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INS\Documents\Darbi\Biedriiba\PB80\Labiekaartosana\"/>
    </mc:Choice>
  </mc:AlternateContent>
  <bookViews>
    <workbookView xWindow="0" yWindow="0" windowWidth="20490" windowHeight="7755" tabRatio="697" activeTab="4"/>
  </bookViews>
  <sheets>
    <sheet name="Kopsavilkums" sheetId="2" r:id="rId1"/>
    <sheet name="UKT iedz." sheetId="3" r:id="rId2"/>
    <sheet name="UKT Dome" sheetId="9" r:id="rId3"/>
    <sheet name="Labiekārtošana 50%" sheetId="5" r:id="rId4"/>
    <sheet name="labiekārtošana 70%" sheetId="6" r:id="rId5"/>
    <sheet name="Labiekārtošana 100" sheetId="7" r:id="rId6"/>
    <sheet name="Sheet9" sheetId="10" r:id="rId7"/>
  </sheets>
  <definedNames>
    <definedName name="_xlnm.Print_Area" localSheetId="0">Kopsavilkums!$A$1:$G$14</definedName>
    <definedName name="_xlnm.Print_Area" localSheetId="5">'Labiekārtošana 100'!$A$1:$O$24</definedName>
    <definedName name="_xlnm.Print_Area" localSheetId="3">'Labiekārtošana 50%'!$A$1:$O$46</definedName>
    <definedName name="_xlnm.Print_Area" localSheetId="4">'labiekārtošana 70%'!$A$1:$O$33</definedName>
    <definedName name="_xlnm.Print_Area" localSheetId="2">'UKT Dome'!$A$1:$L$39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5" l="1"/>
  <c r="D27" i="5"/>
  <c r="D26" i="5"/>
  <c r="L30" i="5"/>
  <c r="M30" i="5"/>
  <c r="N30" i="5"/>
  <c r="O30" i="5"/>
  <c r="K30" i="5"/>
  <c r="J30" i="5"/>
  <c r="D29" i="5"/>
  <c r="L29" i="5"/>
  <c r="M29" i="5"/>
  <c r="N29" i="5"/>
  <c r="O29" i="5"/>
  <c r="K29" i="5"/>
  <c r="J29" i="5"/>
  <c r="D21" i="5"/>
  <c r="D20" i="5"/>
  <c r="D19" i="5"/>
  <c r="D23" i="5"/>
  <c r="L23" i="5"/>
  <c r="M23" i="5"/>
  <c r="N23" i="5"/>
  <c r="O23" i="5"/>
  <c r="K23" i="5"/>
  <c r="J23" i="5"/>
  <c r="L22" i="5"/>
  <c r="M22" i="5"/>
  <c r="N22" i="5"/>
  <c r="O22" i="5"/>
  <c r="K22" i="5"/>
  <c r="J22" i="5"/>
  <c r="D15" i="6"/>
  <c r="D14" i="6"/>
  <c r="D13" i="6"/>
  <c r="D17" i="6"/>
  <c r="L17" i="6"/>
  <c r="M17" i="6"/>
  <c r="N17" i="6"/>
  <c r="O17" i="6"/>
  <c r="K17" i="6"/>
  <c r="J17" i="6"/>
  <c r="L16" i="6"/>
  <c r="M16" i="6"/>
  <c r="N16" i="6"/>
  <c r="O16" i="6"/>
  <c r="K16" i="6"/>
  <c r="J16" i="6"/>
  <c r="L12" i="5"/>
  <c r="M12" i="5"/>
  <c r="N12" i="5"/>
  <c r="O12" i="5"/>
  <c r="L13" i="5"/>
  <c r="M13" i="5"/>
  <c r="N13" i="5"/>
  <c r="O13" i="5"/>
  <c r="L14" i="5"/>
  <c r="M14" i="5"/>
  <c r="N14" i="5"/>
  <c r="O14" i="5"/>
  <c r="L15" i="5"/>
  <c r="M15" i="5"/>
  <c r="N15" i="5"/>
  <c r="O15" i="5"/>
  <c r="L16" i="5"/>
  <c r="M16" i="5"/>
  <c r="N16" i="5"/>
  <c r="O16" i="5"/>
  <c r="L18" i="5"/>
  <c r="M18" i="5"/>
  <c r="N18" i="5"/>
  <c r="O18" i="5"/>
  <c r="L19" i="5"/>
  <c r="M19" i="5"/>
  <c r="N19" i="5"/>
  <c r="O19" i="5"/>
  <c r="L20" i="5"/>
  <c r="M20" i="5"/>
  <c r="N20" i="5"/>
  <c r="O20" i="5"/>
  <c r="L25" i="5"/>
  <c r="M25" i="5"/>
  <c r="N25" i="5"/>
  <c r="O25" i="5"/>
  <c r="L26" i="5"/>
  <c r="M26" i="5"/>
  <c r="N26" i="5"/>
  <c r="O26" i="5"/>
  <c r="L27" i="5"/>
  <c r="M27" i="5"/>
  <c r="N27" i="5"/>
  <c r="O27" i="5"/>
  <c r="L28" i="5"/>
  <c r="M28" i="5"/>
  <c r="N28" i="5"/>
  <c r="O28" i="5"/>
  <c r="L32" i="5"/>
  <c r="M32" i="5"/>
  <c r="N32" i="5"/>
  <c r="O32" i="5"/>
  <c r="L33" i="5"/>
  <c r="M33" i="5"/>
  <c r="N33" i="5"/>
  <c r="O33" i="5"/>
  <c r="L34" i="5"/>
  <c r="M34" i="5"/>
  <c r="N34" i="5"/>
  <c r="O34" i="5"/>
  <c r="L36" i="5"/>
  <c r="M36" i="5"/>
  <c r="N36" i="5"/>
  <c r="O36" i="5"/>
  <c r="O37" i="5"/>
  <c r="M37" i="5"/>
  <c r="M38" i="5"/>
  <c r="O38" i="5"/>
  <c r="O39" i="5"/>
  <c r="O40" i="5"/>
  <c r="O42" i="5"/>
  <c r="L37" i="5"/>
  <c r="O43" i="5"/>
  <c r="O44" i="5"/>
  <c r="O46" i="5"/>
  <c r="C9" i="2"/>
  <c r="E9" i="2"/>
  <c r="G9" i="2"/>
  <c r="L12" i="6"/>
  <c r="M12" i="6"/>
  <c r="N12" i="6"/>
  <c r="O12" i="6"/>
  <c r="L13" i="6"/>
  <c r="M13" i="6"/>
  <c r="N13" i="6"/>
  <c r="O13" i="6"/>
  <c r="L14" i="6"/>
  <c r="M14" i="6"/>
  <c r="N14" i="6"/>
  <c r="O14" i="6"/>
  <c r="L15" i="6"/>
  <c r="M15" i="6"/>
  <c r="N15" i="6"/>
  <c r="O15" i="6"/>
  <c r="L19" i="6"/>
  <c r="M19" i="6"/>
  <c r="N19" i="6"/>
  <c r="O19" i="6"/>
  <c r="L20" i="6"/>
  <c r="M20" i="6"/>
  <c r="N20" i="6"/>
  <c r="O20" i="6"/>
  <c r="L21" i="6"/>
  <c r="M21" i="6"/>
  <c r="N21" i="6"/>
  <c r="O21" i="6"/>
  <c r="L22" i="6"/>
  <c r="M22" i="6"/>
  <c r="N22" i="6"/>
  <c r="O22" i="6"/>
  <c r="L23" i="6"/>
  <c r="M23" i="6"/>
  <c r="N23" i="6"/>
  <c r="O23" i="6"/>
  <c r="O24" i="6"/>
  <c r="M24" i="6"/>
  <c r="M25" i="6"/>
  <c r="O25" i="6"/>
  <c r="O26" i="6"/>
  <c r="O27" i="6"/>
  <c r="O29" i="6"/>
  <c r="L24" i="6"/>
  <c r="O30" i="6"/>
  <c r="O31" i="6"/>
  <c r="O33" i="6"/>
  <c r="C10" i="2"/>
  <c r="E10" i="2"/>
  <c r="G10" i="2"/>
  <c r="G11" i="2"/>
  <c r="G12" i="2"/>
  <c r="K9" i="3"/>
  <c r="J9" i="3"/>
  <c r="I9" i="3"/>
  <c r="L9" i="3"/>
  <c r="E10" i="3"/>
  <c r="K10" i="3"/>
  <c r="J10" i="3"/>
  <c r="I10" i="3"/>
  <c r="L10" i="3"/>
  <c r="K11" i="3"/>
  <c r="J11" i="3"/>
  <c r="I11" i="3"/>
  <c r="L11" i="3"/>
  <c r="K12" i="3"/>
  <c r="J12" i="3"/>
  <c r="I12" i="3"/>
  <c r="L12" i="3"/>
  <c r="K13" i="3"/>
  <c r="J13" i="3"/>
  <c r="I13" i="3"/>
  <c r="L13" i="3"/>
  <c r="E14" i="3"/>
  <c r="K14" i="3"/>
  <c r="J14" i="3"/>
  <c r="I14" i="3"/>
  <c r="L14" i="3"/>
  <c r="K15" i="3"/>
  <c r="J15" i="3"/>
  <c r="I15" i="3"/>
  <c r="L15" i="3"/>
  <c r="E16" i="3"/>
  <c r="K16" i="3"/>
  <c r="J16" i="3"/>
  <c r="I16" i="3"/>
  <c r="L16" i="3"/>
  <c r="E17" i="3"/>
  <c r="K17" i="3"/>
  <c r="J17" i="3"/>
  <c r="I17" i="3"/>
  <c r="L17" i="3"/>
  <c r="E18" i="3"/>
  <c r="K18" i="3"/>
  <c r="J18" i="3"/>
  <c r="I18" i="3"/>
  <c r="L18" i="3"/>
  <c r="E19" i="3"/>
  <c r="K19" i="3"/>
  <c r="J19" i="3"/>
  <c r="I19" i="3"/>
  <c r="L19" i="3"/>
  <c r="K20" i="3"/>
  <c r="J20" i="3"/>
  <c r="I20" i="3"/>
  <c r="L20" i="3"/>
  <c r="K21" i="3"/>
  <c r="J21" i="3"/>
  <c r="I21" i="3"/>
  <c r="L21" i="3"/>
  <c r="K22" i="3"/>
  <c r="J22" i="3"/>
  <c r="I22" i="3"/>
  <c r="L22" i="3"/>
  <c r="K23" i="3"/>
  <c r="J23" i="3"/>
  <c r="I23" i="3"/>
  <c r="L23" i="3"/>
  <c r="L24" i="3"/>
  <c r="I24" i="3"/>
  <c r="L25" i="3"/>
  <c r="L26" i="3"/>
  <c r="L28" i="3"/>
  <c r="C13" i="2"/>
  <c r="E13" i="2"/>
  <c r="G13" i="2"/>
  <c r="G14" i="2"/>
  <c r="F9" i="2"/>
  <c r="F10" i="2"/>
  <c r="F11" i="2"/>
  <c r="F12" i="2"/>
  <c r="F13" i="2"/>
  <c r="F14" i="2"/>
  <c r="E14" i="2"/>
  <c r="D9" i="2"/>
  <c r="D10" i="2"/>
  <c r="L12" i="7"/>
  <c r="M12" i="7"/>
  <c r="N12" i="7"/>
  <c r="O12" i="7"/>
  <c r="L13" i="7"/>
  <c r="M13" i="7"/>
  <c r="N13" i="7"/>
  <c r="O13" i="7"/>
  <c r="L14" i="7"/>
  <c r="M14" i="7"/>
  <c r="N14" i="7"/>
  <c r="O14" i="7"/>
  <c r="O15" i="7"/>
  <c r="M15" i="7"/>
  <c r="M16" i="7"/>
  <c r="O16" i="7"/>
  <c r="O17" i="7"/>
  <c r="O18" i="7"/>
  <c r="O20" i="7"/>
  <c r="L15" i="7"/>
  <c r="O21" i="7"/>
  <c r="O22" i="7"/>
  <c r="O24" i="7"/>
  <c r="C11" i="2"/>
  <c r="D11" i="2"/>
  <c r="E9" i="9"/>
  <c r="K9" i="9"/>
  <c r="J9" i="9"/>
  <c r="I9" i="9"/>
  <c r="L9" i="9"/>
  <c r="K10" i="9"/>
  <c r="J10" i="9"/>
  <c r="I10" i="9"/>
  <c r="L10" i="9"/>
  <c r="K11" i="9"/>
  <c r="J11" i="9"/>
  <c r="I11" i="9"/>
  <c r="L11" i="9"/>
  <c r="K12" i="9"/>
  <c r="J12" i="9"/>
  <c r="I12" i="9"/>
  <c r="L12" i="9"/>
  <c r="E13" i="9"/>
  <c r="K13" i="9"/>
  <c r="J13" i="9"/>
  <c r="I13" i="9"/>
  <c r="L13" i="9"/>
  <c r="K14" i="9"/>
  <c r="J14" i="9"/>
  <c r="I14" i="9"/>
  <c r="L14" i="9"/>
  <c r="K15" i="9"/>
  <c r="J15" i="9"/>
  <c r="I15" i="9"/>
  <c r="L15" i="9"/>
  <c r="K16" i="9"/>
  <c r="J16" i="9"/>
  <c r="I16" i="9"/>
  <c r="L16" i="9"/>
  <c r="K17" i="9"/>
  <c r="J17" i="9"/>
  <c r="I17" i="9"/>
  <c r="L17" i="9"/>
  <c r="K18" i="9"/>
  <c r="J18" i="9"/>
  <c r="I18" i="9"/>
  <c r="L18" i="9"/>
  <c r="K19" i="9"/>
  <c r="J19" i="9"/>
  <c r="I19" i="9"/>
  <c r="L19" i="9"/>
  <c r="E20" i="9"/>
  <c r="K20" i="9"/>
  <c r="J20" i="9"/>
  <c r="I20" i="9"/>
  <c r="L20" i="9"/>
  <c r="E21" i="9"/>
  <c r="K21" i="9"/>
  <c r="J21" i="9"/>
  <c r="I21" i="9"/>
  <c r="L21" i="9"/>
  <c r="E22" i="9"/>
  <c r="K22" i="9"/>
  <c r="J22" i="9"/>
  <c r="I22" i="9"/>
  <c r="L22" i="9"/>
  <c r="E23" i="9"/>
  <c r="K23" i="9"/>
  <c r="J23" i="9"/>
  <c r="I23" i="9"/>
  <c r="L23" i="9"/>
  <c r="E24" i="9"/>
  <c r="K24" i="9"/>
  <c r="J24" i="9"/>
  <c r="I24" i="9"/>
  <c r="L24" i="9"/>
  <c r="E25" i="9"/>
  <c r="K25" i="9"/>
  <c r="J25" i="9"/>
  <c r="I25" i="9"/>
  <c r="L25" i="9"/>
  <c r="K26" i="9"/>
  <c r="J26" i="9"/>
  <c r="I26" i="9"/>
  <c r="L26" i="9"/>
  <c r="K27" i="9"/>
  <c r="J27" i="9"/>
  <c r="I27" i="9"/>
  <c r="L27" i="9"/>
  <c r="K28" i="9"/>
  <c r="J28" i="9"/>
  <c r="I28" i="9"/>
  <c r="L28" i="9"/>
  <c r="K29" i="9"/>
  <c r="J29" i="9"/>
  <c r="I29" i="9"/>
  <c r="L29" i="9"/>
  <c r="L30" i="9"/>
  <c r="I30" i="9"/>
  <c r="L31" i="9"/>
  <c r="L32" i="9"/>
  <c r="L34" i="9"/>
  <c r="C12" i="2"/>
  <c r="D12" i="2"/>
  <c r="D14" i="2"/>
  <c r="C14" i="2"/>
  <c r="L33" i="9"/>
  <c r="K30" i="9"/>
  <c r="J30" i="9"/>
  <c r="O23" i="7"/>
  <c r="N15" i="7"/>
  <c r="N17" i="7"/>
  <c r="M17" i="7"/>
  <c r="L17" i="7"/>
  <c r="K12" i="7"/>
  <c r="K13" i="7"/>
  <c r="K14" i="7"/>
  <c r="K15" i="7"/>
  <c r="K17" i="7"/>
  <c r="J14" i="7"/>
  <c r="J13" i="7"/>
  <c r="J12" i="7"/>
  <c r="O4" i="7"/>
  <c r="O32" i="6"/>
  <c r="N24" i="6"/>
  <c r="N26" i="6"/>
  <c r="M26" i="6"/>
  <c r="L26" i="6"/>
  <c r="K12" i="6"/>
  <c r="K13" i="6"/>
  <c r="K14" i="6"/>
  <c r="K15" i="6"/>
  <c r="K19" i="6"/>
  <c r="K20" i="6"/>
  <c r="K21" i="6"/>
  <c r="K22" i="6"/>
  <c r="K23" i="6"/>
  <c r="K24" i="6"/>
  <c r="K26" i="6"/>
  <c r="J23" i="6"/>
  <c r="J22" i="6"/>
  <c r="J21" i="6"/>
  <c r="J20" i="6"/>
  <c r="J19" i="6"/>
  <c r="J15" i="6"/>
  <c r="J14" i="6"/>
  <c r="J13" i="6"/>
  <c r="J12" i="6"/>
  <c r="O4" i="6"/>
  <c r="O45" i="5"/>
  <c r="N37" i="5"/>
  <c r="N39" i="5"/>
  <c r="M39" i="5"/>
  <c r="L39" i="5"/>
  <c r="K12" i="5"/>
  <c r="K13" i="5"/>
  <c r="K14" i="5"/>
  <c r="K15" i="5"/>
  <c r="K16" i="5"/>
  <c r="K18" i="5"/>
  <c r="K19" i="5"/>
  <c r="K20" i="5"/>
  <c r="K21" i="5"/>
  <c r="K25" i="5"/>
  <c r="K26" i="5"/>
  <c r="K27" i="5"/>
  <c r="K28" i="5"/>
  <c r="K32" i="5"/>
  <c r="K33" i="5"/>
  <c r="K34" i="5"/>
  <c r="K36" i="5"/>
  <c r="K37" i="5"/>
  <c r="K39" i="5"/>
  <c r="J36" i="5"/>
  <c r="J34" i="5"/>
  <c r="J33" i="5"/>
  <c r="J32" i="5"/>
  <c r="J28" i="5"/>
  <c r="J27" i="5"/>
  <c r="J26" i="5"/>
  <c r="J25" i="5"/>
  <c r="J20" i="5"/>
  <c r="J19" i="5"/>
  <c r="J18" i="5"/>
  <c r="J16" i="5"/>
  <c r="J15" i="5"/>
  <c r="J14" i="5"/>
  <c r="J13" i="5"/>
  <c r="J12" i="5"/>
  <c r="O4" i="5"/>
  <c r="L27" i="3"/>
  <c r="K24" i="3"/>
  <c r="J24" i="3"/>
</calcChain>
</file>

<file path=xl/sharedStrings.xml><?xml version="1.0" encoding="utf-8"?>
<sst xmlns="http://schemas.openxmlformats.org/spreadsheetml/2006/main" count="398" uniqueCount="181">
  <si>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</si>
  <si>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</si>
  <si>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</si>
  <si>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</si>
  <si>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</si>
  <si>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</si>
  <si>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</si>
  <si>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</si>
  <si>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</si>
  <si>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</si>
  <si>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</si>
  <si>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</si>
  <si>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</si>
  <si>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KOPĀ</t>
  </si>
  <si>
    <t>Tiešās izmaksas kopā</t>
  </si>
  <si>
    <t>Sagatavošanas darbi</t>
  </si>
  <si>
    <r>
      <t>m</t>
    </r>
    <r>
      <rPr>
        <sz val="8"/>
        <rFont val="Calibri"/>
        <family val="2"/>
        <charset val="186"/>
      </rPr>
      <t>²</t>
    </r>
  </si>
  <si>
    <t>m</t>
  </si>
  <si>
    <t>m2</t>
  </si>
  <si>
    <t>gab.</t>
  </si>
  <si>
    <t>m3</t>
  </si>
  <si>
    <t>Sigulda, Melioratora iela2, Pulkvežu briežu iela 80</t>
  </si>
  <si>
    <t>Virsizdevumi 3 %</t>
  </si>
  <si>
    <t>T.sk.darba aizsardzība</t>
  </si>
  <si>
    <t>Peļņa 3 %</t>
  </si>
  <si>
    <t>Darba devēja soc.nodoklis (23.59%)</t>
  </si>
  <si>
    <t>Kopā bez PVN</t>
  </si>
  <si>
    <t>Kopā</t>
  </si>
  <si>
    <t>Materiālu,grunts apmaiņas un būvgružu transporta izdevumi 4%</t>
  </si>
  <si>
    <t xml:space="preserve"> Brauktuvju seguma ierīkošana:</t>
  </si>
  <si>
    <t xml:space="preserve"> šķembas frakcija 0-32 mm </t>
  </si>
  <si>
    <t xml:space="preserve">smilts pamatslānis 20 cm (filtrācijas koeficients &gt;1 m/dnn) </t>
  </si>
  <si>
    <t xml:space="preserve">Krūmu izciršana </t>
  </si>
  <si>
    <t xml:space="preserve">Esošā asfaltbetona noņemšana </t>
  </si>
  <si>
    <t xml:space="preserve"> Esošo betona plātņu seguma noņemšana </t>
  </si>
  <si>
    <t xml:space="preserve">Augsnes kārtas atjaunošana 15 cm biezumā </t>
  </si>
  <si>
    <t>1.</t>
  </si>
  <si>
    <t>2.</t>
  </si>
  <si>
    <t>2.2</t>
  </si>
  <si>
    <t>Autostāvvietu seguma ierīkošana:</t>
  </si>
  <si>
    <t xml:space="preserve"> šķembas frakcija 0-32 mm 15 cm </t>
  </si>
  <si>
    <t>Gājēju celiņu ierīkošana:</t>
  </si>
  <si>
    <t xml:space="preserve">betona bruģis 6 cm </t>
  </si>
  <si>
    <t xml:space="preserve"> šķembas frakcija 0-32 mm 10 cm </t>
  </si>
  <si>
    <t>smilts pamatslānis 20 cm (filtrācijas koeficients &gt;1 m/dnn)</t>
  </si>
  <si>
    <t>Apmales ierīkošana:</t>
  </si>
  <si>
    <t>skalotas grants slānis</t>
  </si>
  <si>
    <t xml:space="preserve"> dolomīta šķembas 18 cm </t>
  </si>
  <si>
    <t>Ceļa un ietvju apmales:</t>
  </si>
  <si>
    <t xml:space="preserve">1000x300x150 mm </t>
  </si>
  <si>
    <t xml:space="preserve">zemās 1000x220x150 mm </t>
  </si>
  <si>
    <t xml:space="preserve">ietvju 1000x200x80 mm </t>
  </si>
  <si>
    <t xml:space="preserve">betons C12/15 </t>
  </si>
  <si>
    <t xml:space="preserve"> smilts pabērums (filtrācijas koeficients &gt;1 m/dnn) </t>
  </si>
  <si>
    <t>Ielu asfaltbetona seguma atjaunošana autostāvvietu un lietus kanalizācijas ierīkošanas zonās</t>
  </si>
  <si>
    <t xml:space="preserve"> dolomīta šķembas, frakcija 0-32 mm </t>
  </si>
  <si>
    <t xml:space="preserve"> smilts slānis 20 cm (filtrācijas koeficients &gt;1 m/dnn) </t>
  </si>
  <si>
    <t>3.</t>
  </si>
  <si>
    <t>3.1</t>
  </si>
  <si>
    <t>3.2</t>
  </si>
  <si>
    <t>1.1</t>
  </si>
  <si>
    <t>1.2</t>
  </si>
  <si>
    <t>1.3</t>
  </si>
  <si>
    <t>1.4</t>
  </si>
  <si>
    <t>1.5</t>
  </si>
  <si>
    <t>2.1</t>
  </si>
  <si>
    <t>4.</t>
  </si>
  <si>
    <t>4.1</t>
  </si>
  <si>
    <t>4.2</t>
  </si>
  <si>
    <t>5.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</si>
  <si>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</si>
  <si>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</si>
  <si>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</si>
  <si>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</si>
  <si>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</si>
  <si>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</si>
  <si>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</si>
  <si>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</si>
  <si>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</si>
  <si>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</si>
  <si>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</si>
  <si>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</si>
  <si>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</si>
  <si>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 xml:space="preserve">Augsnes noņemšana (vidēji 18 cm biezumā) </t>
  </si>
  <si>
    <t>Sīkšķembas 2/8 mm</t>
  </si>
  <si>
    <t>asfaltbetons AC-11 biezums 6 cm (250m2)</t>
  </si>
  <si>
    <t>KOPĀ ar PVN</t>
  </si>
  <si>
    <t>Tāmes tiešās izmaksas EUR ar PVN:</t>
  </si>
  <si>
    <t>PVN 21%:</t>
  </si>
  <si>
    <t>Pasūtītājs: Siguldas pašvaldība</t>
  </si>
  <si>
    <t>TĀME</t>
  </si>
  <si>
    <t>Objekts: lietus kanalizācija un drenāža</t>
  </si>
  <si>
    <t>LIETUS KANALIZĀCIJA (Melioratoru 2 un P.Brieža 80 zemes robežās)</t>
  </si>
  <si>
    <t>10.12.2016.</t>
  </si>
  <si>
    <t>Adrese: Pulkveža Brieža iela 80, Sigulda</t>
  </si>
  <si>
    <t>Nr.</t>
  </si>
  <si>
    <t>Darbu un uzdevumu nosaukums</t>
  </si>
  <si>
    <t>Izmērs</t>
  </si>
  <si>
    <t>Mērv.</t>
  </si>
  <si>
    <t>Daudz.</t>
  </si>
  <si>
    <t>Vienības izmaksas, EUR</t>
  </si>
  <si>
    <t>Kopējā izmaksa, EUR</t>
  </si>
  <si>
    <t>Kopā, EUR</t>
  </si>
  <si>
    <t>Darbs</t>
  </si>
  <si>
    <t>Materiāli</t>
  </si>
  <si>
    <t>Mehān.</t>
  </si>
  <si>
    <t>Lietus kanalizācijas tīkli LK</t>
  </si>
  <si>
    <t xml:space="preserve">PP lietus kanalizācijas caurule </t>
  </si>
  <si>
    <t>dn110</t>
  </si>
  <si>
    <t>dn160</t>
  </si>
  <si>
    <t>PP lietus kanalizācijas cauruļu veidgabali</t>
  </si>
  <si>
    <t>kompl.</t>
  </si>
  <si>
    <t>Pievienošanās pie ēkas lietus kanalizācijas ar esošās LK cauruļu demontāžu, caurumu urbšanu pamatos, to aizdare, pieslēgums pie esošās caurules</t>
  </si>
  <si>
    <t>vieta</t>
  </si>
  <si>
    <t>Revīzija lietus kanalizācijas stāvvadam</t>
  </si>
  <si>
    <t>Brīdinājuma lente</t>
  </si>
  <si>
    <t>Šķērsojumi ar citām inženierkomunikācijām</t>
  </si>
  <si>
    <t>vietas</t>
  </si>
  <si>
    <t>Smilts</t>
  </si>
  <si>
    <t>Grunts rakšanas darbi</t>
  </si>
  <si>
    <t>Zālāja atjaunošana</t>
  </si>
  <si>
    <t>TV inspekcija</t>
  </si>
  <si>
    <t>Būvgružu aizvešana</t>
  </si>
  <si>
    <t>Izpilddokumentācijas sagatavošana, ģeodēzijas uzmērījums</t>
  </si>
  <si>
    <t>Būvdarbu norobežošana, brīdinājuma zīmes</t>
  </si>
  <si>
    <t>Palīgmateriāli</t>
  </si>
  <si>
    <t>Sociālais nodoklis 23,59%</t>
  </si>
  <si>
    <t>Kopā bez PVN:</t>
  </si>
  <si>
    <t>PVN 21%</t>
  </si>
  <si>
    <t>Kopā ar PVN:</t>
  </si>
  <si>
    <t>Tāmi sagatavoja:</t>
  </si>
  <si>
    <t>dn200</t>
  </si>
  <si>
    <t>dn315</t>
  </si>
  <si>
    <t>Plastmasas kanalizācijas skataka d400 ar teleskopu, ķeta vāku slodzei 40t</t>
  </si>
  <si>
    <t>d400, L=1-1,5m</t>
  </si>
  <si>
    <t>d400, L=1,5-2,05m</t>
  </si>
  <si>
    <t>Dzelzbetona grodu aka d1000 ar pamatni, pārsegumu, ķeta vāku 40t slodzei, regulēšanas gredzeni, hidroizolācija</t>
  </si>
  <si>
    <t>d1000, L=1,8 - 2,0m</t>
  </si>
  <si>
    <t>Plastmasas gūlija d400 ar teleskopu, ķeta vāku 40t slodzei, nosēddaļa L=0,5m</t>
  </si>
  <si>
    <t>Esoša dz./b.grodu aka, remonts, hidroizolācija, ķeta vāks 40t slodzei</t>
  </si>
  <si>
    <t>Esošas LK caurules demontāža</t>
  </si>
  <si>
    <t>Asfaltseguma atjaunošana</t>
  </si>
  <si>
    <t>Summa EUR</t>
  </si>
  <si>
    <t>Tai skaitā ar</t>
  </si>
  <si>
    <t>LABIEKĀRTOŠANAS DARBI ar Domes līdzfinansējumu 70% (bes lietus kanalizācijas)</t>
  </si>
  <si>
    <t>LABIEKĀRTOŠANAS DARBI ar Domes līdzfinansējumu 50% (bez lietus kanalizācijas)</t>
  </si>
  <si>
    <t>LIETUS KANALIZĀCIJA  (pašvaldības ielu teritorijā)</t>
  </si>
  <si>
    <t>Ceļu, laukumu un ietvju labiekārtošanas darbi ar PVN (ar Domes līdzfinansējumu 50%):</t>
  </si>
  <si>
    <t>Domes finansējuma daļa</t>
  </si>
  <si>
    <t>P.Brieža 80</t>
  </si>
  <si>
    <t>Melioratoru 2</t>
  </si>
  <si>
    <t>Ceļu, laukumu un ietvju labiekārtošanas darbi ar PVN (ar Domes līdzfinansējumu 70%):</t>
  </si>
  <si>
    <t>Tāmes / izmaksu nosaukums</t>
  </si>
  <si>
    <t>Kopējās līdzfinansējumu daļas:</t>
  </si>
  <si>
    <t>Adrese: Pulkveža Brieža iela 80 un Melioratoru iela 2, Sigulda.</t>
  </si>
  <si>
    <t>Labiekārtošanas darbu tāmju kopsavilkums ar līdzfinansējuma sadalījumu.</t>
  </si>
  <si>
    <t>Dzīvokļu īpašnieku PB80 un Ml2 līdzfinansējuma daļas</t>
  </si>
  <si>
    <t>Lietus kanalizācijas izbūves darbi (Domes ielu teritorijā) ar PVN:</t>
  </si>
  <si>
    <t>Lietus kanalizācijas izbūves darbi (PB80 un Ml2 teritorijā) ar PVN:</t>
  </si>
  <si>
    <t>Ceļu, laukumu un ietvju labiekārtošanas darbi Domes ielu teritorijā ar PVN (ar Domes finansējumu 100%):</t>
  </si>
  <si>
    <t>LABIEKĀRTOŠANAS DARBI DOMES IELU TERITORIJĀ ar 100% Domes finansējumu (bez lietus kanalizācijas)</t>
  </si>
  <si>
    <t>2.1.2</t>
  </si>
  <si>
    <t>2.1.3</t>
  </si>
  <si>
    <t>2.2.1</t>
  </si>
  <si>
    <t>2.1.1</t>
  </si>
  <si>
    <t>Jaunai brautuve betona bruģis 8cm</t>
  </si>
  <si>
    <t xml:space="preserve">Uz esošas brauktuves betona bruģis 8 cm </t>
  </si>
  <si>
    <t>3.1.1</t>
  </si>
  <si>
    <t>3.1.2</t>
  </si>
  <si>
    <t>3.1.3</t>
  </si>
  <si>
    <t>3.2.1</t>
  </si>
  <si>
    <t>Betona bruģis 8 cm jaunai autostavvietai</t>
  </si>
  <si>
    <t>Betona bruģis 8 cm uz esošas autostāvvietas</t>
  </si>
  <si>
    <t>4.1.1</t>
  </si>
  <si>
    <t>4.1.2</t>
  </si>
  <si>
    <t>4.1.3</t>
  </si>
  <si>
    <t>4.2.1</t>
  </si>
  <si>
    <t>Sīkšķembu izsijas vai smilts b-10cm</t>
  </si>
  <si>
    <t>Betona bruģis 6 cm uz esošas ietves</t>
  </si>
  <si>
    <t>Betona bruģis 6 cm jaunai ietvei</t>
  </si>
  <si>
    <t>Objekts: Daudzdzīvokļu dzīvojamo ēku teritorijas labiekārtošana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</si>
</sst>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5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14"/>
      <name val="Times New Roman"/>
      <family val="1"/>
      <charset val="186"/>
    </font>
    <font>
      <sz val="8"/>
      <name val="Arial"/>
      <family val="2"/>
    </font>
    <font>
      <i/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</font>
    <font>
      <sz val="8"/>
      <name val="Calibri"/>
      <family val="2"/>
      <charset val="186"/>
    </font>
    <font>
      <sz val="8"/>
      <color rgb="FFFF0000"/>
      <name val="Arial"/>
      <family val="2"/>
      <charset val="186"/>
    </font>
    <font>
      <sz val="10"/>
      <name val="Helv"/>
      <charset val="134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i/>
      <u/>
      <sz val="8"/>
      <name val="Arial"/>
      <family val="2"/>
      <charset val="186"/>
    </font>
    <font>
      <sz val="12"/>
      <name val="Times New Roman"/>
    </font>
    <font>
      <b/>
      <i/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</font>
    <font>
      <sz val="9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sz val="8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sz val="10"/>
      <name val="Tahoma"/>
      <family val="2"/>
    </font>
    <font>
      <sz val="8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10"/>
      <name val="Arial Unicode MS"/>
      <family val="2"/>
    </font>
    <font>
      <sz val="9"/>
      <name val="Times New Roman"/>
      <family val="1"/>
    </font>
    <font>
      <b/>
      <sz val="9"/>
      <name val="Helv"/>
      <family val="2"/>
    </font>
    <font>
      <sz val="10"/>
      <name val="Helv"/>
    </font>
    <font>
      <sz val="8"/>
      <name val="Helv"/>
      <family val="2"/>
    </font>
    <font>
      <b/>
      <sz val="10"/>
      <name val="Helv"/>
      <family val="2"/>
    </font>
    <font>
      <sz val="10"/>
      <name val="Times New Roman"/>
      <family val="1"/>
    </font>
    <font>
      <b/>
      <sz val="8"/>
      <name val="Helv"/>
      <family val="2"/>
    </font>
    <font>
      <sz val="8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Arial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9"/>
      <color indexed="10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26" fillId="0" borderId="0"/>
    <xf numFmtId="0" fontId="33" fillId="0" borderId="0"/>
  </cellStyleXfs>
  <cellXfs count="3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/>
    <xf numFmtId="0" fontId="5" fillId="0" borderId="0" xfId="0" applyFont="1"/>
    <xf numFmtId="0" fontId="6" fillId="0" borderId="0" xfId="1" applyFont="1" applyAlignment="1"/>
    <xf numFmtId="0" fontId="5" fillId="0" borderId="0" xfId="2" applyFont="1" applyAlignment="1">
      <alignment vertical="center"/>
    </xf>
    <xf numFmtId="0" fontId="5" fillId="0" borderId="0" xfId="2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0" fontId="5" fillId="2" borderId="0" xfId="0" applyFont="1" applyFill="1"/>
    <xf numFmtId="0" fontId="10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8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2" fontId="5" fillId="0" borderId="8" xfId="4" applyNumberFormat="1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right"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2" fillId="0" borderId="0" xfId="0" applyFont="1"/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2" fontId="6" fillId="0" borderId="0" xfId="0" applyNumberFormat="1" applyFont="1" applyAlignment="1">
      <alignment horizontal="right" vertical="top"/>
    </xf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 wrapText="1"/>
    </xf>
    <xf numFmtId="2" fontId="5" fillId="4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5" fillId="4" borderId="8" xfId="3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7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vertical="top"/>
    </xf>
    <xf numFmtId="2" fontId="10" fillId="5" borderId="7" xfId="0" applyNumberFormat="1" applyFont="1" applyFill="1" applyBorder="1" applyAlignment="1">
      <alignment vertical="top"/>
    </xf>
    <xf numFmtId="0" fontId="10" fillId="5" borderId="7" xfId="0" applyFont="1" applyFill="1" applyBorder="1"/>
    <xf numFmtId="0" fontId="21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8" xfId="3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top" wrapText="1"/>
    </xf>
    <xf numFmtId="49" fontId="5" fillId="0" borderId="0" xfId="0" applyNumberFormat="1" applyFont="1"/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/>
    <xf numFmtId="49" fontId="21" fillId="0" borderId="0" xfId="0" applyNumberFormat="1" applyFont="1"/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2" fillId="0" borderId="0" xfId="0" applyNumberFormat="1" applyFont="1"/>
    <xf numFmtId="49" fontId="5" fillId="0" borderId="0" xfId="0" applyNumberFormat="1" applyFont="1" applyBorder="1"/>
    <xf numFmtId="49" fontId="7" fillId="0" borderId="0" xfId="0" applyNumberFormat="1" applyFont="1"/>
    <xf numFmtId="49" fontId="13" fillId="0" borderId="0" xfId="0" applyNumberFormat="1" applyFont="1"/>
    <xf numFmtId="49" fontId="21" fillId="5" borderId="0" xfId="0" applyNumberFormat="1" applyFont="1" applyFill="1" applyAlignment="1">
      <alignment vertical="center"/>
    </xf>
    <xf numFmtId="0" fontId="21" fillId="5" borderId="15" xfId="0" applyFont="1" applyFill="1" applyBorder="1" applyAlignment="1">
      <alignment horizontal="left" vertical="top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2" fontId="21" fillId="5" borderId="8" xfId="0" applyNumberFormat="1" applyFont="1" applyFill="1" applyBorder="1" applyAlignment="1">
      <alignment horizontal="center" vertical="center"/>
    </xf>
    <xf numFmtId="2" fontId="21" fillId="5" borderId="8" xfId="3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right" vertical="center" wrapText="1"/>
    </xf>
    <xf numFmtId="2" fontId="21" fillId="5" borderId="8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 textRotation="90" wrapText="1"/>
    </xf>
    <xf numFmtId="2" fontId="5" fillId="2" borderId="0" xfId="0" applyNumberFormat="1" applyFont="1" applyFill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2" fontId="5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/>
    </xf>
    <xf numFmtId="2" fontId="20" fillId="0" borderId="4" xfId="0" applyNumberFormat="1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right" vertical="center"/>
    </xf>
    <xf numFmtId="2" fontId="20" fillId="0" borderId="3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13" fillId="0" borderId="6" xfId="0" applyNumberFormat="1" applyFont="1" applyBorder="1"/>
    <xf numFmtId="4" fontId="24" fillId="0" borderId="6" xfId="0" applyNumberFormat="1" applyFont="1" applyBorder="1"/>
    <xf numFmtId="4" fontId="25" fillId="0" borderId="6" xfId="0" applyNumberFormat="1" applyFont="1" applyBorder="1"/>
    <xf numFmtId="0" fontId="27" fillId="0" borderId="0" xfId="6" applyFont="1"/>
    <xf numFmtId="0" fontId="28" fillId="0" borderId="0" xfId="6" applyFont="1"/>
    <xf numFmtId="0" fontId="27" fillId="0" borderId="0" xfId="6" applyFont="1" applyAlignment="1">
      <alignment horizontal="center"/>
    </xf>
    <xf numFmtId="0" fontId="27" fillId="0" borderId="0" xfId="6" applyFont="1" applyFill="1"/>
    <xf numFmtId="0" fontId="29" fillId="0" borderId="0" xfId="6" applyFont="1"/>
    <xf numFmtId="0" fontId="30" fillId="0" borderId="0" xfId="6" applyFont="1"/>
    <xf numFmtId="0" fontId="29" fillId="0" borderId="0" xfId="6" applyFont="1" applyAlignment="1">
      <alignment horizontal="center"/>
    </xf>
    <xf numFmtId="0" fontId="29" fillId="0" borderId="0" xfId="6" applyFont="1" applyFill="1" applyAlignment="1">
      <alignment horizontal="center"/>
    </xf>
    <xf numFmtId="0" fontId="32" fillId="0" borderId="27" xfId="7" applyFont="1" applyBorder="1" applyAlignment="1">
      <alignment horizontal="center" vertical="center" shrinkToFit="1"/>
    </xf>
    <xf numFmtId="0" fontId="32" fillId="0" borderId="27" xfId="7" applyFont="1" applyFill="1" applyBorder="1" applyAlignment="1">
      <alignment horizontal="center" vertical="center"/>
    </xf>
    <xf numFmtId="0" fontId="32" fillId="0" borderId="27" xfId="7" applyFont="1" applyBorder="1" applyAlignment="1">
      <alignment horizontal="center" vertical="center"/>
    </xf>
    <xf numFmtId="0" fontId="32" fillId="0" borderId="27" xfId="7" applyFont="1" applyBorder="1" applyAlignment="1">
      <alignment horizontal="center" vertical="center" wrapText="1"/>
    </xf>
    <xf numFmtId="0" fontId="30" fillId="0" borderId="29" xfId="6" applyFont="1" applyFill="1" applyBorder="1" applyAlignment="1">
      <alignment horizontal="center"/>
    </xf>
    <xf numFmtId="0" fontId="32" fillId="0" borderId="6" xfId="6" applyFont="1" applyFill="1" applyBorder="1" applyAlignment="1">
      <alignment wrapText="1"/>
    </xf>
    <xf numFmtId="0" fontId="34" fillId="2" borderId="6" xfId="6" applyNumberFormat="1" applyFont="1" applyFill="1" applyBorder="1" applyAlignment="1">
      <alignment horizontal="right" vertical="top" wrapText="1"/>
    </xf>
    <xf numFmtId="0" fontId="34" fillId="2" borderId="6" xfId="6" applyNumberFormat="1" applyFont="1" applyFill="1" applyBorder="1" applyAlignment="1">
      <alignment horizontal="center" vertical="top" wrapText="1"/>
    </xf>
    <xf numFmtId="0" fontId="34" fillId="2" borderId="1" xfId="6" applyNumberFormat="1" applyFont="1" applyFill="1" applyBorder="1" applyAlignment="1">
      <alignment horizontal="center" vertical="top" wrapText="1"/>
    </xf>
    <xf numFmtId="2" fontId="27" fillId="0" borderId="30" xfId="6" applyNumberFormat="1" applyFont="1" applyFill="1" applyBorder="1" applyAlignment="1" applyProtection="1">
      <alignment horizontal="center"/>
      <protection hidden="1"/>
    </xf>
    <xf numFmtId="2" fontId="30" fillId="0" borderId="31" xfId="7" applyNumberFormat="1" applyFont="1" applyFill="1" applyBorder="1" applyAlignment="1">
      <alignment horizontal="center" shrinkToFit="1"/>
    </xf>
    <xf numFmtId="2" fontId="30" fillId="0" borderId="31" xfId="7" applyNumberFormat="1" applyFont="1" applyFill="1" applyBorder="1" applyAlignment="1">
      <alignment horizontal="center"/>
    </xf>
    <xf numFmtId="2" fontId="30" fillId="0" borderId="32" xfId="7" applyNumberFormat="1" applyFont="1" applyFill="1" applyBorder="1" applyAlignment="1">
      <alignment horizontal="center"/>
    </xf>
    <xf numFmtId="0" fontId="32" fillId="0" borderId="0" xfId="6" applyFont="1"/>
    <xf numFmtId="0" fontId="30" fillId="0" borderId="31" xfId="6" applyFont="1" applyFill="1" applyBorder="1" applyAlignment="1">
      <alignment wrapText="1"/>
    </xf>
    <xf numFmtId="0" fontId="30" fillId="0" borderId="31" xfId="6" applyFont="1" applyFill="1" applyBorder="1" applyAlignment="1">
      <alignment horizontal="center"/>
    </xf>
    <xf numFmtId="2" fontId="30" fillId="0" borderId="31" xfId="6" applyNumberFormat="1" applyFont="1" applyFill="1" applyBorder="1" applyAlignment="1" applyProtection="1">
      <alignment horizontal="center"/>
      <protection hidden="1"/>
    </xf>
    <xf numFmtId="0" fontId="30" fillId="0" borderId="31" xfId="6" applyFont="1" applyFill="1" applyBorder="1" applyAlignment="1">
      <alignment horizontal="center" wrapText="1"/>
    </xf>
    <xf numFmtId="0" fontId="34" fillId="2" borderId="5" xfId="6" applyNumberFormat="1" applyFont="1" applyFill="1" applyBorder="1" applyAlignment="1">
      <alignment horizontal="right" vertical="top" wrapText="1"/>
    </xf>
    <xf numFmtId="0" fontId="35" fillId="2" borderId="31" xfId="6" applyNumberFormat="1" applyFont="1" applyFill="1" applyBorder="1" applyAlignment="1">
      <alignment horizontal="left" vertical="top" wrapText="1"/>
    </xf>
    <xf numFmtId="0" fontId="32" fillId="0" borderId="5" xfId="6" applyFont="1" applyFill="1" applyBorder="1" applyAlignment="1">
      <alignment wrapText="1"/>
    </xf>
    <xf numFmtId="0" fontId="34" fillId="2" borderId="31" xfId="6" applyNumberFormat="1" applyFont="1" applyFill="1" applyBorder="1" applyAlignment="1">
      <alignment horizontal="right" vertical="top" wrapText="1"/>
    </xf>
    <xf numFmtId="2" fontId="36" fillId="0" borderId="33" xfId="6" applyNumberFormat="1" applyFont="1" applyFill="1" applyBorder="1" applyAlignment="1" applyProtection="1">
      <alignment horizontal="center"/>
      <protection hidden="1"/>
    </xf>
    <xf numFmtId="2" fontId="32" fillId="0" borderId="31" xfId="7" applyNumberFormat="1" applyFont="1" applyFill="1" applyBorder="1" applyAlignment="1">
      <alignment horizontal="center"/>
    </xf>
    <xf numFmtId="0" fontId="30" fillId="0" borderId="31" xfId="6" applyFont="1" applyBorder="1" applyAlignment="1">
      <alignment horizontal="center"/>
    </xf>
    <xf numFmtId="1" fontId="30" fillId="0" borderId="31" xfId="6" applyNumberFormat="1" applyFont="1" applyBorder="1" applyAlignment="1">
      <alignment horizontal="center"/>
    </xf>
    <xf numFmtId="2" fontId="30" fillId="0" borderId="31" xfId="6" applyNumberFormat="1" applyFont="1" applyBorder="1" applyAlignment="1">
      <alignment horizontal="center"/>
    </xf>
    <xf numFmtId="0" fontId="32" fillId="0" borderId="1" xfId="6" applyFont="1" applyFill="1" applyBorder="1" applyAlignment="1">
      <alignment wrapText="1"/>
    </xf>
    <xf numFmtId="0" fontId="30" fillId="0" borderId="1" xfId="6" applyFont="1" applyFill="1" applyBorder="1" applyAlignment="1">
      <alignment wrapText="1"/>
    </xf>
    <xf numFmtId="0" fontId="30" fillId="0" borderId="1" xfId="6" applyFont="1" applyBorder="1" applyAlignment="1">
      <alignment horizontal="center"/>
    </xf>
    <xf numFmtId="1" fontId="30" fillId="0" borderId="1" xfId="6" applyNumberFormat="1" applyFont="1" applyBorder="1" applyAlignment="1">
      <alignment horizontal="center"/>
    </xf>
    <xf numFmtId="2" fontId="30" fillId="0" borderId="1" xfId="6" applyNumberFormat="1" applyFont="1" applyBorder="1" applyAlignment="1">
      <alignment horizontal="center"/>
    </xf>
    <xf numFmtId="2" fontId="30" fillId="0" borderId="1" xfId="7" applyNumberFormat="1" applyFont="1" applyFill="1" applyBorder="1" applyAlignment="1">
      <alignment horizontal="center" shrinkToFit="1"/>
    </xf>
    <xf numFmtId="2" fontId="30" fillId="0" borderId="1" xfId="7" applyNumberFormat="1" applyFont="1" applyFill="1" applyBorder="1" applyAlignment="1">
      <alignment horizontal="center"/>
    </xf>
    <xf numFmtId="2" fontId="32" fillId="0" borderId="34" xfId="7" applyNumberFormat="1" applyFont="1" applyFill="1" applyBorder="1" applyAlignment="1">
      <alignment horizontal="center"/>
    </xf>
    <xf numFmtId="0" fontId="32" fillId="0" borderId="27" xfId="6" applyFont="1" applyBorder="1"/>
    <xf numFmtId="0" fontId="30" fillId="0" borderId="27" xfId="6" applyFont="1" applyBorder="1" applyAlignment="1">
      <alignment horizontal="center"/>
    </xf>
    <xf numFmtId="2" fontId="30" fillId="0" borderId="27" xfId="7" applyNumberFormat="1" applyFont="1" applyFill="1" applyBorder="1" applyAlignment="1">
      <alignment horizontal="center" shrinkToFit="1"/>
    </xf>
    <xf numFmtId="2" fontId="32" fillId="0" borderId="27" xfId="7" applyNumberFormat="1" applyFont="1" applyFill="1" applyBorder="1" applyAlignment="1">
      <alignment horizontal="center"/>
    </xf>
    <xf numFmtId="2" fontId="32" fillId="0" borderId="35" xfId="7" applyNumberFormat="1" applyFont="1" applyFill="1" applyBorder="1" applyAlignment="1">
      <alignment horizontal="center"/>
    </xf>
    <xf numFmtId="0" fontId="30" fillId="0" borderId="0" xfId="6" applyFont="1" applyBorder="1" applyAlignment="1">
      <alignment horizontal="center"/>
    </xf>
    <xf numFmtId="0" fontId="32" fillId="0" borderId="0" xfId="6" applyFont="1" applyBorder="1"/>
    <xf numFmtId="0" fontId="30" fillId="0" borderId="0" xfId="6" applyFont="1" applyBorder="1"/>
    <xf numFmtId="0" fontId="30" fillId="0" borderId="0" xfId="6" applyFont="1" applyFill="1" applyBorder="1"/>
    <xf numFmtId="2" fontId="32" fillId="0" borderId="0" xfId="6" applyNumberFormat="1" applyFont="1" applyBorder="1" applyAlignment="1">
      <alignment horizontal="center"/>
    </xf>
    <xf numFmtId="0" fontId="30" fillId="0" borderId="0" xfId="6" applyFont="1" applyAlignment="1">
      <alignment horizontal="center"/>
    </xf>
    <xf numFmtId="0" fontId="30" fillId="0" borderId="0" xfId="6" applyFont="1" applyFill="1"/>
    <xf numFmtId="0" fontId="37" fillId="0" borderId="0" xfId="6" applyFont="1"/>
    <xf numFmtId="0" fontId="38" fillId="0" borderId="0" xfId="6" applyFont="1"/>
    <xf numFmtId="0" fontId="37" fillId="0" borderId="0" xfId="6" applyFont="1" applyAlignment="1">
      <alignment horizontal="center"/>
    </xf>
    <xf numFmtId="0" fontId="37" fillId="0" borderId="0" xfId="6" applyFont="1" applyFill="1"/>
    <xf numFmtId="0" fontId="39" fillId="0" borderId="0" xfId="6" applyFont="1"/>
    <xf numFmtId="0" fontId="40" fillId="0" borderId="0" xfId="6" applyFont="1"/>
    <xf numFmtId="0" fontId="42" fillId="0" borderId="0" xfId="6" applyFont="1"/>
    <xf numFmtId="0" fontId="39" fillId="0" borderId="0" xfId="6" applyFont="1" applyAlignment="1">
      <alignment horizontal="center"/>
    </xf>
    <xf numFmtId="0" fontId="39" fillId="0" borderId="0" xfId="6" applyFont="1" applyFill="1" applyAlignment="1">
      <alignment horizontal="center"/>
    </xf>
    <xf numFmtId="0" fontId="44" fillId="0" borderId="0" xfId="6" applyFont="1"/>
    <xf numFmtId="0" fontId="43" fillId="0" borderId="27" xfId="7" applyFont="1" applyBorder="1" applyAlignment="1">
      <alignment horizontal="center" vertical="center" shrinkToFit="1"/>
    </xf>
    <xf numFmtId="0" fontId="43" fillId="0" borderId="27" xfId="7" applyFont="1" applyFill="1" applyBorder="1" applyAlignment="1">
      <alignment horizontal="center" vertical="center"/>
    </xf>
    <xf numFmtId="0" fontId="43" fillId="0" borderId="27" xfId="7" applyFont="1" applyBorder="1" applyAlignment="1">
      <alignment horizontal="center" vertical="center"/>
    </xf>
    <xf numFmtId="0" fontId="43" fillId="0" borderId="27" xfId="7" applyFont="1" applyBorder="1" applyAlignment="1">
      <alignment horizontal="center" vertical="center" wrapText="1"/>
    </xf>
    <xf numFmtId="0" fontId="45" fillId="0" borderId="29" xfId="6" applyFont="1" applyFill="1" applyBorder="1" applyAlignment="1">
      <alignment horizontal="center"/>
    </xf>
    <xf numFmtId="0" fontId="46" fillId="0" borderId="31" xfId="6" applyFont="1" applyFill="1" applyBorder="1" applyAlignment="1">
      <alignment wrapText="1"/>
    </xf>
    <xf numFmtId="0" fontId="47" fillId="2" borderId="31" xfId="6" applyNumberFormat="1" applyFont="1" applyFill="1" applyBorder="1" applyAlignment="1">
      <alignment horizontal="right" vertical="top" wrapText="1"/>
    </xf>
    <xf numFmtId="0" fontId="47" fillId="2" borderId="31" xfId="6" applyNumberFormat="1" applyFont="1" applyFill="1" applyBorder="1" applyAlignment="1">
      <alignment horizontal="center" vertical="top" wrapText="1"/>
    </xf>
    <xf numFmtId="0" fontId="47" fillId="2" borderId="1" xfId="6" applyNumberFormat="1" applyFont="1" applyFill="1" applyBorder="1" applyAlignment="1">
      <alignment horizontal="center" vertical="top" wrapText="1"/>
    </xf>
    <xf numFmtId="2" fontId="37" fillId="0" borderId="36" xfId="6" applyNumberFormat="1" applyFont="1" applyFill="1" applyBorder="1" applyAlignment="1" applyProtection="1">
      <alignment horizontal="center"/>
      <protection hidden="1"/>
    </xf>
    <xf numFmtId="2" fontId="40" fillId="0" borderId="31" xfId="7" applyNumberFormat="1" applyFont="1" applyFill="1" applyBorder="1" applyAlignment="1">
      <alignment horizontal="center" shrinkToFit="1"/>
    </xf>
    <xf numFmtId="2" fontId="40" fillId="0" borderId="31" xfId="7" applyNumberFormat="1" applyFont="1" applyFill="1" applyBorder="1" applyAlignment="1">
      <alignment horizontal="center"/>
    </xf>
    <xf numFmtId="2" fontId="40" fillId="0" borderId="32" xfId="7" applyNumberFormat="1" applyFont="1" applyFill="1" applyBorder="1" applyAlignment="1">
      <alignment horizontal="center"/>
    </xf>
    <xf numFmtId="0" fontId="48" fillId="0" borderId="0" xfId="6" applyFont="1"/>
    <xf numFmtId="0" fontId="45" fillId="0" borderId="31" xfId="6" applyFont="1" applyFill="1" applyBorder="1" applyAlignment="1">
      <alignment wrapText="1"/>
    </xf>
    <xf numFmtId="0" fontId="45" fillId="0" borderId="31" xfId="6" applyFont="1" applyFill="1" applyBorder="1" applyAlignment="1">
      <alignment horizontal="center"/>
    </xf>
    <xf numFmtId="2" fontId="44" fillId="0" borderId="31" xfId="6" applyNumberFormat="1" applyFont="1" applyFill="1" applyBorder="1" applyAlignment="1" applyProtection="1">
      <alignment horizontal="center"/>
      <protection hidden="1"/>
    </xf>
    <xf numFmtId="0" fontId="45" fillId="0" borderId="31" xfId="6" applyFont="1" applyFill="1" applyBorder="1" applyAlignment="1">
      <alignment horizontal="center" wrapText="1"/>
    </xf>
    <xf numFmtId="0" fontId="47" fillId="2" borderId="37" xfId="6" applyNumberFormat="1" applyFont="1" applyFill="1" applyBorder="1" applyAlignment="1">
      <alignment horizontal="right" vertical="top" wrapText="1"/>
    </xf>
    <xf numFmtId="0" fontId="49" fillId="2" borderId="31" xfId="6" applyNumberFormat="1" applyFont="1" applyFill="1" applyBorder="1" applyAlignment="1">
      <alignment horizontal="left" vertical="top" wrapText="1"/>
    </xf>
    <xf numFmtId="0" fontId="43" fillId="0" borderId="37" xfId="6" applyFont="1" applyFill="1" applyBorder="1" applyAlignment="1">
      <alignment wrapText="1"/>
    </xf>
    <xf numFmtId="2" fontId="50" fillId="0" borderId="33" xfId="6" applyNumberFormat="1" applyFont="1" applyFill="1" applyBorder="1" applyAlignment="1" applyProtection="1">
      <alignment horizontal="center"/>
      <protection hidden="1"/>
    </xf>
    <xf numFmtId="2" fontId="43" fillId="0" borderId="31" xfId="7" applyNumberFormat="1" applyFont="1" applyFill="1" applyBorder="1" applyAlignment="1">
      <alignment horizontal="center"/>
    </xf>
    <xf numFmtId="0" fontId="40" fillId="0" borderId="31" xfId="6" applyFont="1" applyFill="1" applyBorder="1" applyAlignment="1">
      <alignment wrapText="1"/>
    </xf>
    <xf numFmtId="0" fontId="40" fillId="0" borderId="31" xfId="6" applyFont="1" applyBorder="1" applyAlignment="1">
      <alignment horizontal="center"/>
    </xf>
    <xf numFmtId="1" fontId="40" fillId="0" borderId="31" xfId="6" applyNumberFormat="1" applyFont="1" applyBorder="1" applyAlignment="1">
      <alignment horizontal="center"/>
    </xf>
    <xf numFmtId="2" fontId="40" fillId="0" borderId="31" xfId="6" applyNumberFormat="1" applyFont="1" applyBorder="1" applyAlignment="1">
      <alignment horizontal="center"/>
    </xf>
    <xf numFmtId="0" fontId="43" fillId="0" borderId="38" xfId="6" applyFont="1" applyFill="1" applyBorder="1" applyAlignment="1">
      <alignment wrapText="1"/>
    </xf>
    <xf numFmtId="0" fontId="40" fillId="0" borderId="38" xfId="6" applyFont="1" applyFill="1" applyBorder="1" applyAlignment="1">
      <alignment wrapText="1"/>
    </xf>
    <xf numFmtId="0" fontId="40" fillId="0" borderId="38" xfId="6" applyFont="1" applyBorder="1" applyAlignment="1">
      <alignment horizontal="center"/>
    </xf>
    <xf numFmtId="1" fontId="40" fillId="0" borderId="38" xfId="6" applyNumberFormat="1" applyFont="1" applyBorder="1" applyAlignment="1">
      <alignment horizontal="center"/>
    </xf>
    <xf numFmtId="2" fontId="40" fillId="0" borderId="38" xfId="6" applyNumberFormat="1" applyFont="1" applyBorder="1" applyAlignment="1">
      <alignment horizontal="center"/>
    </xf>
    <xf numFmtId="2" fontId="40" fillId="0" borderId="38" xfId="7" applyNumberFormat="1" applyFont="1" applyFill="1" applyBorder="1" applyAlignment="1">
      <alignment horizontal="center" shrinkToFit="1"/>
    </xf>
    <xf numFmtId="2" fontId="40" fillId="0" borderId="38" xfId="7" applyNumberFormat="1" applyFont="1" applyFill="1" applyBorder="1" applyAlignment="1">
      <alignment horizontal="center"/>
    </xf>
    <xf numFmtId="4" fontId="43" fillId="0" borderId="34" xfId="7" applyNumberFormat="1" applyFont="1" applyFill="1" applyBorder="1" applyAlignment="1">
      <alignment horizontal="center"/>
    </xf>
    <xf numFmtId="0" fontId="43" fillId="0" borderId="27" xfId="6" applyFont="1" applyBorder="1"/>
    <xf numFmtId="0" fontId="40" fillId="0" borderId="27" xfId="6" applyFont="1" applyBorder="1" applyAlignment="1">
      <alignment horizontal="center"/>
    </xf>
    <xf numFmtId="2" fontId="40" fillId="0" borderId="27" xfId="7" applyNumberFormat="1" applyFont="1" applyFill="1" applyBorder="1" applyAlignment="1">
      <alignment horizontal="center" shrinkToFit="1"/>
    </xf>
    <xf numFmtId="2" fontId="43" fillId="0" borderId="27" xfId="7" applyNumberFormat="1" applyFont="1" applyFill="1" applyBorder="1" applyAlignment="1">
      <alignment horizontal="center"/>
    </xf>
    <xf numFmtId="4" fontId="43" fillId="0" borderId="35" xfId="7" applyNumberFormat="1" applyFont="1" applyFill="1" applyBorder="1" applyAlignment="1">
      <alignment horizontal="center"/>
    </xf>
    <xf numFmtId="0" fontId="40" fillId="0" borderId="0" xfId="6" applyFont="1" applyBorder="1" applyAlignment="1">
      <alignment horizontal="center"/>
    </xf>
    <xf numFmtId="0" fontId="43" fillId="0" borderId="0" xfId="6" applyFont="1" applyBorder="1"/>
    <xf numFmtId="0" fontId="40" fillId="0" borderId="0" xfId="6" applyFont="1" applyBorder="1"/>
    <xf numFmtId="0" fontId="40" fillId="0" borderId="0" xfId="6" applyFont="1" applyFill="1" applyBorder="1"/>
    <xf numFmtId="2" fontId="43" fillId="0" borderId="0" xfId="6" applyNumberFormat="1" applyFont="1" applyBorder="1" applyAlignment="1">
      <alignment horizontal="center"/>
    </xf>
    <xf numFmtId="0" fontId="40" fillId="0" borderId="0" xfId="6" applyFont="1" applyAlignment="1">
      <alignment horizontal="center"/>
    </xf>
    <xf numFmtId="0" fontId="40" fillId="0" borderId="0" xfId="6" applyFont="1" applyFill="1"/>
    <xf numFmtId="0" fontId="44" fillId="0" borderId="0" xfId="6" applyFont="1" applyAlignment="1">
      <alignment horizontal="center"/>
    </xf>
    <xf numFmtId="0" fontId="44" fillId="0" borderId="0" xfId="6" applyFont="1" applyFill="1"/>
    <xf numFmtId="2" fontId="44" fillId="0" borderId="0" xfId="6" applyNumberFormat="1" applyFont="1"/>
    <xf numFmtId="0" fontId="19" fillId="0" borderId="0" xfId="1" applyFont="1" applyFill="1" applyAlignment="1"/>
    <xf numFmtId="0" fontId="5" fillId="0" borderId="0" xfId="1" applyFont="1" applyFill="1" applyAlignment="1"/>
    <xf numFmtId="0" fontId="42" fillId="0" borderId="0" xfId="0" applyFont="1" applyAlignment="1">
      <alignment vertical="center"/>
    </xf>
    <xf numFmtId="2" fontId="52" fillId="0" borderId="0" xfId="0" applyNumberFormat="1" applyFont="1" applyAlignment="1">
      <alignment vertical="top"/>
    </xf>
    <xf numFmtId="0" fontId="52" fillId="0" borderId="0" xfId="0" applyFont="1"/>
    <xf numFmtId="0" fontId="52" fillId="0" borderId="0" xfId="0" applyFont="1" applyAlignment="1">
      <alignment vertical="center" wrapText="1"/>
    </xf>
    <xf numFmtId="0" fontId="52" fillId="0" borderId="0" xfId="1" applyFont="1"/>
    <xf numFmtId="0" fontId="52" fillId="0" borderId="31" xfId="1" applyFont="1" applyBorder="1" applyAlignment="1">
      <alignment horizontal="center" vertical="center" wrapText="1"/>
    </xf>
    <xf numFmtId="0" fontId="54" fillId="0" borderId="31" xfId="1" applyFont="1" applyBorder="1" applyAlignment="1">
      <alignment horizontal="center" vertical="center" wrapText="1"/>
    </xf>
    <xf numFmtId="0" fontId="52" fillId="0" borderId="31" xfId="0" applyFont="1" applyBorder="1" applyAlignment="1">
      <alignment vertical="center" wrapText="1"/>
    </xf>
    <xf numFmtId="0" fontId="52" fillId="0" borderId="31" xfId="0" applyFont="1" applyBorder="1" applyAlignment="1">
      <alignment horizontal="right" wrapText="1"/>
    </xf>
    <xf numFmtId="4" fontId="52" fillId="0" borderId="31" xfId="0" applyNumberFormat="1" applyFont="1" applyBorder="1"/>
    <xf numFmtId="164" fontId="52" fillId="0" borderId="31" xfId="0" applyNumberFormat="1" applyFont="1" applyBorder="1"/>
    <xf numFmtId="0" fontId="52" fillId="0" borderId="31" xfId="0" applyFont="1" applyBorder="1" applyAlignment="1">
      <alignment horizontal="right"/>
    </xf>
    <xf numFmtId="2" fontId="54" fillId="0" borderId="31" xfId="0" applyNumberFormat="1" applyFont="1" applyBorder="1" applyAlignment="1">
      <alignment horizontal="right" vertical="top"/>
    </xf>
    <xf numFmtId="164" fontId="54" fillId="0" borderId="31" xfId="0" applyNumberFormat="1" applyFont="1" applyBorder="1"/>
    <xf numFmtId="4" fontId="54" fillId="0" borderId="31" xfId="0" applyNumberFormat="1" applyFont="1" applyBorder="1"/>
    <xf numFmtId="4" fontId="52" fillId="0" borderId="0" xfId="0" applyNumberFormat="1" applyFont="1"/>
    <xf numFmtId="164" fontId="52" fillId="0" borderId="0" xfId="0" applyNumberFormat="1" applyFont="1"/>
    <xf numFmtId="0" fontId="5" fillId="0" borderId="15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center" wrapText="1"/>
    </xf>
    <xf numFmtId="0" fontId="52" fillId="0" borderId="31" xfId="1" applyFont="1" applyBorder="1" applyAlignment="1">
      <alignment horizontal="center" vertical="center"/>
    </xf>
    <xf numFmtId="0" fontId="53" fillId="0" borderId="31" xfId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2" fillId="0" borderId="31" xfId="1" applyFont="1" applyBorder="1" applyAlignment="1">
      <alignment horizontal="center"/>
    </xf>
    <xf numFmtId="0" fontId="52" fillId="0" borderId="31" xfId="1" applyFont="1" applyBorder="1" applyAlignment="1">
      <alignment horizontal="center" vertical="center" wrapText="1"/>
    </xf>
    <xf numFmtId="0" fontId="52" fillId="0" borderId="38" xfId="1" applyFont="1" applyBorder="1" applyAlignment="1">
      <alignment horizontal="center" vertical="center"/>
    </xf>
    <xf numFmtId="0" fontId="52" fillId="0" borderId="39" xfId="1" applyFont="1" applyBorder="1" applyAlignment="1">
      <alignment horizontal="center" vertical="center"/>
    </xf>
    <xf numFmtId="0" fontId="52" fillId="0" borderId="37" xfId="1" applyFont="1" applyBorder="1" applyAlignment="1">
      <alignment horizontal="center" vertical="center"/>
    </xf>
    <xf numFmtId="0" fontId="54" fillId="0" borderId="38" xfId="1" applyFont="1" applyBorder="1" applyAlignment="1">
      <alignment horizontal="center" vertical="center" wrapText="1"/>
    </xf>
    <xf numFmtId="0" fontId="54" fillId="0" borderId="37" xfId="1" applyFont="1" applyBorder="1" applyAlignment="1">
      <alignment horizontal="center" vertical="center" wrapText="1"/>
    </xf>
    <xf numFmtId="0" fontId="31" fillId="0" borderId="0" xfId="6" applyFont="1" applyAlignment="1">
      <alignment horizontal="center"/>
    </xf>
    <xf numFmtId="0" fontId="30" fillId="0" borderId="0" xfId="6" applyFont="1" applyAlignment="1">
      <alignment horizontal="right"/>
    </xf>
    <xf numFmtId="0" fontId="30" fillId="0" borderId="0" xfId="6" applyFont="1" applyAlignment="1">
      <alignment horizontal="center"/>
    </xf>
    <xf numFmtId="0" fontId="32" fillId="0" borderId="21" xfId="6" applyFont="1" applyBorder="1" applyAlignment="1">
      <alignment horizontal="center"/>
    </xf>
    <xf numFmtId="0" fontId="32" fillId="0" borderId="22" xfId="6" applyFont="1" applyBorder="1" applyAlignment="1">
      <alignment horizontal="center"/>
    </xf>
    <xf numFmtId="0" fontId="32" fillId="0" borderId="23" xfId="6" applyFont="1" applyBorder="1" applyAlignment="1">
      <alignment horizontal="center"/>
    </xf>
    <xf numFmtId="0" fontId="32" fillId="0" borderId="24" xfId="7" applyFont="1" applyBorder="1" applyAlignment="1">
      <alignment horizontal="center" vertical="center" wrapText="1"/>
    </xf>
    <xf numFmtId="0" fontId="32" fillId="0" borderId="28" xfId="7" applyFont="1" applyBorder="1" applyAlignment="1">
      <alignment horizontal="center" vertical="center" wrapText="1"/>
    </xf>
    <xf numFmtId="0" fontId="32" fillId="0" borderId="19" xfId="6" applyFont="1" applyBorder="1" applyAlignment="1">
      <alignment horizontal="center" vertical="center" wrapText="1"/>
    </xf>
    <xf numFmtId="0" fontId="32" fillId="0" borderId="25" xfId="6" applyFont="1" applyBorder="1" applyAlignment="1">
      <alignment horizontal="center" vertical="center" wrapText="1"/>
    </xf>
    <xf numFmtId="0" fontId="32" fillId="0" borderId="20" xfId="7" applyFont="1" applyBorder="1" applyAlignment="1">
      <alignment horizontal="center" vertical="center" wrapText="1"/>
    </xf>
    <xf numFmtId="0" fontId="32" fillId="0" borderId="26" xfId="7" applyFont="1" applyBorder="1" applyAlignment="1">
      <alignment horizontal="center" vertical="center" wrapText="1"/>
    </xf>
    <xf numFmtId="0" fontId="32" fillId="0" borderId="21" xfId="7" applyFont="1" applyBorder="1" applyAlignment="1">
      <alignment horizontal="center"/>
    </xf>
    <xf numFmtId="0" fontId="32" fillId="0" borderId="22" xfId="7" applyFont="1" applyBorder="1" applyAlignment="1">
      <alignment horizontal="center"/>
    </xf>
    <xf numFmtId="0" fontId="32" fillId="0" borderId="23" xfId="7" applyFont="1" applyBorder="1" applyAlignment="1">
      <alignment horizontal="center"/>
    </xf>
    <xf numFmtId="0" fontId="41" fillId="0" borderId="0" xfId="6" applyFont="1" applyAlignment="1">
      <alignment horizontal="center"/>
    </xf>
    <xf numFmtId="0" fontId="40" fillId="0" borderId="0" xfId="6" applyFont="1" applyAlignment="1">
      <alignment horizontal="right"/>
    </xf>
    <xf numFmtId="0" fontId="40" fillId="0" borderId="0" xfId="6" applyFont="1" applyAlignment="1">
      <alignment horizontal="center"/>
    </xf>
    <xf numFmtId="0" fontId="43" fillId="0" borderId="21" xfId="6" applyFont="1" applyBorder="1" applyAlignment="1">
      <alignment horizontal="center"/>
    </xf>
    <xf numFmtId="0" fontId="43" fillId="0" borderId="22" xfId="6" applyFont="1" applyBorder="1" applyAlignment="1">
      <alignment horizontal="center"/>
    </xf>
    <xf numFmtId="0" fontId="43" fillId="0" borderId="23" xfId="6" applyFont="1" applyBorder="1" applyAlignment="1">
      <alignment horizontal="center"/>
    </xf>
    <xf numFmtId="0" fontId="43" fillId="0" borderId="24" xfId="7" applyFont="1" applyBorder="1" applyAlignment="1">
      <alignment horizontal="center" vertical="center" wrapText="1"/>
    </xf>
    <xf numFmtId="0" fontId="43" fillId="0" borderId="28" xfId="7" applyFont="1" applyBorder="1" applyAlignment="1">
      <alignment horizontal="center" vertical="center" wrapText="1"/>
    </xf>
    <xf numFmtId="0" fontId="43" fillId="0" borderId="19" xfId="6" applyFont="1" applyBorder="1" applyAlignment="1">
      <alignment horizontal="center" vertical="center" wrapText="1"/>
    </xf>
    <xf numFmtId="0" fontId="43" fillId="0" borderId="25" xfId="6" applyFont="1" applyBorder="1" applyAlignment="1">
      <alignment horizontal="center" vertical="center" wrapText="1"/>
    </xf>
    <xf numFmtId="0" fontId="43" fillId="0" borderId="20" xfId="7" applyFont="1" applyBorder="1" applyAlignment="1">
      <alignment horizontal="center" vertical="center" wrapText="1"/>
    </xf>
    <xf numFmtId="0" fontId="43" fillId="0" borderId="26" xfId="7" applyFont="1" applyBorder="1" applyAlignment="1">
      <alignment horizontal="center" vertical="center" wrapText="1"/>
    </xf>
    <xf numFmtId="0" fontId="43" fillId="0" borderId="21" xfId="7" applyFont="1" applyBorder="1" applyAlignment="1">
      <alignment horizontal="center"/>
    </xf>
    <xf numFmtId="0" fontId="43" fillId="0" borderId="22" xfId="7" applyFont="1" applyBorder="1" applyAlignment="1">
      <alignment horizontal="center"/>
    </xf>
    <xf numFmtId="0" fontId="43" fillId="0" borderId="23" xfId="7" applyFont="1" applyBorder="1" applyAlignment="1">
      <alignment horizontal="center"/>
    </xf>
    <xf numFmtId="2" fontId="23" fillId="2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2" fontId="15" fillId="0" borderId="0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0" xfId="1" applyFont="1" applyFill="1" applyAlignment="1">
      <alignment horizontal="center"/>
    </xf>
    <xf numFmtId="2" fontId="5" fillId="0" borderId="0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51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19" fillId="0" borderId="0" xfId="1" applyFont="1" applyFill="1" applyAlignment="1">
      <alignment horizontal="center" wrapText="1"/>
    </xf>
  </cellXfs>
  <cellStyles count="8">
    <cellStyle name="Normal" xfId="0" builtinId="0"/>
    <cellStyle name="Normal 2" xfId="2"/>
    <cellStyle name="Normal 2 4" xfId="3"/>
    <cellStyle name="Normal 3" xfId="6"/>
    <cellStyle name="Normal 4" xfId="1"/>
    <cellStyle name="Normal_Spikers 1" xfId="4"/>
    <cellStyle name="Normal_tame" xfId="7"/>
    <cellStyle name="Style 1_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76200" cy="200025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2095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277177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2771775" y="8382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zoomScaleNormal="125" zoomScaleSheetLayoutView="100" zoomScalePageLayoutView="125" workbookViewId="0">
      <selection activeCell="C5" sqref="C5"/>
    </sheetView>
  </sheetViews>
  <sheetFormatPr defaultColWidth="9.140625" defaultRowHeight="15"/>
  <cols>
    <col min="1" max="1" width="4.85546875" style="240" customWidth="1"/>
    <col min="2" max="2" width="56.7109375" style="238" customWidth="1"/>
    <col min="3" max="3" width="12.42578125" style="239" customWidth="1"/>
    <col min="4" max="4" width="15.28515625" style="239" customWidth="1"/>
    <col min="5" max="5" width="11.42578125" style="239" customWidth="1"/>
    <col min="6" max="6" width="12.28515625" style="239" customWidth="1"/>
    <col min="7" max="7" width="13.5703125" style="239" customWidth="1"/>
    <col min="8" max="8" width="10" style="239" bestFit="1" customWidth="1"/>
    <col min="9" max="9" width="10.42578125" style="239" bestFit="1" customWidth="1"/>
    <col min="10" max="16384" width="9.140625" style="239"/>
  </cols>
  <sheetData>
    <row r="1" spans="1:18">
      <c r="A1" s="237" t="s">
        <v>180</v>
      </c>
    </row>
    <row r="2" spans="1:18">
      <c r="A2" s="237" t="s">
        <v>154</v>
      </c>
    </row>
    <row r="3" spans="1:18" ht="28.5" customHeight="1">
      <c r="A3" s="237"/>
    </row>
    <row r="4" spans="1:18" ht="18" customHeight="1">
      <c r="A4" s="261" t="s">
        <v>155</v>
      </c>
      <c r="B4" s="261"/>
      <c r="C4" s="261"/>
      <c r="D4" s="261"/>
      <c r="E4" s="261"/>
      <c r="F4" s="261"/>
      <c r="G4" s="261"/>
    </row>
    <row r="5" spans="1:18" ht="23.25" customHeight="1"/>
    <row r="6" spans="1:18" ht="15" customHeight="1">
      <c r="A6" s="260" t="s">
        <v>95</v>
      </c>
      <c r="B6" s="259" t="s">
        <v>152</v>
      </c>
      <c r="C6" s="264" t="s">
        <v>142</v>
      </c>
      <c r="D6" s="262" t="s">
        <v>143</v>
      </c>
      <c r="E6" s="262"/>
      <c r="F6" s="262"/>
      <c r="G6" s="262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</row>
    <row r="7" spans="1:18" ht="31.5" customHeight="1">
      <c r="A7" s="260"/>
      <c r="B7" s="259"/>
      <c r="C7" s="265"/>
      <c r="D7" s="267" t="s">
        <v>148</v>
      </c>
      <c r="E7" s="263" t="s">
        <v>156</v>
      </c>
      <c r="F7" s="263"/>
      <c r="G7" s="263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</row>
    <row r="8" spans="1:18" ht="24" customHeight="1">
      <c r="A8" s="260"/>
      <c r="B8" s="259"/>
      <c r="C8" s="266"/>
      <c r="D8" s="268"/>
      <c r="E8" s="242" t="s">
        <v>27</v>
      </c>
      <c r="F8" s="243" t="s">
        <v>149</v>
      </c>
      <c r="G8" s="243" t="s">
        <v>150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</row>
    <row r="9" spans="1:18" ht="30" customHeight="1">
      <c r="A9" s="244">
        <v>1</v>
      </c>
      <c r="B9" s="245" t="s">
        <v>147</v>
      </c>
      <c r="C9" s="246">
        <f>'Labiekārtošana 50%'!O46</f>
        <v>0</v>
      </c>
      <c r="D9" s="246">
        <f>C9*50%</f>
        <v>0</v>
      </c>
      <c r="E9" s="246">
        <f>C9*50%</f>
        <v>0</v>
      </c>
      <c r="F9" s="246">
        <f>E9/99*66</f>
        <v>0</v>
      </c>
      <c r="G9" s="246">
        <f>E9/99*33</f>
        <v>0</v>
      </c>
      <c r="H9" s="252"/>
    </row>
    <row r="10" spans="1:18" ht="30">
      <c r="A10" s="244">
        <v>2</v>
      </c>
      <c r="B10" s="245" t="s">
        <v>151</v>
      </c>
      <c r="C10" s="246">
        <f>'labiekārtošana 70%'!O33</f>
        <v>0</v>
      </c>
      <c r="D10" s="246">
        <f>C10*70%</f>
        <v>0</v>
      </c>
      <c r="E10" s="246">
        <f>C10*30%</f>
        <v>0</v>
      </c>
      <c r="F10" s="246">
        <f t="shared" ref="F10:F13" si="0">E10/99*66</f>
        <v>0</v>
      </c>
      <c r="G10" s="246">
        <f t="shared" ref="G10:G13" si="1">E10/99*33</f>
        <v>0</v>
      </c>
      <c r="H10" s="252"/>
    </row>
    <row r="11" spans="1:18" ht="30">
      <c r="A11" s="244">
        <v>3</v>
      </c>
      <c r="B11" s="245" t="s">
        <v>159</v>
      </c>
      <c r="C11" s="246">
        <f>'Labiekārtošana 100'!O24</f>
        <v>0</v>
      </c>
      <c r="D11" s="246">
        <f>C11</f>
        <v>0</v>
      </c>
      <c r="E11" s="247">
        <v>0</v>
      </c>
      <c r="F11" s="247">
        <f t="shared" si="0"/>
        <v>0</v>
      </c>
      <c r="G11" s="247">
        <f t="shared" si="1"/>
        <v>0</v>
      </c>
      <c r="H11" s="252"/>
    </row>
    <row r="12" spans="1:18">
      <c r="A12" s="244">
        <v>4</v>
      </c>
      <c r="B12" s="248" t="s">
        <v>157</v>
      </c>
      <c r="C12" s="246">
        <f>'UKT Dome'!L34</f>
        <v>0</v>
      </c>
      <c r="D12" s="246">
        <f>C12</f>
        <v>0</v>
      </c>
      <c r="E12" s="247">
        <v>0</v>
      </c>
      <c r="F12" s="247">
        <f t="shared" si="0"/>
        <v>0</v>
      </c>
      <c r="G12" s="247">
        <f t="shared" si="1"/>
        <v>0</v>
      </c>
      <c r="H12" s="252"/>
    </row>
    <row r="13" spans="1:18">
      <c r="A13" s="244">
        <v>5</v>
      </c>
      <c r="B13" s="248" t="s">
        <v>158</v>
      </c>
      <c r="C13" s="246">
        <f>'UKT iedz.'!L28</f>
        <v>0</v>
      </c>
      <c r="D13" s="247">
        <v>0</v>
      </c>
      <c r="E13" s="246">
        <f>C13</f>
        <v>0</v>
      </c>
      <c r="F13" s="246">
        <f t="shared" si="0"/>
        <v>0</v>
      </c>
      <c r="G13" s="246">
        <f t="shared" si="1"/>
        <v>0</v>
      </c>
      <c r="H13" s="252"/>
    </row>
    <row r="14" spans="1:18">
      <c r="A14" s="244"/>
      <c r="B14" s="249" t="s">
        <v>153</v>
      </c>
      <c r="C14" s="250">
        <f>SUM(C9:C13)</f>
        <v>0</v>
      </c>
      <c r="D14" s="251">
        <f>SUM(D9:D13)</f>
        <v>0</v>
      </c>
      <c r="E14" s="250">
        <f>SUM(E9:E13)</f>
        <v>0</v>
      </c>
      <c r="F14" s="250">
        <f>SUM(F9:F13)</f>
        <v>0</v>
      </c>
      <c r="G14" s="250">
        <f>SUM(G9:G13)</f>
        <v>0</v>
      </c>
      <c r="H14" s="252"/>
      <c r="I14" s="253"/>
    </row>
  </sheetData>
  <mergeCells count="7">
    <mergeCell ref="B6:B8"/>
    <mergeCell ref="A6:A8"/>
    <mergeCell ref="A4:G4"/>
    <mergeCell ref="D6:G6"/>
    <mergeCell ref="E7:G7"/>
    <mergeCell ref="C6:C8"/>
    <mergeCell ref="D7:D8"/>
  </mergeCells>
  <printOptions horizontalCentered="1"/>
  <pageMargins left="0.25" right="0.25" top="1.1499999999999999" bottom="0.75" header="0.3" footer="0.3"/>
  <pageSetup paperSize="9" scale="95" orientation="landscape" r:id="rId1"/>
  <headerFooter>
    <oddFooter>&amp;L&amp;"Times New Roman,Regular"&amp;8Izstrādāj: Mārtiņš Metāls (sert.Nr.:20-4293)
Izdrukāts: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2" zoomScaleNormal="100" zoomScaleSheetLayoutView="100" workbookViewId="0">
      <selection activeCell="B5" sqref="B5"/>
    </sheetView>
  </sheetViews>
  <sheetFormatPr defaultColWidth="9.140625" defaultRowHeight="12.75"/>
  <cols>
    <col min="1" max="1" width="4.140625" style="125" customWidth="1"/>
    <col min="2" max="2" width="32.7109375" style="125" customWidth="1"/>
    <col min="3" max="3" width="9.7109375" style="125" customWidth="1"/>
    <col min="4" max="4" width="7.85546875" style="125" customWidth="1"/>
    <col min="5" max="5" width="7.42578125" style="125" customWidth="1"/>
    <col min="6" max="6" width="8.7109375" style="173" customWidth="1"/>
    <col min="7" max="7" width="8.7109375" style="174" customWidth="1"/>
    <col min="8" max="8" width="8.140625" style="125" customWidth="1"/>
    <col min="9" max="10" width="8.7109375" style="125" customWidth="1"/>
    <col min="11" max="11" width="8.85546875" style="125" customWidth="1"/>
    <col min="12" max="12" width="10.42578125" style="125" customWidth="1"/>
    <col min="13" max="16384" width="9.140625" style="125"/>
  </cols>
  <sheetData>
    <row r="1" spans="1:12" s="120" customFormat="1" ht="13.5">
      <c r="B1" s="121"/>
      <c r="C1" s="121"/>
      <c r="F1" s="122"/>
      <c r="G1" s="123"/>
    </row>
    <row r="2" spans="1:12" s="124" customFormat="1" ht="15">
      <c r="B2" s="125" t="s">
        <v>89</v>
      </c>
      <c r="C2" s="125"/>
      <c r="D2" s="269" t="s">
        <v>90</v>
      </c>
      <c r="E2" s="269"/>
      <c r="F2" s="269"/>
      <c r="G2" s="269"/>
      <c r="H2" s="269"/>
      <c r="I2" s="269"/>
      <c r="J2" s="125"/>
      <c r="K2" s="270"/>
      <c r="L2" s="270"/>
    </row>
    <row r="3" spans="1:12" s="124" customFormat="1" ht="15">
      <c r="B3" s="125" t="s">
        <v>91</v>
      </c>
      <c r="C3" s="125"/>
      <c r="D3" s="271" t="s">
        <v>92</v>
      </c>
      <c r="E3" s="271"/>
      <c r="F3" s="271"/>
      <c r="G3" s="271"/>
      <c r="H3" s="271"/>
      <c r="I3" s="271"/>
      <c r="J3" s="125"/>
      <c r="K3" s="270" t="s">
        <v>93</v>
      </c>
      <c r="L3" s="270"/>
    </row>
    <row r="4" spans="1:12" s="124" customFormat="1" ht="15">
      <c r="B4" s="125" t="s">
        <v>94</v>
      </c>
      <c r="C4" s="125"/>
      <c r="D4" s="271"/>
      <c r="E4" s="271"/>
      <c r="F4" s="271"/>
      <c r="G4" s="271"/>
      <c r="H4" s="271"/>
      <c r="I4" s="271"/>
      <c r="J4" s="125"/>
      <c r="K4" s="271"/>
      <c r="L4" s="271"/>
    </row>
    <row r="5" spans="1:12" s="124" customFormat="1" ht="11.25" customHeight="1" thickBot="1">
      <c r="D5" s="126"/>
      <c r="E5" s="126"/>
      <c r="F5" s="126"/>
      <c r="G5" s="127"/>
      <c r="H5" s="126"/>
      <c r="I5" s="126"/>
      <c r="K5" s="126"/>
      <c r="L5" s="126"/>
    </row>
    <row r="6" spans="1:12">
      <c r="A6" s="277" t="s">
        <v>95</v>
      </c>
      <c r="B6" s="279" t="s">
        <v>96</v>
      </c>
      <c r="C6" s="279" t="s">
        <v>97</v>
      </c>
      <c r="D6" s="279" t="s">
        <v>98</v>
      </c>
      <c r="E6" s="279" t="s">
        <v>99</v>
      </c>
      <c r="F6" s="281" t="s">
        <v>100</v>
      </c>
      <c r="G6" s="282"/>
      <c r="H6" s="283"/>
      <c r="I6" s="272" t="s">
        <v>101</v>
      </c>
      <c r="J6" s="273"/>
      <c r="K6" s="274"/>
      <c r="L6" s="275" t="s">
        <v>102</v>
      </c>
    </row>
    <row r="7" spans="1:12" ht="13.5" customHeight="1" thickBot="1">
      <c r="A7" s="278"/>
      <c r="B7" s="280"/>
      <c r="C7" s="280"/>
      <c r="D7" s="280"/>
      <c r="E7" s="280"/>
      <c r="F7" s="128" t="s">
        <v>103</v>
      </c>
      <c r="G7" s="129" t="s">
        <v>104</v>
      </c>
      <c r="H7" s="130" t="s">
        <v>105</v>
      </c>
      <c r="I7" s="131" t="s">
        <v>103</v>
      </c>
      <c r="J7" s="130" t="s">
        <v>104</v>
      </c>
      <c r="K7" s="130" t="s">
        <v>105</v>
      </c>
      <c r="L7" s="276"/>
    </row>
    <row r="8" spans="1:12" s="141" customFormat="1" ht="13.5">
      <c r="A8" s="132"/>
      <c r="B8" s="133" t="s">
        <v>106</v>
      </c>
      <c r="C8" s="134"/>
      <c r="D8" s="135"/>
      <c r="E8" s="136"/>
      <c r="F8" s="137"/>
      <c r="G8" s="138"/>
      <c r="H8" s="138"/>
      <c r="I8" s="139"/>
      <c r="J8" s="139"/>
      <c r="K8" s="139"/>
      <c r="L8" s="140"/>
    </row>
    <row r="9" spans="1:12">
      <c r="A9" s="132">
        <v>1</v>
      </c>
      <c r="B9" s="142" t="s">
        <v>107</v>
      </c>
      <c r="C9" s="143" t="s">
        <v>108</v>
      </c>
      <c r="D9" s="143" t="s">
        <v>17</v>
      </c>
      <c r="E9" s="143">
        <v>30</v>
      </c>
      <c r="F9" s="144"/>
      <c r="G9" s="138"/>
      <c r="H9" s="138"/>
      <c r="I9" s="139">
        <f>F9*E9</f>
        <v>0</v>
      </c>
      <c r="J9" s="139">
        <f>E9*G9</f>
        <v>0</v>
      </c>
      <c r="K9" s="139">
        <f>E9*H9</f>
        <v>0</v>
      </c>
      <c r="L9" s="140">
        <f>K9+J9+I9</f>
        <v>0</v>
      </c>
    </row>
    <row r="10" spans="1:12" s="141" customFormat="1">
      <c r="A10" s="132">
        <v>2</v>
      </c>
      <c r="B10" s="142" t="s">
        <v>107</v>
      </c>
      <c r="C10" s="143" t="s">
        <v>109</v>
      </c>
      <c r="D10" s="143" t="s">
        <v>17</v>
      </c>
      <c r="E10" s="143">
        <f>10+9.9+8+9.3+8.8+8.2+9.9+9.9+9.9</f>
        <v>83.90000000000002</v>
      </c>
      <c r="F10" s="144"/>
      <c r="G10" s="138"/>
      <c r="H10" s="138"/>
      <c r="I10" s="139">
        <f t="shared" ref="I10:I23" si="0">F10*E10</f>
        <v>0</v>
      </c>
      <c r="J10" s="139">
        <f t="shared" ref="J10:J23" si="1">E10*G10</f>
        <v>0</v>
      </c>
      <c r="K10" s="139">
        <f t="shared" ref="K10:K23" si="2">E10*H10</f>
        <v>0</v>
      </c>
      <c r="L10" s="140">
        <f t="shared" ref="L10:L23" si="3">K10+J10+I10</f>
        <v>0</v>
      </c>
    </row>
    <row r="11" spans="1:12" s="141" customFormat="1">
      <c r="A11" s="132">
        <v>5</v>
      </c>
      <c r="B11" s="142" t="s">
        <v>110</v>
      </c>
      <c r="C11" s="143"/>
      <c r="D11" s="143" t="s">
        <v>111</v>
      </c>
      <c r="E11" s="143">
        <v>1</v>
      </c>
      <c r="F11" s="144"/>
      <c r="G11" s="138"/>
      <c r="H11" s="138"/>
      <c r="I11" s="139">
        <f>F11*E11</f>
        <v>0</v>
      </c>
      <c r="J11" s="139">
        <f>E11*G11</f>
        <v>0</v>
      </c>
      <c r="K11" s="139">
        <f>E11*H11</f>
        <v>0</v>
      </c>
      <c r="L11" s="140">
        <f>K11+J11+I11</f>
        <v>0</v>
      </c>
    </row>
    <row r="12" spans="1:12" s="141" customFormat="1" ht="51">
      <c r="A12" s="132">
        <v>6</v>
      </c>
      <c r="B12" s="142" t="s">
        <v>112</v>
      </c>
      <c r="C12" s="145"/>
      <c r="D12" s="145" t="s">
        <v>113</v>
      </c>
      <c r="E12" s="145">
        <v>9</v>
      </c>
      <c r="F12" s="144"/>
      <c r="G12" s="138"/>
      <c r="H12" s="138"/>
      <c r="I12" s="139">
        <f t="shared" si="0"/>
        <v>0</v>
      </c>
      <c r="J12" s="139">
        <f t="shared" si="1"/>
        <v>0</v>
      </c>
      <c r="K12" s="139">
        <f t="shared" si="2"/>
        <v>0</v>
      </c>
      <c r="L12" s="140">
        <f t="shared" si="3"/>
        <v>0</v>
      </c>
    </row>
    <row r="13" spans="1:12" s="141" customFormat="1">
      <c r="A13" s="132">
        <v>7</v>
      </c>
      <c r="B13" s="142" t="s">
        <v>114</v>
      </c>
      <c r="C13" s="145" t="s">
        <v>108</v>
      </c>
      <c r="D13" s="145" t="s">
        <v>19</v>
      </c>
      <c r="E13" s="145">
        <v>9</v>
      </c>
      <c r="F13" s="144"/>
      <c r="G13" s="138"/>
      <c r="H13" s="138"/>
      <c r="I13" s="139">
        <f t="shared" si="0"/>
        <v>0</v>
      </c>
      <c r="J13" s="139">
        <f t="shared" si="1"/>
        <v>0</v>
      </c>
      <c r="K13" s="139">
        <f t="shared" si="2"/>
        <v>0</v>
      </c>
      <c r="L13" s="140">
        <f t="shared" si="3"/>
        <v>0</v>
      </c>
    </row>
    <row r="14" spans="1:12" s="141" customFormat="1">
      <c r="A14" s="132">
        <v>8</v>
      </c>
      <c r="B14" s="142" t="s">
        <v>115</v>
      </c>
      <c r="C14" s="145"/>
      <c r="D14" s="145" t="s">
        <v>17</v>
      </c>
      <c r="E14" s="145">
        <f>E10</f>
        <v>83.90000000000002</v>
      </c>
      <c r="F14" s="144"/>
      <c r="G14" s="138"/>
      <c r="H14" s="138"/>
      <c r="I14" s="139">
        <f t="shared" si="0"/>
        <v>0</v>
      </c>
      <c r="J14" s="139">
        <f t="shared" si="1"/>
        <v>0</v>
      </c>
      <c r="K14" s="139">
        <f t="shared" si="2"/>
        <v>0</v>
      </c>
      <c r="L14" s="140">
        <f t="shared" si="3"/>
        <v>0</v>
      </c>
    </row>
    <row r="15" spans="1:12" s="141" customFormat="1">
      <c r="A15" s="132">
        <v>15</v>
      </c>
      <c r="B15" s="142" t="s">
        <v>116</v>
      </c>
      <c r="C15" s="145"/>
      <c r="D15" s="145" t="s">
        <v>117</v>
      </c>
      <c r="E15" s="145">
        <v>9</v>
      </c>
      <c r="F15" s="144"/>
      <c r="G15" s="138"/>
      <c r="H15" s="138"/>
      <c r="I15" s="139">
        <f t="shared" si="0"/>
        <v>0</v>
      </c>
      <c r="J15" s="139">
        <f t="shared" si="1"/>
        <v>0</v>
      </c>
      <c r="K15" s="139">
        <f t="shared" si="2"/>
        <v>0</v>
      </c>
      <c r="L15" s="140">
        <f t="shared" si="3"/>
        <v>0</v>
      </c>
    </row>
    <row r="16" spans="1:12" s="141" customFormat="1">
      <c r="A16" s="132">
        <v>16</v>
      </c>
      <c r="B16" s="142" t="s">
        <v>118</v>
      </c>
      <c r="C16" s="146"/>
      <c r="D16" s="143" t="s">
        <v>20</v>
      </c>
      <c r="E16" s="143">
        <f>30/5</f>
        <v>6</v>
      </c>
      <c r="F16" s="144"/>
      <c r="G16" s="138"/>
      <c r="H16" s="138"/>
      <c r="I16" s="139">
        <f t="shared" si="0"/>
        <v>0</v>
      </c>
      <c r="J16" s="139">
        <f t="shared" si="1"/>
        <v>0</v>
      </c>
      <c r="K16" s="139">
        <f t="shared" si="2"/>
        <v>0</v>
      </c>
      <c r="L16" s="140">
        <f t="shared" si="3"/>
        <v>0</v>
      </c>
    </row>
    <row r="17" spans="1:12" s="141" customFormat="1">
      <c r="A17" s="132">
        <v>17</v>
      </c>
      <c r="B17" s="142" t="s">
        <v>119</v>
      </c>
      <c r="C17" s="146"/>
      <c r="D17" s="143" t="s">
        <v>20</v>
      </c>
      <c r="E17" s="143">
        <f>700/5</f>
        <v>140</v>
      </c>
      <c r="F17" s="144"/>
      <c r="G17" s="138"/>
      <c r="H17" s="138"/>
      <c r="I17" s="139">
        <f t="shared" si="0"/>
        <v>0</v>
      </c>
      <c r="J17" s="139">
        <f t="shared" si="1"/>
        <v>0</v>
      </c>
      <c r="K17" s="139">
        <f t="shared" si="2"/>
        <v>0</v>
      </c>
      <c r="L17" s="140">
        <f t="shared" si="3"/>
        <v>0</v>
      </c>
    </row>
    <row r="18" spans="1:12" s="141" customFormat="1">
      <c r="A18" s="132">
        <v>19</v>
      </c>
      <c r="B18" s="142" t="s">
        <v>120</v>
      </c>
      <c r="C18" s="146"/>
      <c r="D18" s="145" t="s">
        <v>18</v>
      </c>
      <c r="E18" s="143">
        <f>E10*0.5</f>
        <v>41.95000000000001</v>
      </c>
      <c r="F18" s="144"/>
      <c r="G18" s="138"/>
      <c r="H18" s="138"/>
      <c r="I18" s="139">
        <f t="shared" si="0"/>
        <v>0</v>
      </c>
      <c r="J18" s="139">
        <f t="shared" si="1"/>
        <v>0</v>
      </c>
      <c r="K18" s="139">
        <f t="shared" si="2"/>
        <v>0</v>
      </c>
      <c r="L18" s="140">
        <f t="shared" si="3"/>
        <v>0</v>
      </c>
    </row>
    <row r="19" spans="1:12" s="141" customFormat="1">
      <c r="A19" s="132">
        <v>20</v>
      </c>
      <c r="B19" s="142" t="s">
        <v>121</v>
      </c>
      <c r="C19" s="146"/>
      <c r="D19" s="145" t="s">
        <v>17</v>
      </c>
      <c r="E19" s="143">
        <f>E10</f>
        <v>83.90000000000002</v>
      </c>
      <c r="F19" s="144"/>
      <c r="G19" s="138"/>
      <c r="H19" s="138"/>
      <c r="I19" s="139">
        <f t="shared" si="0"/>
        <v>0</v>
      </c>
      <c r="J19" s="139">
        <f t="shared" si="1"/>
        <v>0</v>
      </c>
      <c r="K19" s="139">
        <f t="shared" si="2"/>
        <v>0</v>
      </c>
      <c r="L19" s="140">
        <f t="shared" si="3"/>
        <v>0</v>
      </c>
    </row>
    <row r="20" spans="1:12" s="141" customFormat="1">
      <c r="A20" s="132">
        <v>21</v>
      </c>
      <c r="B20" s="142" t="s">
        <v>122</v>
      </c>
      <c r="C20" s="146"/>
      <c r="D20" s="145" t="s">
        <v>111</v>
      </c>
      <c r="E20" s="143">
        <v>1</v>
      </c>
      <c r="F20" s="144"/>
      <c r="G20" s="138"/>
      <c r="H20" s="138"/>
      <c r="I20" s="139">
        <f t="shared" si="0"/>
        <v>0</v>
      </c>
      <c r="J20" s="139">
        <f t="shared" si="1"/>
        <v>0</v>
      </c>
      <c r="K20" s="139">
        <f t="shared" si="2"/>
        <v>0</v>
      </c>
      <c r="L20" s="140">
        <f t="shared" si="3"/>
        <v>0</v>
      </c>
    </row>
    <row r="21" spans="1:12" s="141" customFormat="1" ht="25.5">
      <c r="A21" s="132">
        <v>22</v>
      </c>
      <c r="B21" s="142" t="s">
        <v>123</v>
      </c>
      <c r="C21" s="146"/>
      <c r="D21" s="145" t="s">
        <v>111</v>
      </c>
      <c r="E21" s="145">
        <v>1</v>
      </c>
      <c r="F21" s="144"/>
      <c r="G21" s="138"/>
      <c r="H21" s="138"/>
      <c r="I21" s="139">
        <f t="shared" si="0"/>
        <v>0</v>
      </c>
      <c r="J21" s="139">
        <f t="shared" si="1"/>
        <v>0</v>
      </c>
      <c r="K21" s="139">
        <f t="shared" si="2"/>
        <v>0</v>
      </c>
      <c r="L21" s="140">
        <f t="shared" si="3"/>
        <v>0</v>
      </c>
    </row>
    <row r="22" spans="1:12" s="141" customFormat="1">
      <c r="A22" s="132">
        <v>23</v>
      </c>
      <c r="B22" s="142" t="s">
        <v>124</v>
      </c>
      <c r="C22" s="146"/>
      <c r="D22" s="145" t="s">
        <v>111</v>
      </c>
      <c r="E22" s="145">
        <v>1</v>
      </c>
      <c r="F22" s="144"/>
      <c r="G22" s="138"/>
      <c r="H22" s="138"/>
      <c r="I22" s="139">
        <f t="shared" si="0"/>
        <v>0</v>
      </c>
      <c r="J22" s="139">
        <f t="shared" si="1"/>
        <v>0</v>
      </c>
      <c r="K22" s="139">
        <f t="shared" si="2"/>
        <v>0</v>
      </c>
      <c r="L22" s="140">
        <f t="shared" si="3"/>
        <v>0</v>
      </c>
    </row>
    <row r="23" spans="1:12" s="141" customFormat="1">
      <c r="A23" s="132">
        <v>24</v>
      </c>
      <c r="B23" s="142" t="s">
        <v>125</v>
      </c>
      <c r="C23" s="146"/>
      <c r="D23" s="145" t="s">
        <v>111</v>
      </c>
      <c r="E23" s="145">
        <v>1</v>
      </c>
      <c r="F23" s="144"/>
      <c r="G23" s="138"/>
      <c r="H23" s="138"/>
      <c r="I23" s="139">
        <f t="shared" si="0"/>
        <v>0</v>
      </c>
      <c r="J23" s="139">
        <f t="shared" si="1"/>
        <v>0</v>
      </c>
      <c r="K23" s="139">
        <f t="shared" si="2"/>
        <v>0</v>
      </c>
      <c r="L23" s="140">
        <f t="shared" si="3"/>
        <v>0</v>
      </c>
    </row>
    <row r="24" spans="1:12" s="141" customFormat="1" ht="13.5">
      <c r="A24" s="132">
        <v>25</v>
      </c>
      <c r="B24" s="147" t="s">
        <v>27</v>
      </c>
      <c r="C24" s="148"/>
      <c r="D24" s="149"/>
      <c r="E24" s="146"/>
      <c r="F24" s="150"/>
      <c r="G24" s="138"/>
      <c r="H24" s="138"/>
      <c r="I24" s="151">
        <f>SUM(I9:I23)</f>
        <v>0</v>
      </c>
      <c r="J24" s="151">
        <f>SUM(J9:J23)</f>
        <v>0</v>
      </c>
      <c r="K24" s="151">
        <f>SUM(K9:K23)</f>
        <v>0</v>
      </c>
      <c r="L24" s="151">
        <f>SUM(L9:L23)</f>
        <v>0</v>
      </c>
    </row>
    <row r="25" spans="1:12">
      <c r="A25" s="132">
        <v>26</v>
      </c>
      <c r="B25" s="142" t="s">
        <v>126</v>
      </c>
      <c r="C25" s="142"/>
      <c r="D25" s="152"/>
      <c r="E25" s="153"/>
      <c r="F25" s="154"/>
      <c r="G25" s="138"/>
      <c r="H25" s="138"/>
      <c r="I25" s="139"/>
      <c r="J25" s="139"/>
      <c r="K25" s="139"/>
      <c r="L25" s="140">
        <f>I24*0.2359</f>
        <v>0</v>
      </c>
    </row>
    <row r="26" spans="1:12" s="141" customFormat="1">
      <c r="A26" s="132">
        <v>27</v>
      </c>
      <c r="B26" s="155" t="s">
        <v>127</v>
      </c>
      <c r="C26" s="156"/>
      <c r="D26" s="157"/>
      <c r="E26" s="158"/>
      <c r="F26" s="159"/>
      <c r="G26" s="160"/>
      <c r="H26" s="160"/>
      <c r="I26" s="161"/>
      <c r="J26" s="161"/>
      <c r="K26" s="161"/>
      <c r="L26" s="162">
        <f>SUM(L24:L25)</f>
        <v>0</v>
      </c>
    </row>
    <row r="27" spans="1:12" s="141" customFormat="1">
      <c r="A27" s="132">
        <v>28</v>
      </c>
      <c r="B27" s="155" t="s">
        <v>128</v>
      </c>
      <c r="C27" s="156"/>
      <c r="D27" s="157"/>
      <c r="E27" s="158"/>
      <c r="F27" s="159"/>
      <c r="G27" s="160"/>
      <c r="H27" s="160"/>
      <c r="I27" s="161"/>
      <c r="J27" s="161"/>
      <c r="K27" s="161"/>
      <c r="L27" s="162">
        <f>L26*0.21</f>
        <v>0</v>
      </c>
    </row>
    <row r="28" spans="1:12" ht="13.5" thickBot="1">
      <c r="A28" s="132">
        <v>29</v>
      </c>
      <c r="B28" s="163" t="s">
        <v>129</v>
      </c>
      <c r="C28" s="163"/>
      <c r="D28" s="164"/>
      <c r="E28" s="164"/>
      <c r="F28" s="164"/>
      <c r="G28" s="165"/>
      <c r="H28" s="165"/>
      <c r="I28" s="166"/>
      <c r="J28" s="166"/>
      <c r="K28" s="166"/>
      <c r="L28" s="167">
        <f>L26*1.21</f>
        <v>0</v>
      </c>
    </row>
    <row r="29" spans="1:12">
      <c r="A29" s="168"/>
      <c r="B29" s="169"/>
      <c r="C29" s="169"/>
      <c r="D29" s="170"/>
      <c r="E29" s="170"/>
      <c r="F29" s="168"/>
      <c r="G29" s="171"/>
      <c r="H29" s="170"/>
      <c r="I29" s="170"/>
      <c r="J29" s="170"/>
      <c r="K29" s="170"/>
      <c r="L29" s="172"/>
    </row>
    <row r="30" spans="1:12">
      <c r="B30" s="125" t="s">
        <v>130</v>
      </c>
    </row>
  </sheetData>
  <mergeCells count="14">
    <mergeCell ref="I6:K6"/>
    <mergeCell ref="L6:L7"/>
    <mergeCell ref="A6:A7"/>
    <mergeCell ref="B6:B7"/>
    <mergeCell ref="C6:C7"/>
    <mergeCell ref="D6:D7"/>
    <mergeCell ref="E6:E7"/>
    <mergeCell ref="F6:H6"/>
    <mergeCell ref="D2:I2"/>
    <mergeCell ref="K2:L2"/>
    <mergeCell ref="D3:I3"/>
    <mergeCell ref="K3:L3"/>
    <mergeCell ref="D4:I4"/>
    <mergeCell ref="K4:L4"/>
  </mergeCells>
  <pageMargins left="0.15944881889763785" right="0.15944881889763785" top="0.19944881889763783" bottom="0.19685039370078741" header="0.51" footer="0.51"/>
  <pageSetup paperSize="9" orientation="landscape" horizontalDpi="300" verticalDpi="300" r:id="rId1"/>
  <headerFooter alignWithMargins="0">
    <oddFooter>&amp;C&amp;P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F9" sqref="F9:H29"/>
    </sheetView>
  </sheetViews>
  <sheetFormatPr defaultColWidth="9.140625" defaultRowHeight="11.25"/>
  <cols>
    <col min="1" max="1" width="4.140625" style="184" customWidth="1"/>
    <col min="2" max="2" width="32.7109375" style="184" customWidth="1"/>
    <col min="3" max="3" width="9.7109375" style="184" customWidth="1"/>
    <col min="4" max="4" width="6.28515625" style="184" customWidth="1"/>
    <col min="5" max="5" width="6.7109375" style="184" customWidth="1"/>
    <col min="6" max="6" width="7" style="232" customWidth="1"/>
    <col min="7" max="7" width="7.85546875" style="233" customWidth="1"/>
    <col min="8" max="8" width="6.85546875" style="184" customWidth="1"/>
    <col min="9" max="10" width="8.7109375" style="184" customWidth="1"/>
    <col min="11" max="11" width="8.85546875" style="184" customWidth="1"/>
    <col min="12" max="12" width="10.7109375" style="184" customWidth="1"/>
    <col min="13" max="16384" width="9.140625" style="184"/>
  </cols>
  <sheetData>
    <row r="1" spans="1:13" s="175" customFormat="1" ht="12">
      <c r="B1" s="176"/>
      <c r="C1" s="176"/>
      <c r="F1" s="177"/>
      <c r="G1" s="178"/>
    </row>
    <row r="2" spans="1:13" s="181" customFormat="1" ht="12.75">
      <c r="A2" s="179"/>
      <c r="B2" s="180" t="s">
        <v>89</v>
      </c>
      <c r="C2" s="180"/>
      <c r="D2" s="284" t="s">
        <v>90</v>
      </c>
      <c r="E2" s="284"/>
      <c r="F2" s="284"/>
      <c r="G2" s="284"/>
      <c r="H2" s="284"/>
      <c r="I2" s="284"/>
      <c r="J2" s="180"/>
      <c r="K2" s="285"/>
      <c r="L2" s="285"/>
    </row>
    <row r="3" spans="1:13" s="181" customFormat="1" ht="12.75">
      <c r="A3" s="179"/>
      <c r="B3" s="180" t="s">
        <v>91</v>
      </c>
      <c r="C3" s="180"/>
      <c r="D3" s="286" t="s">
        <v>146</v>
      </c>
      <c r="E3" s="286"/>
      <c r="F3" s="286"/>
      <c r="G3" s="286"/>
      <c r="H3" s="286"/>
      <c r="I3" s="286"/>
      <c r="J3" s="180"/>
      <c r="K3" s="285" t="s">
        <v>93</v>
      </c>
      <c r="L3" s="285"/>
    </row>
    <row r="4" spans="1:13" s="181" customFormat="1" ht="12.75">
      <c r="A4" s="179"/>
      <c r="B4" s="180" t="s">
        <v>94</v>
      </c>
      <c r="C4" s="180"/>
      <c r="D4" s="286"/>
      <c r="E4" s="286"/>
      <c r="F4" s="286"/>
      <c r="G4" s="286"/>
      <c r="H4" s="286"/>
      <c r="I4" s="286"/>
      <c r="J4" s="180"/>
      <c r="K4" s="286"/>
      <c r="L4" s="286"/>
    </row>
    <row r="5" spans="1:13" s="181" customFormat="1" ht="11.25" customHeight="1" thickBot="1">
      <c r="A5" s="179"/>
      <c r="B5" s="179"/>
      <c r="C5" s="179"/>
      <c r="D5" s="182"/>
      <c r="E5" s="182"/>
      <c r="F5" s="182"/>
      <c r="G5" s="183"/>
      <c r="H5" s="182"/>
      <c r="I5" s="182"/>
      <c r="J5" s="179"/>
      <c r="K5" s="182"/>
      <c r="L5" s="182"/>
    </row>
    <row r="6" spans="1:13" ht="11.25" customHeight="1">
      <c r="A6" s="292" t="s">
        <v>95</v>
      </c>
      <c r="B6" s="294" t="s">
        <v>96</v>
      </c>
      <c r="C6" s="294" t="s">
        <v>97</v>
      </c>
      <c r="D6" s="294" t="s">
        <v>98</v>
      </c>
      <c r="E6" s="294" t="s">
        <v>99</v>
      </c>
      <c r="F6" s="296" t="s">
        <v>100</v>
      </c>
      <c r="G6" s="297"/>
      <c r="H6" s="298"/>
      <c r="I6" s="287" t="s">
        <v>101</v>
      </c>
      <c r="J6" s="288"/>
      <c r="K6" s="289"/>
      <c r="L6" s="290" t="s">
        <v>102</v>
      </c>
    </row>
    <row r="7" spans="1:13" ht="26.25" customHeight="1" thickBot="1">
      <c r="A7" s="293"/>
      <c r="B7" s="295"/>
      <c r="C7" s="295"/>
      <c r="D7" s="295"/>
      <c r="E7" s="295"/>
      <c r="F7" s="185" t="s">
        <v>103</v>
      </c>
      <c r="G7" s="186" t="s">
        <v>104</v>
      </c>
      <c r="H7" s="187" t="s">
        <v>105</v>
      </c>
      <c r="I7" s="188" t="s">
        <v>103</v>
      </c>
      <c r="J7" s="187" t="s">
        <v>104</v>
      </c>
      <c r="K7" s="187" t="s">
        <v>105</v>
      </c>
      <c r="L7" s="291"/>
    </row>
    <row r="8" spans="1:13" s="198" customFormat="1" ht="12">
      <c r="A8" s="189"/>
      <c r="B8" s="190" t="s">
        <v>106</v>
      </c>
      <c r="C8" s="191"/>
      <c r="D8" s="192"/>
      <c r="E8" s="193"/>
      <c r="F8" s="194"/>
      <c r="G8" s="195"/>
      <c r="H8" s="195"/>
      <c r="I8" s="196"/>
      <c r="J8" s="196"/>
      <c r="K8" s="196"/>
      <c r="L8" s="197"/>
    </row>
    <row r="9" spans="1:13" s="198" customFormat="1">
      <c r="A9" s="189">
        <v>2</v>
      </c>
      <c r="B9" s="199" t="s">
        <v>107</v>
      </c>
      <c r="C9" s="200" t="s">
        <v>109</v>
      </c>
      <c r="D9" s="200" t="s">
        <v>17</v>
      </c>
      <c r="E9" s="200">
        <f>150-'UKT iedz.'!E10</f>
        <v>66.09999999999998</v>
      </c>
      <c r="F9" s="201"/>
      <c r="G9" s="195"/>
      <c r="H9" s="195"/>
      <c r="I9" s="196">
        <f t="shared" ref="I9:I29" si="0">F9*E9</f>
        <v>0</v>
      </c>
      <c r="J9" s="196">
        <f t="shared" ref="J9:J29" si="1">E9*G9</f>
        <v>0</v>
      </c>
      <c r="K9" s="196">
        <f t="shared" ref="K9:K29" si="2">E9*H9</f>
        <v>0</v>
      </c>
      <c r="L9" s="197">
        <f t="shared" ref="L9:L29" si="3">K9+J9+I9</f>
        <v>0</v>
      </c>
      <c r="M9" s="234"/>
    </row>
    <row r="10" spans="1:13" s="198" customFormat="1">
      <c r="A10" s="189">
        <v>3</v>
      </c>
      <c r="B10" s="199" t="s">
        <v>107</v>
      </c>
      <c r="C10" s="200" t="s">
        <v>131</v>
      </c>
      <c r="D10" s="200" t="s">
        <v>17</v>
      </c>
      <c r="E10" s="200">
        <v>80</v>
      </c>
      <c r="F10" s="201"/>
      <c r="G10" s="195"/>
      <c r="H10" s="195"/>
      <c r="I10" s="196">
        <f t="shared" si="0"/>
        <v>0</v>
      </c>
      <c r="J10" s="196">
        <f t="shared" si="1"/>
        <v>0</v>
      </c>
      <c r="K10" s="196">
        <f t="shared" si="2"/>
        <v>0</v>
      </c>
      <c r="L10" s="197">
        <f t="shared" si="3"/>
        <v>0</v>
      </c>
    </row>
    <row r="11" spans="1:13" s="198" customFormat="1">
      <c r="A11" s="189">
        <v>4</v>
      </c>
      <c r="B11" s="199" t="s">
        <v>107</v>
      </c>
      <c r="C11" s="200" t="s">
        <v>132</v>
      </c>
      <c r="D11" s="200" t="s">
        <v>17</v>
      </c>
      <c r="E11" s="200">
        <v>150</v>
      </c>
      <c r="F11" s="201"/>
      <c r="G11" s="195"/>
      <c r="H11" s="195"/>
      <c r="I11" s="196">
        <f>F11*E11</f>
        <v>0</v>
      </c>
      <c r="J11" s="196">
        <f>E11*G11</f>
        <v>0</v>
      </c>
      <c r="K11" s="196">
        <f>E11*H11</f>
        <v>0</v>
      </c>
      <c r="L11" s="197">
        <f>K11+J11+I11</f>
        <v>0</v>
      </c>
    </row>
    <row r="12" spans="1:13" s="198" customFormat="1">
      <c r="A12" s="189">
        <v>5</v>
      </c>
      <c r="B12" s="199" t="s">
        <v>110</v>
      </c>
      <c r="C12" s="200"/>
      <c r="D12" s="200" t="s">
        <v>111</v>
      </c>
      <c r="E12" s="200">
        <v>1</v>
      </c>
      <c r="F12" s="201"/>
      <c r="G12" s="195"/>
      <c r="H12" s="195"/>
      <c r="I12" s="196">
        <f>F12*E12</f>
        <v>0</v>
      </c>
      <c r="J12" s="196">
        <f>E12*G12</f>
        <v>0</v>
      </c>
      <c r="K12" s="196">
        <f>E12*H12</f>
        <v>0</v>
      </c>
      <c r="L12" s="197">
        <f>K12+J12+I12</f>
        <v>0</v>
      </c>
    </row>
    <row r="13" spans="1:13" s="198" customFormat="1">
      <c r="A13" s="189">
        <v>8</v>
      </c>
      <c r="B13" s="199" t="s">
        <v>115</v>
      </c>
      <c r="C13" s="202"/>
      <c r="D13" s="202" t="s">
        <v>17</v>
      </c>
      <c r="E13" s="202">
        <f>380-'UKT iedz.'!E14</f>
        <v>296.09999999999997</v>
      </c>
      <c r="F13" s="201"/>
      <c r="G13" s="195"/>
      <c r="H13" s="195"/>
      <c r="I13" s="196">
        <f t="shared" si="0"/>
        <v>0</v>
      </c>
      <c r="J13" s="196">
        <f t="shared" si="1"/>
        <v>0</v>
      </c>
      <c r="K13" s="196">
        <f t="shared" si="2"/>
        <v>0</v>
      </c>
      <c r="L13" s="197">
        <f t="shared" si="3"/>
        <v>0</v>
      </c>
    </row>
    <row r="14" spans="1:13" s="198" customFormat="1" ht="21.75">
      <c r="A14" s="189">
        <v>9</v>
      </c>
      <c r="B14" s="199" t="s">
        <v>133</v>
      </c>
      <c r="C14" s="202" t="s">
        <v>134</v>
      </c>
      <c r="D14" s="202" t="s">
        <v>111</v>
      </c>
      <c r="E14" s="202">
        <v>2</v>
      </c>
      <c r="F14" s="201"/>
      <c r="G14" s="195"/>
      <c r="H14" s="195"/>
      <c r="I14" s="196">
        <f t="shared" si="0"/>
        <v>0</v>
      </c>
      <c r="J14" s="196">
        <f t="shared" si="1"/>
        <v>0</v>
      </c>
      <c r="K14" s="196">
        <f t="shared" si="2"/>
        <v>0</v>
      </c>
      <c r="L14" s="197">
        <f t="shared" si="3"/>
        <v>0</v>
      </c>
    </row>
    <row r="15" spans="1:13" s="198" customFormat="1" ht="21.75">
      <c r="A15" s="189">
        <v>10</v>
      </c>
      <c r="B15" s="199" t="s">
        <v>133</v>
      </c>
      <c r="C15" s="202" t="s">
        <v>135</v>
      </c>
      <c r="D15" s="202" t="s">
        <v>111</v>
      </c>
      <c r="E15" s="202">
        <v>11</v>
      </c>
      <c r="F15" s="201"/>
      <c r="G15" s="195"/>
      <c r="H15" s="195"/>
      <c r="I15" s="196">
        <f t="shared" si="0"/>
        <v>0</v>
      </c>
      <c r="J15" s="196">
        <f t="shared" si="1"/>
        <v>0</v>
      </c>
      <c r="K15" s="196">
        <f t="shared" si="2"/>
        <v>0</v>
      </c>
      <c r="L15" s="197">
        <f t="shared" si="3"/>
        <v>0</v>
      </c>
    </row>
    <row r="16" spans="1:13" s="198" customFormat="1" ht="32.25">
      <c r="A16" s="189">
        <v>11</v>
      </c>
      <c r="B16" s="199" t="s">
        <v>136</v>
      </c>
      <c r="C16" s="202" t="s">
        <v>137</v>
      </c>
      <c r="D16" s="202" t="s">
        <v>111</v>
      </c>
      <c r="E16" s="202">
        <v>1</v>
      </c>
      <c r="F16" s="201"/>
      <c r="G16" s="195"/>
      <c r="H16" s="195"/>
      <c r="I16" s="196">
        <f t="shared" si="0"/>
        <v>0</v>
      </c>
      <c r="J16" s="196">
        <f t="shared" si="1"/>
        <v>0</v>
      </c>
      <c r="K16" s="196">
        <f t="shared" si="2"/>
        <v>0</v>
      </c>
      <c r="L16" s="197">
        <f t="shared" si="3"/>
        <v>0</v>
      </c>
    </row>
    <row r="17" spans="1:12" s="198" customFormat="1" ht="21.75">
      <c r="A17" s="189">
        <v>12</v>
      </c>
      <c r="B17" s="199" t="s">
        <v>138</v>
      </c>
      <c r="C17" s="202" t="s">
        <v>134</v>
      </c>
      <c r="D17" s="202" t="s">
        <v>111</v>
      </c>
      <c r="E17" s="202">
        <v>5</v>
      </c>
      <c r="F17" s="201"/>
      <c r="G17" s="195"/>
      <c r="H17" s="195"/>
      <c r="I17" s="196">
        <f t="shared" si="0"/>
        <v>0</v>
      </c>
      <c r="J17" s="196">
        <f t="shared" si="1"/>
        <v>0</v>
      </c>
      <c r="K17" s="196">
        <f t="shared" si="2"/>
        <v>0</v>
      </c>
      <c r="L17" s="197">
        <f t="shared" si="3"/>
        <v>0</v>
      </c>
    </row>
    <row r="18" spans="1:12" s="198" customFormat="1" ht="21.75">
      <c r="A18" s="189">
        <v>13</v>
      </c>
      <c r="B18" s="199" t="s">
        <v>139</v>
      </c>
      <c r="C18" s="202"/>
      <c r="D18" s="202" t="s">
        <v>111</v>
      </c>
      <c r="E18" s="202">
        <v>1</v>
      </c>
      <c r="F18" s="201"/>
      <c r="G18" s="195"/>
      <c r="H18" s="195"/>
      <c r="I18" s="196">
        <f t="shared" si="0"/>
        <v>0</v>
      </c>
      <c r="J18" s="196">
        <f t="shared" si="1"/>
        <v>0</v>
      </c>
      <c r="K18" s="196">
        <f t="shared" si="2"/>
        <v>0</v>
      </c>
      <c r="L18" s="197">
        <f t="shared" si="3"/>
        <v>0</v>
      </c>
    </row>
    <row r="19" spans="1:12" s="198" customFormat="1">
      <c r="A19" s="189">
        <v>14</v>
      </c>
      <c r="B19" s="199" t="s">
        <v>140</v>
      </c>
      <c r="C19" s="202"/>
      <c r="D19" s="202" t="s">
        <v>17</v>
      </c>
      <c r="E19" s="202">
        <v>64</v>
      </c>
      <c r="F19" s="201"/>
      <c r="G19" s="195"/>
      <c r="H19" s="195"/>
      <c r="I19" s="196">
        <f>F19*E19</f>
        <v>0</v>
      </c>
      <c r="J19" s="196">
        <f>E19*G19</f>
        <v>0</v>
      </c>
      <c r="K19" s="196">
        <f>E19*H19</f>
        <v>0</v>
      </c>
      <c r="L19" s="197">
        <f>K19+J19+I19</f>
        <v>0</v>
      </c>
    </row>
    <row r="20" spans="1:12" s="198" customFormat="1">
      <c r="A20" s="189">
        <v>15</v>
      </c>
      <c r="B20" s="199" t="s">
        <v>116</v>
      </c>
      <c r="C20" s="202"/>
      <c r="D20" s="202" t="s">
        <v>117</v>
      </c>
      <c r="E20" s="202">
        <f>30-'UKT iedz.'!E15</f>
        <v>21</v>
      </c>
      <c r="F20" s="201"/>
      <c r="G20" s="195"/>
      <c r="H20" s="195"/>
      <c r="I20" s="196">
        <f t="shared" si="0"/>
        <v>0</v>
      </c>
      <c r="J20" s="196">
        <f t="shared" si="1"/>
        <v>0</v>
      </c>
      <c r="K20" s="196">
        <f t="shared" si="2"/>
        <v>0</v>
      </c>
      <c r="L20" s="197">
        <f t="shared" si="3"/>
        <v>0</v>
      </c>
    </row>
    <row r="21" spans="1:12" s="198" customFormat="1">
      <c r="A21" s="189">
        <v>16</v>
      </c>
      <c r="B21" s="199" t="s">
        <v>118</v>
      </c>
      <c r="C21" s="203"/>
      <c r="D21" s="200" t="s">
        <v>20</v>
      </c>
      <c r="E21" s="200">
        <f>30-'UKT iedz.'!E16</f>
        <v>24</v>
      </c>
      <c r="F21" s="201"/>
      <c r="G21" s="195"/>
      <c r="H21" s="195"/>
      <c r="I21" s="196">
        <f t="shared" si="0"/>
        <v>0</v>
      </c>
      <c r="J21" s="196">
        <f t="shared" si="1"/>
        <v>0</v>
      </c>
      <c r="K21" s="196">
        <f t="shared" si="2"/>
        <v>0</v>
      </c>
      <c r="L21" s="197">
        <f t="shared" si="3"/>
        <v>0</v>
      </c>
    </row>
    <row r="22" spans="1:12" s="198" customFormat="1">
      <c r="A22" s="189">
        <v>17</v>
      </c>
      <c r="B22" s="199" t="s">
        <v>119</v>
      </c>
      <c r="C22" s="203"/>
      <c r="D22" s="200" t="s">
        <v>20</v>
      </c>
      <c r="E22" s="200">
        <f>700-'UKT iedz.'!E17</f>
        <v>560</v>
      </c>
      <c r="F22" s="201"/>
      <c r="G22" s="195"/>
      <c r="H22" s="195"/>
      <c r="I22" s="196">
        <f t="shared" si="0"/>
        <v>0</v>
      </c>
      <c r="J22" s="196">
        <f t="shared" si="1"/>
        <v>0</v>
      </c>
      <c r="K22" s="196">
        <f t="shared" si="2"/>
        <v>0</v>
      </c>
      <c r="L22" s="197">
        <f t="shared" si="3"/>
        <v>0</v>
      </c>
    </row>
    <row r="23" spans="1:12" s="198" customFormat="1">
      <c r="A23" s="189">
        <v>18</v>
      </c>
      <c r="B23" s="199" t="s">
        <v>141</v>
      </c>
      <c r="C23" s="203"/>
      <c r="D23" s="202" t="s">
        <v>18</v>
      </c>
      <c r="E23" s="200">
        <f>280</f>
        <v>280</v>
      </c>
      <c r="F23" s="201"/>
      <c r="G23" s="195"/>
      <c r="H23" s="195"/>
      <c r="I23" s="196">
        <f t="shared" si="0"/>
        <v>0</v>
      </c>
      <c r="J23" s="196">
        <f t="shared" si="1"/>
        <v>0</v>
      </c>
      <c r="K23" s="196">
        <f t="shared" si="2"/>
        <v>0</v>
      </c>
      <c r="L23" s="197">
        <f t="shared" si="3"/>
        <v>0</v>
      </c>
    </row>
    <row r="24" spans="1:12" s="198" customFormat="1">
      <c r="A24" s="189">
        <v>19</v>
      </c>
      <c r="B24" s="199" t="s">
        <v>120</v>
      </c>
      <c r="C24" s="203"/>
      <c r="D24" s="202" t="s">
        <v>18</v>
      </c>
      <c r="E24" s="200">
        <f>120-'UKT iedz.'!E18</f>
        <v>78.049999999999983</v>
      </c>
      <c r="F24" s="201"/>
      <c r="G24" s="195"/>
      <c r="H24" s="195"/>
      <c r="I24" s="196">
        <f t="shared" si="0"/>
        <v>0</v>
      </c>
      <c r="J24" s="196">
        <f t="shared" si="1"/>
        <v>0</v>
      </c>
      <c r="K24" s="196">
        <f t="shared" si="2"/>
        <v>0</v>
      </c>
      <c r="L24" s="197">
        <f t="shared" si="3"/>
        <v>0</v>
      </c>
    </row>
    <row r="25" spans="1:12" s="198" customFormat="1">
      <c r="A25" s="189">
        <v>20</v>
      </c>
      <c r="B25" s="199" t="s">
        <v>121</v>
      </c>
      <c r="C25" s="203"/>
      <c r="D25" s="202" t="s">
        <v>17</v>
      </c>
      <c r="E25" s="200">
        <f>380-'UKT iedz.'!E19</f>
        <v>296.09999999999997</v>
      </c>
      <c r="F25" s="201"/>
      <c r="G25" s="195"/>
      <c r="H25" s="195"/>
      <c r="I25" s="196">
        <f t="shared" si="0"/>
        <v>0</v>
      </c>
      <c r="J25" s="196">
        <f t="shared" si="1"/>
        <v>0</v>
      </c>
      <c r="K25" s="196">
        <f t="shared" si="2"/>
        <v>0</v>
      </c>
      <c r="L25" s="197">
        <f t="shared" si="3"/>
        <v>0</v>
      </c>
    </row>
    <row r="26" spans="1:12" s="198" customFormat="1">
      <c r="A26" s="189">
        <v>21</v>
      </c>
      <c r="B26" s="199" t="s">
        <v>122</v>
      </c>
      <c r="C26" s="203"/>
      <c r="D26" s="202" t="s">
        <v>111</v>
      </c>
      <c r="E26" s="200">
        <v>1</v>
      </c>
      <c r="F26" s="201"/>
      <c r="G26" s="195"/>
      <c r="H26" s="195"/>
      <c r="I26" s="196">
        <f t="shared" si="0"/>
        <v>0</v>
      </c>
      <c r="J26" s="196">
        <f t="shared" si="1"/>
        <v>0</v>
      </c>
      <c r="K26" s="196">
        <f t="shared" si="2"/>
        <v>0</v>
      </c>
      <c r="L26" s="197">
        <f t="shared" si="3"/>
        <v>0</v>
      </c>
    </row>
    <row r="27" spans="1:12" s="198" customFormat="1" ht="21.75">
      <c r="A27" s="189">
        <v>22</v>
      </c>
      <c r="B27" s="199" t="s">
        <v>123</v>
      </c>
      <c r="C27" s="203"/>
      <c r="D27" s="202" t="s">
        <v>111</v>
      </c>
      <c r="E27" s="202">
        <v>1</v>
      </c>
      <c r="F27" s="201"/>
      <c r="G27" s="195"/>
      <c r="H27" s="195"/>
      <c r="I27" s="196">
        <f t="shared" si="0"/>
        <v>0</v>
      </c>
      <c r="J27" s="196">
        <f t="shared" si="1"/>
        <v>0</v>
      </c>
      <c r="K27" s="196">
        <f t="shared" si="2"/>
        <v>0</v>
      </c>
      <c r="L27" s="197">
        <f t="shared" si="3"/>
        <v>0</v>
      </c>
    </row>
    <row r="28" spans="1:12" s="198" customFormat="1">
      <c r="A28" s="189">
        <v>23</v>
      </c>
      <c r="B28" s="199" t="s">
        <v>124</v>
      </c>
      <c r="C28" s="203"/>
      <c r="D28" s="202" t="s">
        <v>111</v>
      </c>
      <c r="E28" s="202">
        <v>1</v>
      </c>
      <c r="F28" s="201"/>
      <c r="G28" s="195"/>
      <c r="H28" s="195"/>
      <c r="I28" s="196">
        <f t="shared" si="0"/>
        <v>0</v>
      </c>
      <c r="J28" s="196">
        <f t="shared" si="1"/>
        <v>0</v>
      </c>
      <c r="K28" s="196">
        <f t="shared" si="2"/>
        <v>0</v>
      </c>
      <c r="L28" s="197">
        <f t="shared" si="3"/>
        <v>0</v>
      </c>
    </row>
    <row r="29" spans="1:12" s="198" customFormat="1">
      <c r="A29" s="189">
        <v>24</v>
      </c>
      <c r="B29" s="199" t="s">
        <v>125</v>
      </c>
      <c r="C29" s="203"/>
      <c r="D29" s="202" t="s">
        <v>111</v>
      </c>
      <c r="E29" s="202">
        <v>1</v>
      </c>
      <c r="F29" s="201"/>
      <c r="G29" s="195"/>
      <c r="H29" s="195"/>
      <c r="I29" s="196">
        <f t="shared" si="0"/>
        <v>0</v>
      </c>
      <c r="J29" s="196">
        <f t="shared" si="1"/>
        <v>0</v>
      </c>
      <c r="K29" s="196">
        <f t="shared" si="2"/>
        <v>0</v>
      </c>
      <c r="L29" s="197">
        <f t="shared" si="3"/>
        <v>0</v>
      </c>
    </row>
    <row r="30" spans="1:12" s="198" customFormat="1" ht="12">
      <c r="A30" s="189">
        <v>25</v>
      </c>
      <c r="B30" s="204" t="s">
        <v>27</v>
      </c>
      <c r="C30" s="205"/>
      <c r="D30" s="191"/>
      <c r="E30" s="203"/>
      <c r="F30" s="206"/>
      <c r="G30" s="195"/>
      <c r="H30" s="195"/>
      <c r="I30" s="207">
        <f>SUM(I9:I29)</f>
        <v>0</v>
      </c>
      <c r="J30" s="207">
        <f>SUM(J9:J29)</f>
        <v>0</v>
      </c>
      <c r="K30" s="207">
        <f>SUM(K9:K29)</f>
        <v>0</v>
      </c>
      <c r="L30" s="207">
        <f>SUM(L9:L29)</f>
        <v>0</v>
      </c>
    </row>
    <row r="31" spans="1:12">
      <c r="A31" s="189">
        <v>26</v>
      </c>
      <c r="B31" s="208" t="s">
        <v>126</v>
      </c>
      <c r="C31" s="208"/>
      <c r="D31" s="209"/>
      <c r="E31" s="210"/>
      <c r="F31" s="211"/>
      <c r="G31" s="195"/>
      <c r="H31" s="195"/>
      <c r="I31" s="196"/>
      <c r="J31" s="196"/>
      <c r="K31" s="196"/>
      <c r="L31" s="197">
        <f>I30*0.2359</f>
        <v>0</v>
      </c>
    </row>
    <row r="32" spans="1:12" s="198" customFormat="1" ht="10.5">
      <c r="A32" s="189">
        <v>27</v>
      </c>
      <c r="B32" s="212" t="s">
        <v>127</v>
      </c>
      <c r="C32" s="213"/>
      <c r="D32" s="214"/>
      <c r="E32" s="215"/>
      <c r="F32" s="216"/>
      <c r="G32" s="217"/>
      <c r="H32" s="217"/>
      <c r="I32" s="218"/>
      <c r="J32" s="218"/>
      <c r="K32" s="218"/>
      <c r="L32" s="219">
        <f>SUM(L30:L31)</f>
        <v>0</v>
      </c>
    </row>
    <row r="33" spans="1:12" s="198" customFormat="1" ht="10.5">
      <c r="A33" s="189">
        <v>28</v>
      </c>
      <c r="B33" s="212" t="s">
        <v>128</v>
      </c>
      <c r="C33" s="213"/>
      <c r="D33" s="214"/>
      <c r="E33" s="215"/>
      <c r="F33" s="216"/>
      <c r="G33" s="217"/>
      <c r="H33" s="217"/>
      <c r="I33" s="218"/>
      <c r="J33" s="218"/>
      <c r="K33" s="218"/>
      <c r="L33" s="219">
        <f>L32*0.21</f>
        <v>0</v>
      </c>
    </row>
    <row r="34" spans="1:12" ht="12" thickBot="1">
      <c r="A34" s="189">
        <v>29</v>
      </c>
      <c r="B34" s="220" t="s">
        <v>129</v>
      </c>
      <c r="C34" s="220"/>
      <c r="D34" s="221"/>
      <c r="E34" s="221"/>
      <c r="F34" s="221"/>
      <c r="G34" s="222"/>
      <c r="H34" s="222"/>
      <c r="I34" s="223"/>
      <c r="J34" s="223"/>
      <c r="K34" s="223"/>
      <c r="L34" s="224">
        <f>L32*1.21</f>
        <v>0</v>
      </c>
    </row>
    <row r="35" spans="1:12">
      <c r="A35" s="225"/>
      <c r="B35" s="226"/>
      <c r="C35" s="226"/>
      <c r="D35" s="227"/>
      <c r="E35" s="227"/>
      <c r="F35" s="225"/>
      <c r="G35" s="228"/>
      <c r="H35" s="227"/>
      <c r="I35" s="227"/>
      <c r="J35" s="227"/>
      <c r="K35" s="227"/>
      <c r="L35" s="229"/>
    </row>
    <row r="36" spans="1:12">
      <c r="A36" s="180"/>
      <c r="B36" s="180" t="s">
        <v>130</v>
      </c>
      <c r="C36" s="180"/>
      <c r="D36" s="180"/>
      <c r="E36" s="180"/>
      <c r="F36" s="230"/>
      <c r="G36" s="231"/>
      <c r="H36" s="180"/>
      <c r="I36" s="180"/>
      <c r="J36" s="180"/>
      <c r="K36" s="180"/>
      <c r="L36" s="180"/>
    </row>
    <row r="37" spans="1:12">
      <c r="A37" s="180"/>
      <c r="B37" s="180"/>
      <c r="C37" s="180"/>
      <c r="D37" s="180"/>
      <c r="E37" s="180"/>
      <c r="F37" s="230"/>
      <c r="G37" s="231"/>
      <c r="H37" s="180"/>
      <c r="I37" s="180"/>
      <c r="J37" s="180"/>
      <c r="K37" s="180"/>
      <c r="L37" s="180"/>
    </row>
    <row r="38" spans="1:12">
      <c r="A38" s="180"/>
      <c r="B38" s="180"/>
      <c r="C38" s="180"/>
      <c r="D38" s="180"/>
      <c r="E38" s="180"/>
      <c r="F38" s="230"/>
      <c r="G38" s="231"/>
      <c r="H38" s="180"/>
      <c r="I38" s="180"/>
      <c r="J38" s="180"/>
      <c r="K38" s="180"/>
      <c r="L38" s="180"/>
    </row>
    <row r="39" spans="1:12">
      <c r="A39" s="180"/>
      <c r="B39" s="180"/>
      <c r="C39" s="180"/>
      <c r="D39" s="180"/>
      <c r="E39" s="180"/>
      <c r="F39" s="230"/>
      <c r="G39" s="231"/>
      <c r="H39" s="180"/>
      <c r="I39" s="180"/>
      <c r="J39" s="180"/>
      <c r="K39" s="180"/>
      <c r="L39" s="180"/>
    </row>
  </sheetData>
  <mergeCells count="14">
    <mergeCell ref="I6:K6"/>
    <mergeCell ref="L6:L7"/>
    <mergeCell ref="A6:A7"/>
    <mergeCell ref="B6:B7"/>
    <mergeCell ref="C6:C7"/>
    <mergeCell ref="D6:D7"/>
    <mergeCell ref="E6:E7"/>
    <mergeCell ref="F6:H6"/>
    <mergeCell ref="D2:I2"/>
    <mergeCell ref="K2:L2"/>
    <mergeCell ref="D3:I3"/>
    <mergeCell ref="K3:L3"/>
    <mergeCell ref="D4:I4"/>
    <mergeCell ref="K4:L4"/>
  </mergeCells>
  <printOptions horizontalCentered="1"/>
  <pageMargins left="0.15944881889763801" right="0.15944881889763801" top="0.61" bottom="0.196850393700787" header="0.74" footer="0.28000000000000003"/>
  <pageSetup paperSize="9" scale="98" orientation="landscape" horizontalDpi="300" verticalDpi="300" r:id="rId1"/>
  <headerFooter alignWithMargins="0">
    <oddFooter>&amp;C&amp;P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BreakPreview" topLeftCell="A24" zoomScaleNormal="125" zoomScaleSheetLayoutView="100" zoomScalePageLayoutView="125" workbookViewId="0">
      <selection activeCell="P11" sqref="P1:P1048576"/>
    </sheetView>
  </sheetViews>
  <sheetFormatPr defaultColWidth="9.140625" defaultRowHeight="12.75" outlineLevelCol="1"/>
  <cols>
    <col min="1" max="1" width="3.140625" style="92" bestFit="1" customWidth="1"/>
    <col min="2" max="2" width="50.85546875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5.285156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6" s="5" customFormat="1" ht="11.25" customHeight="1">
      <c r="A1" s="83"/>
      <c r="B1" s="1"/>
      <c r="C1" s="6"/>
      <c r="D1" s="2"/>
      <c r="E1" s="3"/>
      <c r="G1" s="236"/>
      <c r="H1" s="236"/>
      <c r="I1" s="236"/>
      <c r="J1" s="236"/>
      <c r="K1" s="23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21.75" customHeight="1">
      <c r="A2" s="83"/>
      <c r="B2" s="311" t="s">
        <v>145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5" customFormat="1" ht="14.1" customHeight="1">
      <c r="A3" s="83"/>
      <c r="B3" s="1"/>
      <c r="C3" s="6"/>
      <c r="D3" s="2"/>
      <c r="E3" s="3"/>
      <c r="F3" s="235"/>
      <c r="G3" s="236"/>
      <c r="H3" s="236"/>
      <c r="I3" s="236"/>
      <c r="J3" s="236"/>
      <c r="K3" s="23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5" customFormat="1" ht="9.9499999999999993" customHeight="1">
      <c r="A4" s="83"/>
      <c r="B4" s="322" t="s">
        <v>21</v>
      </c>
      <c r="C4" s="322"/>
      <c r="D4" s="322"/>
      <c r="E4" s="322"/>
      <c r="F4" s="236"/>
      <c r="G4" s="236"/>
      <c r="H4" s="236"/>
      <c r="I4" s="236"/>
      <c r="J4" s="236"/>
      <c r="K4" s="236"/>
      <c r="L4" s="103"/>
      <c r="M4" s="103"/>
      <c r="N4" s="103"/>
      <c r="O4" s="299">
        <f>O46</f>
        <v>0</v>
      </c>
      <c r="P4" s="8"/>
      <c r="Q4" s="8"/>
      <c r="R4" s="8"/>
      <c r="S4" s="8"/>
      <c r="T4" s="7"/>
      <c r="U4" s="7"/>
      <c r="V4" s="7"/>
      <c r="W4" s="7"/>
      <c r="X4" s="7"/>
      <c r="Y4" s="7"/>
      <c r="Z4" s="7"/>
    </row>
    <row r="5" spans="1:26" s="5" customFormat="1" ht="9.9499999999999993" customHeight="1">
      <c r="A5" s="83"/>
      <c r="B5" s="322"/>
      <c r="C5" s="322"/>
      <c r="D5" s="322"/>
      <c r="E5" s="322"/>
      <c r="F5" s="108"/>
      <c r="G5" s="108"/>
      <c r="H5" s="108"/>
      <c r="I5" s="108"/>
      <c r="J5" s="108"/>
      <c r="K5" s="108"/>
      <c r="L5" s="103"/>
      <c r="M5" s="103"/>
      <c r="N5" s="103"/>
      <c r="O5" s="299"/>
      <c r="P5" s="8"/>
      <c r="Q5" s="8"/>
      <c r="R5" s="8"/>
      <c r="S5" s="8"/>
      <c r="T5" s="7"/>
      <c r="U5" s="7"/>
      <c r="V5" s="7"/>
      <c r="W5" s="7"/>
      <c r="X5" s="7"/>
      <c r="Y5" s="7"/>
      <c r="Z5" s="7"/>
    </row>
    <row r="6" spans="1:26" s="9" customFormat="1" ht="12.75" customHeight="1">
      <c r="A6" s="84"/>
      <c r="B6" s="322"/>
      <c r="C6" s="322"/>
      <c r="D6" s="322"/>
      <c r="E6" s="322"/>
      <c r="F6" s="10"/>
      <c r="I6" s="300" t="s">
        <v>87</v>
      </c>
      <c r="J6" s="300"/>
      <c r="K6" s="300"/>
      <c r="L6" s="300"/>
      <c r="M6" s="300"/>
      <c r="N6" s="300"/>
      <c r="O6" s="299"/>
    </row>
    <row r="7" spans="1:26" s="5" customFormat="1" ht="11.25" customHeight="1">
      <c r="A7" s="83"/>
      <c r="B7" s="11"/>
      <c r="C7" s="12"/>
      <c r="D7" s="13"/>
      <c r="E7" s="13"/>
      <c r="F7" s="14"/>
      <c r="G7" s="15"/>
      <c r="H7" s="15"/>
      <c r="I7" s="15"/>
      <c r="J7" s="15"/>
      <c r="K7" s="15"/>
      <c r="L7" s="103"/>
      <c r="M7" s="103"/>
      <c r="N7" s="103"/>
      <c r="O7" s="299"/>
    </row>
    <row r="8" spans="1:26" s="5" customFormat="1" ht="7.5" customHeight="1">
      <c r="A8" s="83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6" s="17" customFormat="1" ht="11.25" customHeight="1">
      <c r="A9" s="85"/>
      <c r="B9" s="301" t="s">
        <v>0</v>
      </c>
      <c r="C9" s="303" t="s">
        <v>1</v>
      </c>
      <c r="D9" s="305" t="s">
        <v>2</v>
      </c>
      <c r="E9" s="315" t="s">
        <v>3</v>
      </c>
      <c r="F9" s="315"/>
      <c r="G9" s="315"/>
      <c r="H9" s="315"/>
      <c r="I9" s="315"/>
      <c r="J9" s="316"/>
      <c r="K9" s="317" t="s">
        <v>4</v>
      </c>
      <c r="L9" s="315"/>
      <c r="M9" s="315"/>
      <c r="N9" s="315"/>
      <c r="O9" s="316"/>
    </row>
    <row r="10" spans="1:26" s="17" customFormat="1" ht="80.099999999999994" customHeight="1">
      <c r="A10" s="85"/>
      <c r="B10" s="302"/>
      <c r="C10" s="304"/>
      <c r="D10" s="306"/>
      <c r="E10" s="101" t="s">
        <v>5</v>
      </c>
      <c r="F10" s="101" t="s">
        <v>6</v>
      </c>
      <c r="G10" s="102" t="s">
        <v>7</v>
      </c>
      <c r="H10" s="102" t="s">
        <v>8</v>
      </c>
      <c r="I10" s="102" t="s">
        <v>9</v>
      </c>
      <c r="J10" s="102" t="s">
        <v>10</v>
      </c>
      <c r="K10" s="102" t="s">
        <v>11</v>
      </c>
      <c r="L10" s="102" t="s">
        <v>7</v>
      </c>
      <c r="M10" s="102" t="s">
        <v>8</v>
      </c>
      <c r="N10" s="102" t="s">
        <v>9</v>
      </c>
      <c r="O10" s="102" t="s">
        <v>12</v>
      </c>
    </row>
    <row r="11" spans="1:26" s="17" customFormat="1" ht="11.25">
      <c r="A11" s="86" t="s">
        <v>36</v>
      </c>
      <c r="B11" s="82" t="s">
        <v>15</v>
      </c>
      <c r="C11" s="68"/>
      <c r="D11" s="69"/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2"/>
    </row>
    <row r="12" spans="1:26" s="26" customFormat="1" ht="11.25">
      <c r="A12" s="87" t="s">
        <v>60</v>
      </c>
      <c r="B12" s="19" t="s">
        <v>32</v>
      </c>
      <c r="C12" s="20" t="s">
        <v>19</v>
      </c>
      <c r="D12" s="21">
        <v>7</v>
      </c>
      <c r="E12" s="21"/>
      <c r="F12" s="22"/>
      <c r="G12" s="60"/>
      <c r="H12" s="61"/>
      <c r="I12" s="62"/>
      <c r="J12" s="24">
        <f t="shared" ref="J12:J16" si="0">SUM(G12:I12)</f>
        <v>0</v>
      </c>
      <c r="K12" s="28">
        <f t="shared" ref="K12:K16" si="1">SUM(D12*E12)</f>
        <v>0</v>
      </c>
      <c r="L12" s="22">
        <f t="shared" ref="L12:L16" si="2">ROUND(SUM(G12*D12),2)</f>
        <v>0</v>
      </c>
      <c r="M12" s="22">
        <f t="shared" ref="M12:M36" si="3">ROUND(SUM(H12*D12),2)</f>
        <v>0</v>
      </c>
      <c r="N12" s="22">
        <f t="shared" ref="N12:N36" si="4">ROUND(SUM(I12*D12),2)</f>
        <v>0</v>
      </c>
      <c r="O12" s="25">
        <f t="shared" ref="O12:O36" si="5">SUM(L12:N12)</f>
        <v>0</v>
      </c>
    </row>
    <row r="13" spans="1:26" s="26" customFormat="1" ht="11.25">
      <c r="A13" s="87" t="s">
        <v>61</v>
      </c>
      <c r="B13" s="19" t="s">
        <v>33</v>
      </c>
      <c r="C13" s="20" t="s">
        <v>20</v>
      </c>
      <c r="D13" s="21">
        <v>236</v>
      </c>
      <c r="E13" s="21"/>
      <c r="F13" s="22"/>
      <c r="G13" s="60"/>
      <c r="H13" s="61"/>
      <c r="I13" s="62"/>
      <c r="J13" s="24">
        <f t="shared" si="0"/>
        <v>0</v>
      </c>
      <c r="K13" s="28">
        <f t="shared" si="1"/>
        <v>0</v>
      </c>
      <c r="L13" s="22">
        <f t="shared" si="2"/>
        <v>0</v>
      </c>
      <c r="M13" s="22">
        <f t="shared" si="3"/>
        <v>0</v>
      </c>
      <c r="N13" s="22">
        <f t="shared" si="4"/>
        <v>0</v>
      </c>
      <c r="O13" s="25">
        <f t="shared" si="5"/>
        <v>0</v>
      </c>
    </row>
    <row r="14" spans="1:26" s="26" customFormat="1" ht="11.25">
      <c r="A14" s="87" t="s">
        <v>62</v>
      </c>
      <c r="B14" s="19" t="s">
        <v>34</v>
      </c>
      <c r="C14" s="20" t="s">
        <v>20</v>
      </c>
      <c r="D14" s="21">
        <v>139</v>
      </c>
      <c r="E14" s="22"/>
      <c r="F14" s="22"/>
      <c r="G14" s="60"/>
      <c r="H14" s="61"/>
      <c r="I14" s="62"/>
      <c r="J14" s="24">
        <f t="shared" si="0"/>
        <v>0</v>
      </c>
      <c r="K14" s="22">
        <f t="shared" si="1"/>
        <v>0</v>
      </c>
      <c r="L14" s="22">
        <f t="shared" si="2"/>
        <v>0</v>
      </c>
      <c r="M14" s="22">
        <f t="shared" si="3"/>
        <v>0</v>
      </c>
      <c r="N14" s="22">
        <f t="shared" si="4"/>
        <v>0</v>
      </c>
      <c r="O14" s="25">
        <f t="shared" si="5"/>
        <v>0</v>
      </c>
    </row>
    <row r="15" spans="1:26" s="30" customFormat="1" ht="11.25">
      <c r="A15" s="87" t="s">
        <v>63</v>
      </c>
      <c r="B15" s="67" t="s">
        <v>83</v>
      </c>
      <c r="C15" s="20" t="s">
        <v>20</v>
      </c>
      <c r="D15" s="31">
        <v>160</v>
      </c>
      <c r="E15" s="21"/>
      <c r="F15" s="22"/>
      <c r="G15" s="60"/>
      <c r="H15" s="61"/>
      <c r="I15" s="62"/>
      <c r="J15" s="24">
        <f t="shared" si="0"/>
        <v>0</v>
      </c>
      <c r="K15" s="22">
        <f t="shared" si="1"/>
        <v>0</v>
      </c>
      <c r="L15" s="22">
        <f t="shared" si="2"/>
        <v>0</v>
      </c>
      <c r="M15" s="22">
        <f t="shared" si="3"/>
        <v>0</v>
      </c>
      <c r="N15" s="22">
        <f t="shared" si="4"/>
        <v>0</v>
      </c>
      <c r="O15" s="25">
        <f t="shared" si="5"/>
        <v>0</v>
      </c>
    </row>
    <row r="16" spans="1:26" s="30" customFormat="1" ht="11.25">
      <c r="A16" s="87" t="s">
        <v>64</v>
      </c>
      <c r="B16" s="29" t="s">
        <v>35</v>
      </c>
      <c r="C16" s="20" t="s">
        <v>18</v>
      </c>
      <c r="D16" s="31">
        <v>5000</v>
      </c>
      <c r="E16" s="21"/>
      <c r="F16" s="27"/>
      <c r="G16" s="60"/>
      <c r="H16" s="61"/>
      <c r="I16" s="62"/>
      <c r="J16" s="57">
        <f t="shared" si="0"/>
        <v>0</v>
      </c>
      <c r="K16" s="56">
        <f t="shared" si="1"/>
        <v>0</v>
      </c>
      <c r="L16" s="56">
        <f t="shared" si="2"/>
        <v>0</v>
      </c>
      <c r="M16" s="56">
        <f t="shared" si="3"/>
        <v>0</v>
      </c>
      <c r="N16" s="56">
        <f t="shared" si="4"/>
        <v>0</v>
      </c>
      <c r="O16" s="58">
        <f t="shared" si="5"/>
        <v>0</v>
      </c>
    </row>
    <row r="17" spans="1:18" s="30" customFormat="1" ht="11.25">
      <c r="A17" s="93" t="s">
        <v>57</v>
      </c>
      <c r="B17" s="94" t="s">
        <v>39</v>
      </c>
      <c r="C17" s="95"/>
      <c r="D17" s="96"/>
      <c r="E17" s="96"/>
      <c r="F17" s="97"/>
      <c r="G17" s="97"/>
      <c r="H17" s="97"/>
      <c r="I17" s="98"/>
      <c r="J17" s="97"/>
      <c r="K17" s="97"/>
      <c r="L17" s="97"/>
      <c r="M17" s="97"/>
      <c r="N17" s="97"/>
      <c r="O17" s="97"/>
    </row>
    <row r="18" spans="1:18" s="30" customFormat="1" ht="11.25">
      <c r="A18" s="88" t="s">
        <v>58</v>
      </c>
      <c r="B18" s="256" t="s">
        <v>171</v>
      </c>
      <c r="C18" s="20" t="s">
        <v>18</v>
      </c>
      <c r="D18" s="21">
        <v>645</v>
      </c>
      <c r="E18" s="21"/>
      <c r="F18" s="23"/>
      <c r="G18" s="60"/>
      <c r="H18" s="61"/>
      <c r="I18" s="62"/>
      <c r="J18" s="24">
        <f t="shared" ref="J18:J19" si="6">SUM(G18:I18)</f>
        <v>0</v>
      </c>
      <c r="K18" s="28">
        <f t="shared" ref="K18:K19" si="7">SUM(D18*E18)</f>
        <v>0</v>
      </c>
      <c r="L18" s="22">
        <f t="shared" ref="L18:L19" si="8">ROUND(SUM(G18*D18),2)</f>
        <v>0</v>
      </c>
      <c r="M18" s="22">
        <f t="shared" ref="M18:M19" si="9">ROUND(SUM(H18*D18),2)</f>
        <v>0</v>
      </c>
      <c r="N18" s="22">
        <f t="shared" ref="N18:N19" si="10">ROUND(SUM(I18*D18),2)</f>
        <v>0</v>
      </c>
      <c r="O18" s="25">
        <f t="shared" ref="O18:O19" si="11">SUM(L18:N18)</f>
        <v>0</v>
      </c>
    </row>
    <row r="19" spans="1:18" s="30" customFormat="1" ht="11.25">
      <c r="A19" s="88" t="s">
        <v>167</v>
      </c>
      <c r="B19" s="59" t="s">
        <v>84</v>
      </c>
      <c r="C19" s="20" t="s">
        <v>20</v>
      </c>
      <c r="D19" s="21">
        <f>D18*0.03</f>
        <v>19.349999999999998</v>
      </c>
      <c r="E19" s="21"/>
      <c r="F19" s="23"/>
      <c r="G19" s="60"/>
      <c r="H19" s="61"/>
      <c r="I19" s="62"/>
      <c r="J19" s="24">
        <f t="shared" si="6"/>
        <v>0</v>
      </c>
      <c r="K19" s="28">
        <f t="shared" si="7"/>
        <v>0</v>
      </c>
      <c r="L19" s="22">
        <f t="shared" si="8"/>
        <v>0</v>
      </c>
      <c r="M19" s="22">
        <f t="shared" si="9"/>
        <v>0</v>
      </c>
      <c r="N19" s="22">
        <f t="shared" si="10"/>
        <v>0</v>
      </c>
      <c r="O19" s="25">
        <f t="shared" si="11"/>
        <v>0</v>
      </c>
    </row>
    <row r="20" spans="1:18" s="30" customFormat="1" ht="11.25">
      <c r="A20" s="88" t="s">
        <v>168</v>
      </c>
      <c r="B20" s="254" t="s">
        <v>40</v>
      </c>
      <c r="C20" s="20" t="s">
        <v>20</v>
      </c>
      <c r="D20" s="21">
        <f>D18*0.15</f>
        <v>96.75</v>
      </c>
      <c r="E20" s="21"/>
      <c r="F20" s="23"/>
      <c r="G20" s="60"/>
      <c r="H20" s="61"/>
      <c r="I20" s="62"/>
      <c r="J20" s="24">
        <f t="shared" ref="J20" si="12">SUM(G20:I20)</f>
        <v>0</v>
      </c>
      <c r="K20" s="28">
        <f t="shared" ref="K20:K23" si="13">SUM(D20*E20)</f>
        <v>0</v>
      </c>
      <c r="L20" s="22">
        <f t="shared" ref="L20" si="14">ROUND(SUM(G20*D20),2)</f>
        <v>0</v>
      </c>
      <c r="M20" s="22">
        <f t="shared" ref="M20" si="15">ROUND(SUM(H20*D20),2)</f>
        <v>0</v>
      </c>
      <c r="N20" s="22">
        <f t="shared" ref="N20" si="16">ROUND(SUM(I20*D20),2)</f>
        <v>0</v>
      </c>
      <c r="O20" s="25">
        <f t="shared" ref="O20" si="17">SUM(L20:N20)</f>
        <v>0</v>
      </c>
    </row>
    <row r="21" spans="1:18" s="26" customFormat="1" ht="11.25">
      <c r="A21" s="87" t="s">
        <v>169</v>
      </c>
      <c r="B21" s="257" t="s">
        <v>31</v>
      </c>
      <c r="C21" s="20" t="s">
        <v>20</v>
      </c>
      <c r="D21" s="21">
        <f>D18*0.2</f>
        <v>129</v>
      </c>
      <c r="E21" s="18"/>
      <c r="F21" s="23"/>
      <c r="G21" s="60"/>
      <c r="H21" s="61"/>
      <c r="I21" s="62"/>
      <c r="J21" s="24"/>
      <c r="K21" s="28">
        <f t="shared" si="13"/>
        <v>0</v>
      </c>
      <c r="L21" s="22"/>
      <c r="M21" s="22"/>
      <c r="N21" s="22"/>
      <c r="O21" s="25"/>
    </row>
    <row r="22" spans="1:18" s="30" customFormat="1" ht="11.25">
      <c r="A22" s="88" t="s">
        <v>59</v>
      </c>
      <c r="B22" s="256" t="s">
        <v>172</v>
      </c>
      <c r="C22" s="20" t="s">
        <v>18</v>
      </c>
      <c r="D22" s="21">
        <v>500</v>
      </c>
      <c r="E22" s="21"/>
      <c r="F22" s="23"/>
      <c r="G22" s="60"/>
      <c r="H22" s="61"/>
      <c r="I22" s="62"/>
      <c r="J22" s="24">
        <f t="shared" ref="J22:J23" si="18">SUM(G22:I22)</f>
        <v>0</v>
      </c>
      <c r="K22" s="28">
        <f t="shared" si="13"/>
        <v>0</v>
      </c>
      <c r="L22" s="22">
        <f t="shared" ref="L22:L23" si="19">ROUND(SUM(G22*D22),2)</f>
        <v>0</v>
      </c>
      <c r="M22" s="22">
        <f t="shared" ref="M22:M23" si="20">ROUND(SUM(H22*D22),2)</f>
        <v>0</v>
      </c>
      <c r="N22" s="22">
        <f t="shared" ref="N22:N23" si="21">ROUND(SUM(I22*D22),2)</f>
        <v>0</v>
      </c>
      <c r="O22" s="25">
        <f t="shared" ref="O22:O23" si="22">SUM(L22:N22)</f>
        <v>0</v>
      </c>
      <c r="P22" s="106"/>
      <c r="Q22" s="105"/>
      <c r="R22" s="105"/>
    </row>
    <row r="23" spans="1:18" s="30" customFormat="1" ht="11.25">
      <c r="A23" s="88" t="s">
        <v>170</v>
      </c>
      <c r="B23" s="59" t="s">
        <v>177</v>
      </c>
      <c r="C23" s="20" t="s">
        <v>20</v>
      </c>
      <c r="D23" s="21">
        <f>D22*0.1</f>
        <v>50</v>
      </c>
      <c r="E23" s="21"/>
      <c r="F23" s="23"/>
      <c r="G23" s="60"/>
      <c r="H23" s="61"/>
      <c r="I23" s="62"/>
      <c r="J23" s="24">
        <f t="shared" si="18"/>
        <v>0</v>
      </c>
      <c r="K23" s="28">
        <f t="shared" si="13"/>
        <v>0</v>
      </c>
      <c r="L23" s="22">
        <f t="shared" si="19"/>
        <v>0</v>
      </c>
      <c r="M23" s="22">
        <f t="shared" si="20"/>
        <v>0</v>
      </c>
      <c r="N23" s="22">
        <f t="shared" si="21"/>
        <v>0</v>
      </c>
      <c r="O23" s="25">
        <f t="shared" si="22"/>
        <v>0</v>
      </c>
      <c r="P23" s="106"/>
      <c r="Q23" s="105"/>
      <c r="R23" s="105"/>
    </row>
    <row r="24" spans="1:18" s="26" customFormat="1" ht="11.25">
      <c r="A24" s="93" t="s">
        <v>66</v>
      </c>
      <c r="B24" s="94" t="s">
        <v>41</v>
      </c>
      <c r="C24" s="95"/>
      <c r="D24" s="96"/>
      <c r="E24" s="96"/>
      <c r="F24" s="97"/>
      <c r="G24" s="96"/>
      <c r="H24" s="97"/>
      <c r="I24" s="98"/>
      <c r="J24" s="97"/>
      <c r="K24" s="97"/>
      <c r="L24" s="97"/>
      <c r="M24" s="97"/>
      <c r="N24" s="97"/>
      <c r="O24" s="97"/>
    </row>
    <row r="25" spans="1:18" s="26" customFormat="1" ht="11.25">
      <c r="A25" s="87" t="s">
        <v>67</v>
      </c>
      <c r="B25" s="258" t="s">
        <v>179</v>
      </c>
      <c r="C25" s="20" t="s">
        <v>16</v>
      </c>
      <c r="D25" s="21">
        <v>111</v>
      </c>
      <c r="E25" s="18"/>
      <c r="F25" s="23"/>
      <c r="G25" s="60"/>
      <c r="H25" s="61"/>
      <c r="I25" s="62"/>
      <c r="J25" s="24">
        <f t="shared" ref="J25:J36" si="23">SUM(G25:I25)</f>
        <v>0</v>
      </c>
      <c r="K25" s="28">
        <f t="shared" ref="K25:K36" si="24">SUM(D25*E25)</f>
        <v>0</v>
      </c>
      <c r="L25" s="22">
        <f t="shared" ref="L25:L36" si="25">ROUND(SUM(G25*D25),2)</f>
        <v>0</v>
      </c>
      <c r="M25" s="22">
        <f t="shared" si="3"/>
        <v>0</v>
      </c>
      <c r="N25" s="22">
        <f t="shared" si="4"/>
        <v>0</v>
      </c>
      <c r="O25" s="25">
        <f t="shared" si="5"/>
        <v>0</v>
      </c>
    </row>
    <row r="26" spans="1:18" s="26" customFormat="1" ht="11.25">
      <c r="A26" s="87" t="s">
        <v>173</v>
      </c>
      <c r="B26" s="59" t="s">
        <v>84</v>
      </c>
      <c r="C26" s="20" t="s">
        <v>16</v>
      </c>
      <c r="D26" s="21">
        <f>D25*0.03</f>
        <v>3.33</v>
      </c>
      <c r="E26" s="18"/>
      <c r="F26" s="23"/>
      <c r="G26" s="60"/>
      <c r="H26" s="61"/>
      <c r="I26" s="62"/>
      <c r="J26" s="24">
        <f t="shared" ref="J26:J27" si="26">SUM(G26:I26)</f>
        <v>0</v>
      </c>
      <c r="K26" s="28">
        <f t="shared" si="24"/>
        <v>0</v>
      </c>
      <c r="L26" s="22">
        <f t="shared" si="25"/>
        <v>0</v>
      </c>
      <c r="M26" s="22">
        <f t="shared" si="3"/>
        <v>0</v>
      </c>
      <c r="N26" s="22">
        <f t="shared" si="4"/>
        <v>0</v>
      </c>
      <c r="O26" s="25">
        <f t="shared" si="5"/>
        <v>0</v>
      </c>
    </row>
    <row r="27" spans="1:18" s="26" customFormat="1" ht="11.25">
      <c r="A27" s="87" t="s">
        <v>174</v>
      </c>
      <c r="B27" s="59" t="s">
        <v>43</v>
      </c>
      <c r="C27" s="20" t="s">
        <v>20</v>
      </c>
      <c r="D27" s="21">
        <f>D25*0.1</f>
        <v>11.100000000000001</v>
      </c>
      <c r="E27" s="18"/>
      <c r="F27" s="23"/>
      <c r="G27" s="60"/>
      <c r="H27" s="61"/>
      <c r="I27" s="62"/>
      <c r="J27" s="24">
        <f t="shared" si="26"/>
        <v>0</v>
      </c>
      <c r="K27" s="28">
        <f t="shared" si="24"/>
        <v>0</v>
      </c>
      <c r="L27" s="22">
        <f t="shared" si="25"/>
        <v>0</v>
      </c>
      <c r="M27" s="22">
        <f t="shared" si="3"/>
        <v>0</v>
      </c>
      <c r="N27" s="22">
        <f t="shared" si="4"/>
        <v>0</v>
      </c>
      <c r="O27" s="25">
        <f t="shared" si="5"/>
        <v>0</v>
      </c>
    </row>
    <row r="28" spans="1:18" s="26" customFormat="1" ht="11.25">
      <c r="A28" s="87" t="s">
        <v>175</v>
      </c>
      <c r="B28" s="59" t="s">
        <v>44</v>
      </c>
      <c r="C28" s="20" t="s">
        <v>20</v>
      </c>
      <c r="D28" s="21">
        <f>D25*0.2</f>
        <v>22.200000000000003</v>
      </c>
      <c r="E28" s="18"/>
      <c r="F28" s="23"/>
      <c r="G28" s="60"/>
      <c r="H28" s="61"/>
      <c r="I28" s="62"/>
      <c r="J28" s="24">
        <f t="shared" si="23"/>
        <v>0</v>
      </c>
      <c r="K28" s="28">
        <f t="shared" si="24"/>
        <v>0</v>
      </c>
      <c r="L28" s="22">
        <f t="shared" si="25"/>
        <v>0</v>
      </c>
      <c r="M28" s="22">
        <f t="shared" si="3"/>
        <v>0</v>
      </c>
      <c r="N28" s="22">
        <f t="shared" si="4"/>
        <v>0</v>
      </c>
      <c r="O28" s="25">
        <f t="shared" si="5"/>
        <v>0</v>
      </c>
    </row>
    <row r="29" spans="1:18" s="26" customFormat="1" ht="11.25">
      <c r="A29" s="87" t="s">
        <v>68</v>
      </c>
      <c r="B29" s="258" t="s">
        <v>178</v>
      </c>
      <c r="C29" s="20" t="s">
        <v>16</v>
      </c>
      <c r="D29" s="21">
        <f>4*1.1*9</f>
        <v>39.6</v>
      </c>
      <c r="E29" s="18"/>
      <c r="F29" s="23"/>
      <c r="G29" s="60"/>
      <c r="H29" s="61"/>
      <c r="I29" s="62"/>
      <c r="J29" s="24">
        <f t="shared" ref="J29:J30" si="27">SUM(G29:I29)</f>
        <v>0</v>
      </c>
      <c r="K29" s="28">
        <f t="shared" si="24"/>
        <v>0</v>
      </c>
      <c r="L29" s="22">
        <f t="shared" si="25"/>
        <v>0</v>
      </c>
      <c r="M29" s="22">
        <f t="shared" si="3"/>
        <v>0</v>
      </c>
      <c r="N29" s="22">
        <f t="shared" si="4"/>
        <v>0</v>
      </c>
      <c r="O29" s="25">
        <f t="shared" si="5"/>
        <v>0</v>
      </c>
      <c r="P29" s="106"/>
      <c r="Q29" s="104"/>
      <c r="R29" s="104"/>
    </row>
    <row r="30" spans="1:18" s="26" customFormat="1" ht="11.25">
      <c r="A30" s="87" t="s">
        <v>176</v>
      </c>
      <c r="B30" s="59" t="s">
        <v>177</v>
      </c>
      <c r="C30" s="20" t="s">
        <v>16</v>
      </c>
      <c r="D30" s="21">
        <v>358</v>
      </c>
      <c r="E30" s="18"/>
      <c r="F30" s="23"/>
      <c r="G30" s="60"/>
      <c r="H30" s="61"/>
      <c r="I30" s="62"/>
      <c r="J30" s="24">
        <f t="shared" si="27"/>
        <v>0</v>
      </c>
      <c r="K30" s="28">
        <f t="shared" si="24"/>
        <v>0</v>
      </c>
      <c r="L30" s="22">
        <f t="shared" si="25"/>
        <v>0</v>
      </c>
      <c r="M30" s="22">
        <f t="shared" si="3"/>
        <v>0</v>
      </c>
      <c r="N30" s="22">
        <f t="shared" si="4"/>
        <v>0</v>
      </c>
      <c r="O30" s="25">
        <f t="shared" si="5"/>
        <v>0</v>
      </c>
      <c r="P30" s="106"/>
      <c r="Q30" s="104"/>
      <c r="R30" s="104"/>
    </row>
    <row r="31" spans="1:18" s="30" customFormat="1" ht="11.25">
      <c r="A31" s="93" t="s">
        <v>69</v>
      </c>
      <c r="B31" s="73" t="s">
        <v>45</v>
      </c>
      <c r="C31" s="95"/>
      <c r="D31" s="96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8" s="26" customFormat="1" ht="11.25">
      <c r="A32" s="87" t="s">
        <v>70</v>
      </c>
      <c r="B32" s="59" t="s">
        <v>42</v>
      </c>
      <c r="C32" s="20" t="s">
        <v>16</v>
      </c>
      <c r="D32" s="21">
        <v>63</v>
      </c>
      <c r="E32" s="18"/>
      <c r="F32" s="23"/>
      <c r="G32" s="60"/>
      <c r="H32" s="61"/>
      <c r="I32" s="62"/>
      <c r="J32" s="24">
        <f t="shared" si="23"/>
        <v>0</v>
      </c>
      <c r="K32" s="28">
        <f t="shared" si="24"/>
        <v>0</v>
      </c>
      <c r="L32" s="22">
        <f t="shared" si="25"/>
        <v>0</v>
      </c>
      <c r="M32" s="22">
        <f t="shared" si="3"/>
        <v>0</v>
      </c>
      <c r="N32" s="22">
        <f t="shared" si="4"/>
        <v>0</v>
      </c>
      <c r="O32" s="25">
        <f t="shared" si="5"/>
        <v>0</v>
      </c>
    </row>
    <row r="33" spans="1:15" s="26" customFormat="1" ht="11.25" customHeight="1">
      <c r="A33" s="87" t="s">
        <v>71</v>
      </c>
      <c r="B33" s="19" t="s">
        <v>46</v>
      </c>
      <c r="C33" s="20" t="s">
        <v>20</v>
      </c>
      <c r="D33" s="21">
        <v>4.5</v>
      </c>
      <c r="E33" s="32"/>
      <c r="F33" s="23"/>
      <c r="G33" s="60"/>
      <c r="H33" s="61"/>
      <c r="I33" s="62"/>
      <c r="J33" s="24">
        <f t="shared" si="23"/>
        <v>0</v>
      </c>
      <c r="K33" s="28">
        <f t="shared" si="24"/>
        <v>0</v>
      </c>
      <c r="L33" s="22">
        <f t="shared" si="25"/>
        <v>0</v>
      </c>
      <c r="M33" s="22">
        <f t="shared" si="3"/>
        <v>0</v>
      </c>
      <c r="N33" s="22">
        <f t="shared" si="4"/>
        <v>0</v>
      </c>
      <c r="O33" s="25">
        <f t="shared" si="5"/>
        <v>0</v>
      </c>
    </row>
    <row r="34" spans="1:15" s="26" customFormat="1" ht="11.25" customHeight="1">
      <c r="A34" s="87" t="s">
        <v>72</v>
      </c>
      <c r="B34" s="59" t="s">
        <v>47</v>
      </c>
      <c r="C34" s="20" t="s">
        <v>20</v>
      </c>
      <c r="D34" s="21">
        <v>11</v>
      </c>
      <c r="E34" s="32"/>
      <c r="F34" s="23"/>
      <c r="G34" s="60"/>
      <c r="H34" s="61"/>
      <c r="I34" s="62"/>
      <c r="J34" s="24">
        <f t="shared" si="23"/>
        <v>0</v>
      </c>
      <c r="K34" s="28">
        <f t="shared" si="24"/>
        <v>0</v>
      </c>
      <c r="L34" s="22">
        <f t="shared" si="25"/>
        <v>0</v>
      </c>
      <c r="M34" s="22">
        <f t="shared" si="3"/>
        <v>0</v>
      </c>
      <c r="N34" s="22">
        <f t="shared" si="4"/>
        <v>0</v>
      </c>
      <c r="O34" s="25">
        <f t="shared" si="5"/>
        <v>0</v>
      </c>
    </row>
    <row r="35" spans="1:15" s="26" customFormat="1" ht="11.25" customHeight="1">
      <c r="A35" s="93" t="s">
        <v>73</v>
      </c>
      <c r="B35" s="73" t="s">
        <v>48</v>
      </c>
      <c r="C35" s="95"/>
      <c r="D35" s="96"/>
      <c r="E35" s="100"/>
      <c r="F35" s="97"/>
      <c r="G35" s="97"/>
      <c r="H35" s="97"/>
      <c r="I35" s="98"/>
      <c r="J35" s="97"/>
      <c r="K35" s="97"/>
      <c r="L35" s="97"/>
      <c r="M35" s="97"/>
      <c r="N35" s="97"/>
      <c r="O35" s="97"/>
    </row>
    <row r="36" spans="1:15" s="26" customFormat="1" ht="11.25" customHeight="1">
      <c r="A36" s="87" t="s">
        <v>76</v>
      </c>
      <c r="B36" s="59" t="s">
        <v>51</v>
      </c>
      <c r="C36" s="20" t="s">
        <v>17</v>
      </c>
      <c r="D36" s="21">
        <v>345</v>
      </c>
      <c r="E36" s="32"/>
      <c r="F36" s="23"/>
      <c r="G36" s="61"/>
      <c r="H36" s="61"/>
      <c r="I36" s="62"/>
      <c r="J36" s="24">
        <f t="shared" si="23"/>
        <v>0</v>
      </c>
      <c r="K36" s="28">
        <f t="shared" si="24"/>
        <v>0</v>
      </c>
      <c r="L36" s="22">
        <f t="shared" si="25"/>
        <v>0</v>
      </c>
      <c r="M36" s="22">
        <f t="shared" si="3"/>
        <v>0</v>
      </c>
      <c r="N36" s="22">
        <f t="shared" si="4"/>
        <v>0</v>
      </c>
      <c r="O36" s="25">
        <f t="shared" si="5"/>
        <v>0</v>
      </c>
    </row>
    <row r="37" spans="1:15" s="37" customFormat="1" ht="12" thickBot="1">
      <c r="A37" s="89"/>
      <c r="B37" s="33" t="s">
        <v>13</v>
      </c>
      <c r="C37" s="34"/>
      <c r="D37" s="35"/>
      <c r="E37" s="35"/>
      <c r="F37" s="35"/>
      <c r="G37" s="63"/>
      <c r="H37" s="63"/>
      <c r="I37" s="63"/>
      <c r="J37" s="36"/>
      <c r="K37" s="36">
        <f>SUM(K12:K36)</f>
        <v>0</v>
      </c>
      <c r="L37" s="36">
        <f>SUM(L12:L36)</f>
        <v>0</v>
      </c>
      <c r="M37" s="36">
        <f>SUM(M12:M36)</f>
        <v>0</v>
      </c>
      <c r="N37" s="36">
        <f>SUM(N12:N36)</f>
        <v>0</v>
      </c>
      <c r="O37" s="114">
        <f>SUM(O12:O36)</f>
        <v>0</v>
      </c>
    </row>
    <row r="38" spans="1:15" s="41" customFormat="1" ht="11.25">
      <c r="A38" s="90"/>
      <c r="B38" s="318" t="s">
        <v>28</v>
      </c>
      <c r="C38" s="318"/>
      <c r="D38" s="318"/>
      <c r="E38" s="318"/>
      <c r="F38" s="318"/>
      <c r="G38" s="318"/>
      <c r="H38" s="318"/>
      <c r="I38" s="318"/>
      <c r="J38" s="319"/>
      <c r="K38" s="38"/>
      <c r="L38" s="39"/>
      <c r="M38" s="39">
        <f>M37*4%</f>
        <v>0</v>
      </c>
      <c r="N38" s="40"/>
      <c r="O38" s="115">
        <f>SUM(M38:N38)</f>
        <v>0</v>
      </c>
    </row>
    <row r="39" spans="1:15" s="49" customFormat="1">
      <c r="A39" s="91"/>
      <c r="B39" s="43"/>
      <c r="C39" s="44"/>
      <c r="D39" s="42"/>
      <c r="E39" s="45"/>
      <c r="F39" s="46"/>
      <c r="G39" s="47"/>
      <c r="H39" s="47"/>
      <c r="I39" s="47"/>
      <c r="J39" s="48" t="s">
        <v>14</v>
      </c>
      <c r="K39" s="64">
        <f>SUM(K37:K38)</f>
        <v>0</v>
      </c>
      <c r="L39" s="65">
        <f>SUM(L37:L38)</f>
        <v>0</v>
      </c>
      <c r="M39" s="65">
        <f>SUM(M37:M38)</f>
        <v>0</v>
      </c>
      <c r="N39" s="65">
        <f>SUM(N37:N38)</f>
        <v>0</v>
      </c>
      <c r="O39" s="116">
        <f>SUM(O37:O38)</f>
        <v>0</v>
      </c>
    </row>
    <row r="40" spans="1:15" ht="15">
      <c r="B40" s="51"/>
      <c r="C40" s="52"/>
      <c r="E40" s="53"/>
      <c r="F40" s="50"/>
      <c r="G40" s="50"/>
      <c r="H40" s="50"/>
      <c r="I40" s="50"/>
      <c r="J40" s="50"/>
      <c r="K40" s="110"/>
      <c r="L40" s="320" t="s">
        <v>22</v>
      </c>
      <c r="M40" s="321"/>
      <c r="N40" s="321"/>
      <c r="O40" s="117">
        <f>O37*3%</f>
        <v>0</v>
      </c>
    </row>
    <row r="41" spans="1:15">
      <c r="B41" s="51"/>
      <c r="C41" s="52"/>
      <c r="E41" s="53"/>
      <c r="F41" s="312"/>
      <c r="G41" s="312"/>
      <c r="H41" s="312"/>
      <c r="I41" s="312"/>
      <c r="J41" s="66"/>
      <c r="K41" s="313" t="s">
        <v>23</v>
      </c>
      <c r="L41" s="313" t="s">
        <v>23</v>
      </c>
      <c r="M41" s="313" t="s">
        <v>23</v>
      </c>
      <c r="N41" s="313" t="s">
        <v>23</v>
      </c>
      <c r="O41" s="117"/>
    </row>
    <row r="42" spans="1:15">
      <c r="F42" s="312"/>
      <c r="G42" s="312"/>
      <c r="H42" s="312"/>
      <c r="I42" s="312"/>
      <c r="J42" s="66"/>
      <c r="K42" s="313" t="s">
        <v>24</v>
      </c>
      <c r="L42" s="313" t="s">
        <v>24</v>
      </c>
      <c r="M42" s="313" t="s">
        <v>24</v>
      </c>
      <c r="N42" s="313" t="s">
        <v>24</v>
      </c>
      <c r="O42" s="117">
        <f>O37*3%</f>
        <v>0</v>
      </c>
    </row>
    <row r="43" spans="1:15">
      <c r="F43" s="312"/>
      <c r="G43" s="312"/>
      <c r="H43" s="312"/>
      <c r="I43" s="312"/>
      <c r="J43" s="66"/>
      <c r="K43" s="313" t="s">
        <v>25</v>
      </c>
      <c r="L43" s="313" t="s">
        <v>25</v>
      </c>
      <c r="M43" s="313" t="s">
        <v>25</v>
      </c>
      <c r="N43" s="313" t="s">
        <v>25</v>
      </c>
      <c r="O43" s="117">
        <f>L37*23.59%</f>
        <v>0</v>
      </c>
    </row>
    <row r="44" spans="1:15" ht="15">
      <c r="F44" s="312"/>
      <c r="G44" s="312"/>
      <c r="H44" s="312"/>
      <c r="I44" s="312"/>
      <c r="J44" s="66"/>
      <c r="K44" s="314" t="s">
        <v>26</v>
      </c>
      <c r="L44" s="314" t="s">
        <v>27</v>
      </c>
      <c r="M44" s="314" t="s">
        <v>27</v>
      </c>
      <c r="N44" s="314" t="s">
        <v>27</v>
      </c>
      <c r="O44" s="118">
        <f>O39+O40+O42+O43</f>
        <v>0</v>
      </c>
    </row>
    <row r="45" spans="1:15" ht="15">
      <c r="F45" s="109"/>
      <c r="G45" s="109"/>
      <c r="H45" s="109"/>
      <c r="I45" s="109"/>
      <c r="J45" s="66"/>
      <c r="K45" s="111"/>
      <c r="L45" s="112"/>
      <c r="M45" s="112"/>
      <c r="N45" s="113" t="s">
        <v>88</v>
      </c>
      <c r="O45" s="118">
        <f>O44*21%</f>
        <v>0</v>
      </c>
    </row>
    <row r="46" spans="1:15" ht="15.75">
      <c r="F46" s="307"/>
      <c r="G46" s="307"/>
      <c r="H46" s="307"/>
      <c r="I46" s="307"/>
      <c r="J46" s="50"/>
      <c r="K46" s="308" t="s">
        <v>86</v>
      </c>
      <c r="L46" s="309"/>
      <c r="M46" s="309"/>
      <c r="N46" s="310"/>
      <c r="O46" s="119">
        <f>O44*1.21</f>
        <v>0</v>
      </c>
    </row>
  </sheetData>
  <mergeCells count="21">
    <mergeCell ref="F46:I46"/>
    <mergeCell ref="K46:N46"/>
    <mergeCell ref="B2:O2"/>
    <mergeCell ref="F42:I42"/>
    <mergeCell ref="K42:N42"/>
    <mergeCell ref="F43:I43"/>
    <mergeCell ref="K43:N43"/>
    <mergeCell ref="F44:I44"/>
    <mergeCell ref="K44:N44"/>
    <mergeCell ref="E9:J9"/>
    <mergeCell ref="K9:O9"/>
    <mergeCell ref="B38:J38"/>
    <mergeCell ref="L40:N40"/>
    <mergeCell ref="F41:I41"/>
    <mergeCell ref="K41:N41"/>
    <mergeCell ref="B4:E6"/>
    <mergeCell ref="O4:O7"/>
    <mergeCell ref="I6:N6"/>
    <mergeCell ref="B9:B10"/>
    <mergeCell ref="C9:C10"/>
    <mergeCell ref="D9:D10"/>
  </mergeCells>
  <conditionalFormatting sqref="B38:B39">
    <cfRule type="expression" priority="1" stopIfTrue="1">
      <formula>#REF!</formula>
    </cfRule>
  </conditionalFormatting>
  <pageMargins left="0.25" right="0.25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view="pageBreakPreview" topLeftCell="A10" zoomScaleNormal="125" zoomScaleSheetLayoutView="100" zoomScalePageLayoutView="125" workbookViewId="0">
      <selection activeCell="D12" sqref="D12"/>
    </sheetView>
  </sheetViews>
  <sheetFormatPr defaultColWidth="9.140625" defaultRowHeight="12.75" outlineLevelCol="1"/>
  <cols>
    <col min="1" max="1" width="3.140625" style="92" bestFit="1" customWidth="1"/>
    <col min="2" max="2" width="46.28515625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5.285156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7" s="5" customFormat="1" ht="21" customHeight="1">
      <c r="A1" s="83"/>
      <c r="B1" s="311" t="s">
        <v>144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5" customFormat="1" ht="11.25" customHeight="1">
      <c r="A2" s="83"/>
      <c r="B2" s="1"/>
      <c r="C2" s="6"/>
      <c r="D2" s="2"/>
      <c r="E2" s="3"/>
      <c r="F2" s="235"/>
      <c r="G2" s="236"/>
      <c r="H2" s="236"/>
      <c r="I2" s="236"/>
      <c r="J2" s="236"/>
      <c r="K2" s="23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14.1" customHeight="1">
      <c r="A3" s="83"/>
      <c r="B3" s="1"/>
      <c r="C3" s="6"/>
      <c r="D3" s="2"/>
      <c r="E3" s="3"/>
      <c r="F3" s="235"/>
      <c r="G3" s="236"/>
      <c r="H3" s="236"/>
      <c r="I3" s="236"/>
      <c r="J3" s="236"/>
      <c r="K3" s="23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9.9499999999999993" customHeight="1">
      <c r="A4" s="83"/>
      <c r="B4" s="323" t="s">
        <v>21</v>
      </c>
      <c r="C4" s="323"/>
      <c r="D4" s="323"/>
      <c r="E4" s="323"/>
      <c r="F4" s="236"/>
      <c r="G4" s="236"/>
      <c r="H4" s="236"/>
      <c r="I4" s="236"/>
      <c r="J4" s="236"/>
      <c r="K4" s="236"/>
      <c r="L4" s="103"/>
      <c r="M4" s="103"/>
      <c r="N4" s="103"/>
      <c r="O4" s="299">
        <f>O33</f>
        <v>0</v>
      </c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</row>
    <row r="5" spans="1:27" s="5" customFormat="1" ht="9.9499999999999993" customHeight="1">
      <c r="A5" s="83"/>
      <c r="B5" s="323"/>
      <c r="C5" s="323"/>
      <c r="D5" s="323"/>
      <c r="E5" s="323"/>
      <c r="F5" s="108"/>
      <c r="G5" s="108"/>
      <c r="H5" s="108"/>
      <c r="I5" s="108"/>
      <c r="J5" s="108"/>
      <c r="K5" s="108"/>
      <c r="L5" s="103"/>
      <c r="M5" s="103"/>
      <c r="N5" s="103"/>
      <c r="O5" s="299"/>
      <c r="P5" s="8"/>
      <c r="Q5" s="8"/>
      <c r="R5" s="8"/>
      <c r="S5" s="8"/>
      <c r="T5" s="8"/>
      <c r="U5" s="7"/>
      <c r="V5" s="7"/>
      <c r="W5" s="7"/>
      <c r="X5" s="7"/>
      <c r="Y5" s="7"/>
      <c r="Z5" s="7"/>
      <c r="AA5" s="7"/>
    </row>
    <row r="6" spans="1:27" s="9" customFormat="1" ht="12.75" customHeight="1">
      <c r="A6" s="84"/>
      <c r="B6" s="323"/>
      <c r="C6" s="323"/>
      <c r="D6" s="323"/>
      <c r="E6" s="323"/>
      <c r="F6" s="10"/>
      <c r="I6" s="300" t="s">
        <v>87</v>
      </c>
      <c r="J6" s="300"/>
      <c r="K6" s="300"/>
      <c r="L6" s="300"/>
      <c r="M6" s="300"/>
      <c r="N6" s="300"/>
      <c r="O6" s="299"/>
    </row>
    <row r="7" spans="1:27" s="5" customFormat="1" ht="11.25" customHeight="1">
      <c r="A7" s="83"/>
      <c r="B7" s="11"/>
      <c r="C7" s="12"/>
      <c r="D7" s="13"/>
      <c r="E7" s="13"/>
      <c r="F7" s="14"/>
      <c r="G7" s="15"/>
      <c r="H7" s="15"/>
      <c r="I7" s="15"/>
      <c r="J7" s="15"/>
      <c r="K7" s="15"/>
      <c r="L7" s="103"/>
      <c r="M7" s="103"/>
      <c r="N7" s="103"/>
      <c r="O7" s="299"/>
    </row>
    <row r="8" spans="1:27" s="5" customFormat="1" ht="7.5" customHeight="1">
      <c r="A8" s="83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7" s="17" customFormat="1" ht="11.25" customHeight="1">
      <c r="A9" s="85"/>
      <c r="B9" s="301" t="s">
        <v>0</v>
      </c>
      <c r="C9" s="303" t="s">
        <v>1</v>
      </c>
      <c r="D9" s="305" t="s">
        <v>2</v>
      </c>
      <c r="E9" s="315" t="s">
        <v>3</v>
      </c>
      <c r="F9" s="315"/>
      <c r="G9" s="315"/>
      <c r="H9" s="315"/>
      <c r="I9" s="315"/>
      <c r="J9" s="316"/>
      <c r="K9" s="317" t="s">
        <v>4</v>
      </c>
      <c r="L9" s="315"/>
      <c r="M9" s="315"/>
      <c r="N9" s="315"/>
      <c r="O9" s="316"/>
    </row>
    <row r="10" spans="1:27" s="17" customFormat="1" ht="80.099999999999994" customHeight="1">
      <c r="A10" s="85"/>
      <c r="B10" s="302"/>
      <c r="C10" s="304"/>
      <c r="D10" s="306"/>
      <c r="E10" s="101" t="s">
        <v>5</v>
      </c>
      <c r="F10" s="101" t="s">
        <v>6</v>
      </c>
      <c r="G10" s="102" t="s">
        <v>7</v>
      </c>
      <c r="H10" s="102" t="s">
        <v>8</v>
      </c>
      <c r="I10" s="102" t="s">
        <v>9</v>
      </c>
      <c r="J10" s="102" t="s">
        <v>10</v>
      </c>
      <c r="K10" s="102" t="s">
        <v>11</v>
      </c>
      <c r="L10" s="102" t="s">
        <v>7</v>
      </c>
      <c r="M10" s="102" t="s">
        <v>8</v>
      </c>
      <c r="N10" s="102" t="s">
        <v>9</v>
      </c>
      <c r="O10" s="102" t="s">
        <v>12</v>
      </c>
    </row>
    <row r="11" spans="1:27" s="30" customFormat="1" ht="11.25">
      <c r="A11" s="86" t="s">
        <v>37</v>
      </c>
      <c r="B11" s="73" t="s">
        <v>29</v>
      </c>
      <c r="C11" s="74"/>
      <c r="D11" s="75"/>
      <c r="E11" s="76"/>
      <c r="F11" s="77"/>
      <c r="G11" s="78"/>
      <c r="H11" s="77"/>
      <c r="I11" s="79"/>
      <c r="J11" s="80"/>
      <c r="K11" s="78"/>
      <c r="L11" s="78"/>
      <c r="M11" s="78"/>
      <c r="N11" s="78"/>
      <c r="O11" s="81"/>
    </row>
    <row r="12" spans="1:27" s="30" customFormat="1" ht="11.25">
      <c r="A12" s="87" t="s">
        <v>65</v>
      </c>
      <c r="B12" s="255" t="s">
        <v>165</v>
      </c>
      <c r="C12" s="20" t="s">
        <v>18</v>
      </c>
      <c r="D12" s="21">
        <v>176</v>
      </c>
      <c r="E12" s="21"/>
      <c r="F12" s="23"/>
      <c r="G12" s="60"/>
      <c r="H12" s="61"/>
      <c r="I12" s="62"/>
      <c r="J12" s="57">
        <f t="shared" ref="J12" si="0">SUM(G12:I12)</f>
        <v>0</v>
      </c>
      <c r="K12" s="28">
        <f t="shared" ref="K12:K14" si="1">SUM(D12*E12)</f>
        <v>0</v>
      </c>
      <c r="L12" s="22">
        <f t="shared" ref="L12:L14" si="2">ROUND(SUM(G12*D12),2)</f>
        <v>0</v>
      </c>
      <c r="M12" s="22">
        <f t="shared" ref="M12:M14" si="3">ROUND(SUM(H12*D12),2)</f>
        <v>0</v>
      </c>
      <c r="N12" s="22">
        <f t="shared" ref="N12:N14" si="4">ROUND(SUM(I12*D12),2)</f>
        <v>0</v>
      </c>
      <c r="O12" s="25">
        <f t="shared" ref="O12:O14" si="5">SUM(L12:N12)</f>
        <v>0</v>
      </c>
    </row>
    <row r="13" spans="1:27" s="30" customFormat="1" ht="11.25">
      <c r="A13" s="87" t="s">
        <v>164</v>
      </c>
      <c r="B13" s="59" t="s">
        <v>84</v>
      </c>
      <c r="C13" s="20" t="s">
        <v>20</v>
      </c>
      <c r="D13" s="21">
        <f>D12*0.03</f>
        <v>5.2799999999999994</v>
      </c>
      <c r="E13" s="21"/>
      <c r="F13" s="23"/>
      <c r="G13" s="60"/>
      <c r="H13" s="61"/>
      <c r="I13" s="62"/>
      <c r="J13" s="24">
        <f t="shared" ref="J13:J14" si="6">SUM(G13:I13)</f>
        <v>0</v>
      </c>
      <c r="K13" s="28">
        <f t="shared" si="1"/>
        <v>0</v>
      </c>
      <c r="L13" s="22">
        <f t="shared" si="2"/>
        <v>0</v>
      </c>
      <c r="M13" s="22">
        <f t="shared" si="3"/>
        <v>0</v>
      </c>
      <c r="N13" s="22">
        <f t="shared" si="4"/>
        <v>0</v>
      </c>
      <c r="O13" s="25">
        <f t="shared" si="5"/>
        <v>0</v>
      </c>
    </row>
    <row r="14" spans="1:27" s="30" customFormat="1" ht="11.25" customHeight="1">
      <c r="A14" s="87" t="s">
        <v>161</v>
      </c>
      <c r="B14" s="254" t="s">
        <v>30</v>
      </c>
      <c r="C14" s="20" t="s">
        <v>20</v>
      </c>
      <c r="D14" s="21">
        <f>D12*0.15</f>
        <v>26.4</v>
      </c>
      <c r="E14" s="21"/>
      <c r="F14" s="23"/>
      <c r="G14" s="60"/>
      <c r="H14" s="61"/>
      <c r="I14" s="62"/>
      <c r="J14" s="24">
        <f t="shared" si="6"/>
        <v>0</v>
      </c>
      <c r="K14" s="28">
        <f t="shared" si="1"/>
        <v>0</v>
      </c>
      <c r="L14" s="22">
        <f t="shared" si="2"/>
        <v>0</v>
      </c>
      <c r="M14" s="22">
        <f t="shared" si="3"/>
        <v>0</v>
      </c>
      <c r="N14" s="22">
        <f t="shared" si="4"/>
        <v>0</v>
      </c>
      <c r="O14" s="25">
        <f t="shared" si="5"/>
        <v>0</v>
      </c>
    </row>
    <row r="15" spans="1:27" s="30" customFormat="1" ht="11.25">
      <c r="A15" s="87" t="s">
        <v>162</v>
      </c>
      <c r="B15" s="254" t="s">
        <v>31</v>
      </c>
      <c r="C15" s="20" t="s">
        <v>20</v>
      </c>
      <c r="D15" s="21">
        <f>D12*0.2</f>
        <v>35.200000000000003</v>
      </c>
      <c r="E15" s="21"/>
      <c r="F15" s="23"/>
      <c r="G15" s="60"/>
      <c r="H15" s="61"/>
      <c r="I15" s="62"/>
      <c r="J15" s="24">
        <f>SUM(G15:I15)</f>
        <v>0</v>
      </c>
      <c r="K15" s="28">
        <f>SUM(D15*E15)</f>
        <v>0</v>
      </c>
      <c r="L15" s="22">
        <f>ROUND(SUM(G15*D15),2)</f>
        <v>0</v>
      </c>
      <c r="M15" s="22">
        <f>ROUND(SUM(H15*D15),2)</f>
        <v>0</v>
      </c>
      <c r="N15" s="22">
        <f>ROUND(SUM(I15*D15),2)</f>
        <v>0</v>
      </c>
      <c r="O15" s="25">
        <f>SUM(L15:N15)</f>
        <v>0</v>
      </c>
    </row>
    <row r="16" spans="1:27" s="30" customFormat="1" ht="11.25">
      <c r="A16" s="87" t="s">
        <v>38</v>
      </c>
      <c r="B16" s="255" t="s">
        <v>166</v>
      </c>
      <c r="C16" s="20" t="s">
        <v>18</v>
      </c>
      <c r="D16" s="21">
        <v>1138</v>
      </c>
      <c r="E16" s="21"/>
      <c r="F16" s="23"/>
      <c r="G16" s="60"/>
      <c r="H16" s="61"/>
      <c r="I16" s="62"/>
      <c r="J16" s="57">
        <f t="shared" ref="J16" si="7">SUM(G16:I16)</f>
        <v>0</v>
      </c>
      <c r="K16" s="28">
        <f t="shared" ref="K16:K17" si="8">SUM(D16*E16)</f>
        <v>0</v>
      </c>
      <c r="L16" s="22">
        <f t="shared" ref="L16:L17" si="9">ROUND(SUM(G16*D16),2)</f>
        <v>0</v>
      </c>
      <c r="M16" s="22">
        <f t="shared" ref="M16:M17" si="10">ROUND(SUM(H16*D16),2)</f>
        <v>0</v>
      </c>
      <c r="N16" s="22">
        <f t="shared" ref="N16:N17" si="11">ROUND(SUM(I16*D16),2)</f>
        <v>0</v>
      </c>
      <c r="O16" s="25">
        <f t="shared" ref="O16:O17" si="12">SUM(L16:N16)</f>
        <v>0</v>
      </c>
      <c r="P16" s="106"/>
      <c r="Q16" s="107"/>
      <c r="R16" s="107"/>
    </row>
    <row r="17" spans="1:18" s="30" customFormat="1" ht="11.25">
      <c r="A17" s="87" t="s">
        <v>163</v>
      </c>
      <c r="B17" s="59" t="s">
        <v>177</v>
      </c>
      <c r="C17" s="20" t="s">
        <v>20</v>
      </c>
      <c r="D17" s="21">
        <f>D16*0.1</f>
        <v>113.80000000000001</v>
      </c>
      <c r="E17" s="21"/>
      <c r="F17" s="23"/>
      <c r="G17" s="60"/>
      <c r="H17" s="61"/>
      <c r="I17" s="62"/>
      <c r="J17" s="24">
        <f t="shared" ref="J17" si="13">SUM(G17:I17)</f>
        <v>0</v>
      </c>
      <c r="K17" s="28">
        <f t="shared" si="8"/>
        <v>0</v>
      </c>
      <c r="L17" s="22">
        <f t="shared" si="9"/>
        <v>0</v>
      </c>
      <c r="M17" s="22">
        <f t="shared" si="10"/>
        <v>0</v>
      </c>
      <c r="N17" s="22">
        <f t="shared" si="11"/>
        <v>0</v>
      </c>
      <c r="O17" s="25">
        <f t="shared" si="12"/>
        <v>0</v>
      </c>
      <c r="P17" s="106"/>
      <c r="Q17" s="107"/>
      <c r="R17" s="107"/>
    </row>
    <row r="18" spans="1:18" s="26" customFormat="1" ht="11.25" customHeight="1">
      <c r="A18" s="93" t="s">
        <v>73</v>
      </c>
      <c r="B18" s="73" t="s">
        <v>48</v>
      </c>
      <c r="C18" s="95"/>
      <c r="D18" s="96"/>
      <c r="E18" s="100"/>
      <c r="F18" s="97"/>
      <c r="G18" s="97"/>
      <c r="H18" s="97"/>
      <c r="I18" s="98"/>
      <c r="J18" s="97"/>
      <c r="K18" s="97"/>
      <c r="L18" s="97"/>
      <c r="M18" s="97"/>
      <c r="N18" s="97"/>
      <c r="O18" s="97"/>
    </row>
    <row r="19" spans="1:18" s="26" customFormat="1" ht="11.25" customHeight="1">
      <c r="A19" s="87" t="s">
        <v>74</v>
      </c>
      <c r="B19" s="59" t="s">
        <v>49</v>
      </c>
      <c r="C19" s="20" t="s">
        <v>17</v>
      </c>
      <c r="D19" s="21">
        <v>737</v>
      </c>
      <c r="E19" s="32"/>
      <c r="F19" s="23"/>
      <c r="G19" s="61"/>
      <c r="H19" s="61"/>
      <c r="I19" s="61"/>
      <c r="J19" s="24">
        <f t="shared" ref="J19:J23" si="14">SUM(G19:I19)</f>
        <v>0</v>
      </c>
      <c r="K19" s="28">
        <f t="shared" ref="K19:K23" si="15">SUM(D19*E19)</f>
        <v>0</v>
      </c>
      <c r="L19" s="22">
        <f t="shared" ref="L19:L23" si="16">ROUND(SUM(G19*D19),2)</f>
        <v>0</v>
      </c>
      <c r="M19" s="22">
        <f t="shared" ref="M19:M23" si="17">ROUND(SUM(H19*D19),2)</f>
        <v>0</v>
      </c>
      <c r="N19" s="22">
        <f t="shared" ref="N19:N23" si="18">ROUND(SUM(I19*D19),2)</f>
        <v>0</v>
      </c>
      <c r="O19" s="25">
        <f t="shared" ref="O19:O23" si="19">SUM(L19:N19)</f>
        <v>0</v>
      </c>
    </row>
    <row r="20" spans="1:18" s="26" customFormat="1" ht="11.25" customHeight="1">
      <c r="A20" s="87" t="s">
        <v>75</v>
      </c>
      <c r="B20" s="59" t="s">
        <v>50</v>
      </c>
      <c r="C20" s="20" t="s">
        <v>17</v>
      </c>
      <c r="D20" s="21">
        <v>221</v>
      </c>
      <c r="E20" s="32"/>
      <c r="F20" s="23"/>
      <c r="G20" s="61"/>
      <c r="H20" s="61"/>
      <c r="I20" s="62"/>
      <c r="J20" s="24">
        <f t="shared" si="14"/>
        <v>0</v>
      </c>
      <c r="K20" s="28">
        <f t="shared" si="15"/>
        <v>0</v>
      </c>
      <c r="L20" s="22">
        <f t="shared" si="16"/>
        <v>0</v>
      </c>
      <c r="M20" s="22">
        <f t="shared" si="17"/>
        <v>0</v>
      </c>
      <c r="N20" s="22">
        <f t="shared" si="18"/>
        <v>0</v>
      </c>
      <c r="O20" s="25">
        <f t="shared" si="19"/>
        <v>0</v>
      </c>
    </row>
    <row r="21" spans="1:18" s="26" customFormat="1" ht="11.25" customHeight="1">
      <c r="A21" s="87" t="s">
        <v>77</v>
      </c>
      <c r="B21" s="59" t="s">
        <v>52</v>
      </c>
      <c r="C21" s="20" t="s">
        <v>20</v>
      </c>
      <c r="D21" s="21">
        <v>86</v>
      </c>
      <c r="E21" s="32"/>
      <c r="F21" s="23"/>
      <c r="G21" s="61"/>
      <c r="H21" s="61"/>
      <c r="I21" s="62"/>
      <c r="J21" s="24">
        <f t="shared" si="14"/>
        <v>0</v>
      </c>
      <c r="K21" s="28">
        <f t="shared" si="15"/>
        <v>0</v>
      </c>
      <c r="L21" s="22">
        <f t="shared" si="16"/>
        <v>0</v>
      </c>
      <c r="M21" s="22">
        <f t="shared" si="17"/>
        <v>0</v>
      </c>
      <c r="N21" s="22">
        <f t="shared" si="18"/>
        <v>0</v>
      </c>
      <c r="O21" s="25">
        <f t="shared" si="19"/>
        <v>0</v>
      </c>
    </row>
    <row r="22" spans="1:18" s="26" customFormat="1" ht="11.25">
      <c r="A22" s="87" t="s">
        <v>78</v>
      </c>
      <c r="B22" s="59" t="s">
        <v>53</v>
      </c>
      <c r="C22" s="20" t="s">
        <v>20</v>
      </c>
      <c r="D22" s="21">
        <v>102</v>
      </c>
      <c r="E22" s="18"/>
      <c r="F22" s="23"/>
      <c r="G22" s="60"/>
      <c r="H22" s="61"/>
      <c r="I22" s="62"/>
      <c r="J22" s="24">
        <f t="shared" si="14"/>
        <v>0</v>
      </c>
      <c r="K22" s="28">
        <f t="shared" si="15"/>
        <v>0</v>
      </c>
      <c r="L22" s="22">
        <f t="shared" si="16"/>
        <v>0</v>
      </c>
      <c r="M22" s="22">
        <f t="shared" si="17"/>
        <v>0</v>
      </c>
      <c r="N22" s="22">
        <f t="shared" si="18"/>
        <v>0</v>
      </c>
      <c r="O22" s="25">
        <f t="shared" si="19"/>
        <v>0</v>
      </c>
    </row>
    <row r="23" spans="1:18" s="26" customFormat="1" ht="11.25">
      <c r="A23" s="87" t="s">
        <v>78</v>
      </c>
      <c r="B23" s="19" t="s">
        <v>43</v>
      </c>
      <c r="C23" s="20" t="s">
        <v>20</v>
      </c>
      <c r="D23" s="21">
        <v>98.88</v>
      </c>
      <c r="E23" s="18"/>
      <c r="F23" s="23"/>
      <c r="G23" s="60"/>
      <c r="H23" s="61"/>
      <c r="I23" s="62"/>
      <c r="J23" s="24">
        <f t="shared" si="14"/>
        <v>0</v>
      </c>
      <c r="K23" s="28">
        <f t="shared" si="15"/>
        <v>0</v>
      </c>
      <c r="L23" s="22">
        <f t="shared" si="16"/>
        <v>0</v>
      </c>
      <c r="M23" s="22">
        <f t="shared" si="17"/>
        <v>0</v>
      </c>
      <c r="N23" s="22">
        <f t="shared" si="18"/>
        <v>0</v>
      </c>
      <c r="O23" s="25">
        <f t="shared" si="19"/>
        <v>0</v>
      </c>
    </row>
    <row r="24" spans="1:18" s="37" customFormat="1" ht="12" thickBot="1">
      <c r="A24" s="89"/>
      <c r="B24" s="33" t="s">
        <v>13</v>
      </c>
      <c r="C24" s="34"/>
      <c r="D24" s="35"/>
      <c r="E24" s="35"/>
      <c r="F24" s="35"/>
      <c r="G24" s="63"/>
      <c r="H24" s="63"/>
      <c r="I24" s="63"/>
      <c r="J24" s="36"/>
      <c r="K24" s="36">
        <f>SUM(K11:K23)</f>
        <v>0</v>
      </c>
      <c r="L24" s="36">
        <f>SUM(L11:L23)</f>
        <v>0</v>
      </c>
      <c r="M24" s="36">
        <f>SUM(M11:M23)</f>
        <v>0</v>
      </c>
      <c r="N24" s="36">
        <f>SUM(N11:N23)</f>
        <v>0</v>
      </c>
      <c r="O24" s="114">
        <f>SUM(O11:O23)</f>
        <v>0</v>
      </c>
    </row>
    <row r="25" spans="1:18" s="41" customFormat="1" ht="11.25">
      <c r="A25" s="90"/>
      <c r="B25" s="318" t="s">
        <v>28</v>
      </c>
      <c r="C25" s="318"/>
      <c r="D25" s="318"/>
      <c r="E25" s="318"/>
      <c r="F25" s="318"/>
      <c r="G25" s="318"/>
      <c r="H25" s="318"/>
      <c r="I25" s="318"/>
      <c r="J25" s="319"/>
      <c r="K25" s="38"/>
      <c r="L25" s="39"/>
      <c r="M25" s="39">
        <f>M24*4%</f>
        <v>0</v>
      </c>
      <c r="N25" s="40"/>
      <c r="O25" s="115">
        <f>SUM(M25:N25)</f>
        <v>0</v>
      </c>
    </row>
    <row r="26" spans="1:18" s="49" customFormat="1">
      <c r="A26" s="91"/>
      <c r="B26" s="43"/>
      <c r="C26" s="44"/>
      <c r="D26" s="42"/>
      <c r="E26" s="45"/>
      <c r="F26" s="46"/>
      <c r="G26" s="47"/>
      <c r="H26" s="47"/>
      <c r="I26" s="47"/>
      <c r="J26" s="48" t="s">
        <v>14</v>
      </c>
      <c r="K26" s="64">
        <f>SUM(K24:K25)</f>
        <v>0</v>
      </c>
      <c r="L26" s="65">
        <f>SUM(L24:L25)</f>
        <v>0</v>
      </c>
      <c r="M26" s="65">
        <f>SUM(M24:M25)</f>
        <v>0</v>
      </c>
      <c r="N26" s="65">
        <f>SUM(N24:N25)</f>
        <v>0</v>
      </c>
      <c r="O26" s="116">
        <f>SUM(O24:O25)</f>
        <v>0</v>
      </c>
    </row>
    <row r="27" spans="1:18" ht="15">
      <c r="B27" s="51"/>
      <c r="C27" s="52"/>
      <c r="E27" s="53"/>
      <c r="F27" s="50"/>
      <c r="G27" s="50"/>
      <c r="H27" s="50"/>
      <c r="I27" s="50"/>
      <c r="J27" s="50"/>
      <c r="K27" s="110"/>
      <c r="L27" s="320" t="s">
        <v>22</v>
      </c>
      <c r="M27" s="321"/>
      <c r="N27" s="321"/>
      <c r="O27" s="117">
        <f>O24*3%</f>
        <v>0</v>
      </c>
    </row>
    <row r="28" spans="1:18">
      <c r="B28" s="51"/>
      <c r="C28" s="52"/>
      <c r="E28" s="53"/>
      <c r="F28" s="312"/>
      <c r="G28" s="312"/>
      <c r="H28" s="312"/>
      <c r="I28" s="312"/>
      <c r="J28" s="66"/>
      <c r="K28" s="313" t="s">
        <v>23</v>
      </c>
      <c r="L28" s="313" t="s">
        <v>23</v>
      </c>
      <c r="M28" s="313" t="s">
        <v>23</v>
      </c>
      <c r="N28" s="313" t="s">
        <v>23</v>
      </c>
      <c r="O28" s="117"/>
    </row>
    <row r="29" spans="1:18">
      <c r="F29" s="312"/>
      <c r="G29" s="312"/>
      <c r="H29" s="312"/>
      <c r="I29" s="312"/>
      <c r="J29" s="66"/>
      <c r="K29" s="313" t="s">
        <v>24</v>
      </c>
      <c r="L29" s="313" t="s">
        <v>24</v>
      </c>
      <c r="M29" s="313" t="s">
        <v>24</v>
      </c>
      <c r="N29" s="313" t="s">
        <v>24</v>
      </c>
      <c r="O29" s="117">
        <f>O24*3%</f>
        <v>0</v>
      </c>
    </row>
    <row r="30" spans="1:18">
      <c r="F30" s="312"/>
      <c r="G30" s="312"/>
      <c r="H30" s="312"/>
      <c r="I30" s="312"/>
      <c r="J30" s="66"/>
      <c r="K30" s="313" t="s">
        <v>25</v>
      </c>
      <c r="L30" s="313" t="s">
        <v>25</v>
      </c>
      <c r="M30" s="313" t="s">
        <v>25</v>
      </c>
      <c r="N30" s="313" t="s">
        <v>25</v>
      </c>
      <c r="O30" s="117">
        <f>L24*23.59%</f>
        <v>0</v>
      </c>
    </row>
    <row r="31" spans="1:18" ht="15">
      <c r="F31" s="312"/>
      <c r="G31" s="312"/>
      <c r="H31" s="312"/>
      <c r="I31" s="312"/>
      <c r="J31" s="66"/>
      <c r="K31" s="314" t="s">
        <v>26</v>
      </c>
      <c r="L31" s="314" t="s">
        <v>27</v>
      </c>
      <c r="M31" s="314" t="s">
        <v>27</v>
      </c>
      <c r="N31" s="314" t="s">
        <v>27</v>
      </c>
      <c r="O31" s="118">
        <f>O26+O27+O29+O30</f>
        <v>0</v>
      </c>
    </row>
    <row r="32" spans="1:18" ht="15">
      <c r="F32" s="109"/>
      <c r="G32" s="109"/>
      <c r="H32" s="109"/>
      <c r="I32" s="109"/>
      <c r="J32" s="66"/>
      <c r="K32" s="111"/>
      <c r="L32" s="112"/>
      <c r="M32" s="112"/>
      <c r="N32" s="113" t="s">
        <v>88</v>
      </c>
      <c r="O32" s="118">
        <f>O31*21%</f>
        <v>0</v>
      </c>
    </row>
    <row r="33" spans="6:15" ht="15.75">
      <c r="F33" s="307"/>
      <c r="G33" s="307"/>
      <c r="H33" s="307"/>
      <c r="I33" s="307"/>
      <c r="J33" s="50"/>
      <c r="K33" s="308" t="s">
        <v>86</v>
      </c>
      <c r="L33" s="309"/>
      <c r="M33" s="309"/>
      <c r="N33" s="310"/>
      <c r="O33" s="119">
        <f>O31*1.21</f>
        <v>0</v>
      </c>
    </row>
  </sheetData>
  <mergeCells count="21">
    <mergeCell ref="F33:I33"/>
    <mergeCell ref="K33:N33"/>
    <mergeCell ref="B1:O1"/>
    <mergeCell ref="F29:I29"/>
    <mergeCell ref="K29:N29"/>
    <mergeCell ref="F30:I30"/>
    <mergeCell ref="K30:N30"/>
    <mergeCell ref="F31:I31"/>
    <mergeCell ref="K31:N31"/>
    <mergeCell ref="E9:J9"/>
    <mergeCell ref="K9:O9"/>
    <mergeCell ref="B25:J25"/>
    <mergeCell ref="L27:N27"/>
    <mergeCell ref="F28:I28"/>
    <mergeCell ref="K28:N28"/>
    <mergeCell ref="B4:E6"/>
    <mergeCell ref="O4:O7"/>
    <mergeCell ref="I6:N6"/>
    <mergeCell ref="B9:B10"/>
    <mergeCell ref="C9:C10"/>
    <mergeCell ref="D9:D10"/>
  </mergeCells>
  <conditionalFormatting sqref="B25:B26">
    <cfRule type="expression" priority="1" stopIfTrue="1">
      <formula>#REF!</formula>
    </cfRule>
  </conditionalFormatting>
  <pageMargins left="0.25" right="0.25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topLeftCell="B1" zoomScaleNormal="125" zoomScaleSheetLayoutView="100" zoomScalePageLayoutView="125" workbookViewId="0">
      <selection activeCell="K9" sqref="K9:O9"/>
    </sheetView>
  </sheetViews>
  <sheetFormatPr defaultColWidth="9.140625" defaultRowHeight="12.75" outlineLevelCol="1"/>
  <cols>
    <col min="1" max="1" width="3.140625" style="92" bestFit="1" customWidth="1"/>
    <col min="2" max="2" width="44" style="55" customWidth="1"/>
    <col min="3" max="3" width="4.85546875" style="51" customWidth="1"/>
    <col min="4" max="4" width="5.5703125" style="52" customWidth="1"/>
    <col min="5" max="5" width="6.28515625" style="52" hidden="1" customWidth="1" outlineLevel="1"/>
    <col min="6" max="6" width="6.42578125" style="53" hidden="1" customWidth="1" outlineLevel="1"/>
    <col min="7" max="7" width="6.5703125" style="54" customWidth="1" collapsed="1"/>
    <col min="8" max="8" width="5.7109375" style="54" customWidth="1"/>
    <col min="9" max="9" width="6.28515625" style="54" customWidth="1"/>
    <col min="10" max="10" width="6.140625" style="54" customWidth="1"/>
    <col min="11" max="11" width="5.140625" style="54" bestFit="1" customWidth="1"/>
    <col min="12" max="12" width="8.140625" style="54" customWidth="1"/>
    <col min="13" max="13" width="8.42578125" style="54" customWidth="1"/>
    <col min="14" max="14" width="8.7109375" style="54" customWidth="1"/>
    <col min="15" max="15" width="11.85546875" style="50" customWidth="1"/>
    <col min="16" max="16384" width="9.140625" style="50"/>
  </cols>
  <sheetData>
    <row r="1" spans="1:27" s="5" customFormat="1" ht="32.25" customHeight="1">
      <c r="A1" s="83"/>
      <c r="B1" s="324" t="s">
        <v>160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5" customFormat="1" ht="11.25" customHeight="1">
      <c r="A2" s="83"/>
      <c r="B2" s="1"/>
      <c r="C2" s="6"/>
      <c r="D2" s="2"/>
      <c r="E2" s="3"/>
      <c r="F2" s="235"/>
      <c r="G2" s="236"/>
      <c r="H2" s="236"/>
      <c r="I2" s="236"/>
      <c r="J2" s="236"/>
      <c r="K2" s="23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14.1" customHeight="1">
      <c r="A3" s="83"/>
      <c r="B3" s="1"/>
      <c r="C3" s="6"/>
      <c r="D3" s="2"/>
      <c r="E3" s="3"/>
      <c r="F3" s="235"/>
      <c r="G3" s="236"/>
      <c r="H3" s="236"/>
      <c r="I3" s="236"/>
      <c r="J3" s="236"/>
      <c r="K3" s="23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9.9499999999999993" customHeight="1">
      <c r="A4" s="83"/>
      <c r="B4" s="323" t="s">
        <v>21</v>
      </c>
      <c r="C4" s="323"/>
      <c r="D4" s="323"/>
      <c r="E4" s="323"/>
      <c r="F4" s="236"/>
      <c r="G4" s="236"/>
      <c r="H4" s="236"/>
      <c r="I4" s="236"/>
      <c r="J4" s="236"/>
      <c r="K4" s="236"/>
      <c r="L4" s="103"/>
      <c r="M4" s="103"/>
      <c r="N4" s="103"/>
      <c r="O4" s="299">
        <f>O24</f>
        <v>0</v>
      </c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</row>
    <row r="5" spans="1:27" s="5" customFormat="1" ht="9.9499999999999993" customHeight="1">
      <c r="A5" s="83"/>
      <c r="B5" s="323"/>
      <c r="C5" s="323"/>
      <c r="D5" s="323"/>
      <c r="E5" s="323"/>
      <c r="F5" s="108"/>
      <c r="G5" s="108"/>
      <c r="H5" s="108"/>
      <c r="I5" s="108"/>
      <c r="J5" s="108"/>
      <c r="K5" s="108"/>
      <c r="L5" s="103"/>
      <c r="M5" s="103"/>
      <c r="N5" s="103"/>
      <c r="O5" s="299"/>
      <c r="P5" s="8"/>
      <c r="Q5" s="8"/>
      <c r="R5" s="8"/>
      <c r="S5" s="8"/>
      <c r="T5" s="8"/>
      <c r="U5" s="7"/>
      <c r="V5" s="7"/>
      <c r="W5" s="7"/>
      <c r="X5" s="7"/>
      <c r="Y5" s="7"/>
      <c r="Z5" s="7"/>
      <c r="AA5" s="7"/>
    </row>
    <row r="6" spans="1:27" s="9" customFormat="1" ht="12.75" customHeight="1">
      <c r="A6" s="84"/>
      <c r="B6" s="323"/>
      <c r="C6" s="323"/>
      <c r="D6" s="323"/>
      <c r="E6" s="323"/>
      <c r="F6" s="10"/>
      <c r="I6" s="300" t="s">
        <v>87</v>
      </c>
      <c r="J6" s="300"/>
      <c r="K6" s="300"/>
      <c r="L6" s="300"/>
      <c r="M6" s="300"/>
      <c r="N6" s="300"/>
      <c r="O6" s="299"/>
    </row>
    <row r="7" spans="1:27" s="5" customFormat="1" ht="11.25" customHeight="1">
      <c r="A7" s="83"/>
      <c r="B7" s="11"/>
      <c r="C7" s="12"/>
      <c r="D7" s="13"/>
      <c r="E7" s="13"/>
      <c r="F7" s="14"/>
      <c r="G7" s="15"/>
      <c r="H7" s="15"/>
      <c r="I7" s="15"/>
      <c r="J7" s="15"/>
      <c r="K7" s="15"/>
      <c r="L7" s="103"/>
      <c r="M7" s="103"/>
      <c r="N7" s="103"/>
      <c r="O7" s="299"/>
    </row>
    <row r="8" spans="1:27" s="5" customFormat="1" ht="7.5" customHeight="1">
      <c r="A8" s="83"/>
      <c r="B8" s="12"/>
      <c r="C8" s="13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</row>
    <row r="9" spans="1:27" s="17" customFormat="1" ht="11.25" customHeight="1">
      <c r="A9" s="85"/>
      <c r="B9" s="301" t="s">
        <v>0</v>
      </c>
      <c r="C9" s="303" t="s">
        <v>1</v>
      </c>
      <c r="D9" s="305" t="s">
        <v>2</v>
      </c>
      <c r="E9" s="315" t="s">
        <v>3</v>
      </c>
      <c r="F9" s="315"/>
      <c r="G9" s="315"/>
      <c r="H9" s="315"/>
      <c r="I9" s="315"/>
      <c r="J9" s="316"/>
      <c r="K9" s="317" t="s">
        <v>4</v>
      </c>
      <c r="L9" s="315"/>
      <c r="M9" s="315"/>
      <c r="N9" s="315"/>
      <c r="O9" s="316"/>
    </row>
    <row r="10" spans="1:27" s="17" customFormat="1" ht="80.099999999999994" customHeight="1">
      <c r="A10" s="85"/>
      <c r="B10" s="302"/>
      <c r="C10" s="304"/>
      <c r="D10" s="306"/>
      <c r="E10" s="101" t="s">
        <v>5</v>
      </c>
      <c r="F10" s="101" t="s">
        <v>6</v>
      </c>
      <c r="G10" s="102" t="s">
        <v>7</v>
      </c>
      <c r="H10" s="102" t="s">
        <v>8</v>
      </c>
      <c r="I10" s="102" t="s">
        <v>9</v>
      </c>
      <c r="J10" s="102" t="s">
        <v>10</v>
      </c>
      <c r="K10" s="102" t="s">
        <v>11</v>
      </c>
      <c r="L10" s="102" t="s">
        <v>7</v>
      </c>
      <c r="M10" s="102" t="s">
        <v>8</v>
      </c>
      <c r="N10" s="102" t="s">
        <v>9</v>
      </c>
      <c r="O10" s="102" t="s">
        <v>12</v>
      </c>
    </row>
    <row r="11" spans="1:27" s="26" customFormat="1" ht="21">
      <c r="A11" s="93" t="s">
        <v>79</v>
      </c>
      <c r="B11" s="99" t="s">
        <v>54</v>
      </c>
      <c r="C11" s="74"/>
      <c r="D11" s="96"/>
      <c r="E11" s="96"/>
      <c r="F11" s="97"/>
      <c r="G11" s="97"/>
      <c r="H11" s="97"/>
      <c r="I11" s="98"/>
      <c r="J11" s="97"/>
      <c r="K11" s="97"/>
      <c r="L11" s="97"/>
      <c r="M11" s="97"/>
      <c r="N11" s="97"/>
      <c r="O11" s="97"/>
    </row>
    <row r="12" spans="1:27" s="26" customFormat="1" ht="11.25">
      <c r="A12" s="87" t="s">
        <v>80</v>
      </c>
      <c r="B12" s="59" t="s">
        <v>85</v>
      </c>
      <c r="C12" s="20" t="s">
        <v>20</v>
      </c>
      <c r="D12" s="21">
        <v>15</v>
      </c>
      <c r="E12" s="18"/>
      <c r="F12" s="23"/>
      <c r="G12" s="61"/>
      <c r="H12" s="61"/>
      <c r="I12" s="61"/>
      <c r="J12" s="24">
        <f t="shared" ref="J12:J14" si="0">SUM(G12:I12)</f>
        <v>0</v>
      </c>
      <c r="K12" s="28">
        <f t="shared" ref="K12:K14" si="1">SUM(D12*E12)</f>
        <v>0</v>
      </c>
      <c r="L12" s="22">
        <f t="shared" ref="L12:L14" si="2">ROUND(SUM(G12*D12),2)</f>
        <v>0</v>
      </c>
      <c r="M12" s="22">
        <f t="shared" ref="M12:M14" si="3">ROUND(SUM(H12*D12),2)</f>
        <v>0</v>
      </c>
      <c r="N12" s="22">
        <f t="shared" ref="N12:N14" si="4">ROUND(SUM(I12*D12),2)</f>
        <v>0</v>
      </c>
      <c r="O12" s="25">
        <f t="shared" ref="O12:O14" si="5">SUM(L12:N12)</f>
        <v>0</v>
      </c>
    </row>
    <row r="13" spans="1:27" s="26" customFormat="1" ht="11.25">
      <c r="A13" s="87" t="s">
        <v>81</v>
      </c>
      <c r="B13" s="59" t="s">
        <v>55</v>
      </c>
      <c r="C13" s="20" t="s">
        <v>20</v>
      </c>
      <c r="D13" s="21">
        <v>31.5</v>
      </c>
      <c r="E13" s="32"/>
      <c r="F13" s="23"/>
      <c r="G13" s="60"/>
      <c r="H13" s="61"/>
      <c r="I13" s="62"/>
      <c r="J13" s="24">
        <f t="shared" si="0"/>
        <v>0</v>
      </c>
      <c r="K13" s="28">
        <f t="shared" si="1"/>
        <v>0</v>
      </c>
      <c r="L13" s="22">
        <f t="shared" si="2"/>
        <v>0</v>
      </c>
      <c r="M13" s="22">
        <f t="shared" si="3"/>
        <v>0</v>
      </c>
      <c r="N13" s="22">
        <f t="shared" si="4"/>
        <v>0</v>
      </c>
      <c r="O13" s="25">
        <f t="shared" si="5"/>
        <v>0</v>
      </c>
    </row>
    <row r="14" spans="1:27" s="26" customFormat="1" ht="11.25">
      <c r="A14" s="87" t="s">
        <v>82</v>
      </c>
      <c r="B14" s="19" t="s">
        <v>56</v>
      </c>
      <c r="C14" s="20" t="s">
        <v>20</v>
      </c>
      <c r="D14" s="21">
        <v>42</v>
      </c>
      <c r="E14" s="32"/>
      <c r="F14" s="23"/>
      <c r="G14" s="60"/>
      <c r="H14" s="61"/>
      <c r="I14" s="62"/>
      <c r="J14" s="24">
        <f t="shared" si="0"/>
        <v>0</v>
      </c>
      <c r="K14" s="28">
        <f t="shared" si="1"/>
        <v>0</v>
      </c>
      <c r="L14" s="22">
        <f t="shared" si="2"/>
        <v>0</v>
      </c>
      <c r="M14" s="22">
        <f t="shared" si="3"/>
        <v>0</v>
      </c>
      <c r="N14" s="22">
        <f t="shared" si="4"/>
        <v>0</v>
      </c>
      <c r="O14" s="25">
        <f t="shared" si="5"/>
        <v>0</v>
      </c>
    </row>
    <row r="15" spans="1:27" s="37" customFormat="1" ht="12" thickBot="1">
      <c r="A15" s="89"/>
      <c r="B15" s="33" t="s">
        <v>13</v>
      </c>
      <c r="C15" s="34"/>
      <c r="D15" s="35"/>
      <c r="E15" s="35"/>
      <c r="F15" s="35"/>
      <c r="G15" s="63"/>
      <c r="H15" s="63"/>
      <c r="I15" s="63"/>
      <c r="J15" s="36"/>
      <c r="K15" s="36">
        <f>SUM(K11:K14)</f>
        <v>0</v>
      </c>
      <c r="L15" s="36">
        <f>SUM(L11:L14)</f>
        <v>0</v>
      </c>
      <c r="M15" s="36">
        <f>SUM(M11:M14)</f>
        <v>0</v>
      </c>
      <c r="N15" s="36">
        <f>SUM(N11:N14)</f>
        <v>0</v>
      </c>
      <c r="O15" s="114">
        <f>SUM(O11:O14)</f>
        <v>0</v>
      </c>
    </row>
    <row r="16" spans="1:27" s="41" customFormat="1" ht="11.25">
      <c r="A16" s="90"/>
      <c r="B16" s="318" t="s">
        <v>28</v>
      </c>
      <c r="C16" s="318"/>
      <c r="D16" s="318"/>
      <c r="E16" s="318"/>
      <c r="F16" s="318"/>
      <c r="G16" s="318"/>
      <c r="H16" s="318"/>
      <c r="I16" s="318"/>
      <c r="J16" s="319"/>
      <c r="K16" s="38"/>
      <c r="L16" s="39"/>
      <c r="M16" s="39">
        <f>M15*4%</f>
        <v>0</v>
      </c>
      <c r="N16" s="40"/>
      <c r="O16" s="115">
        <f>SUM(M16:N16)</f>
        <v>0</v>
      </c>
    </row>
    <row r="17" spans="1:15" s="49" customFormat="1">
      <c r="A17" s="91"/>
      <c r="B17" s="43"/>
      <c r="C17" s="44"/>
      <c r="D17" s="42"/>
      <c r="E17" s="45"/>
      <c r="F17" s="46"/>
      <c r="G17" s="47"/>
      <c r="H17" s="47"/>
      <c r="I17" s="47"/>
      <c r="J17" s="48" t="s">
        <v>14</v>
      </c>
      <c r="K17" s="64">
        <f>SUM(K15:K16)</f>
        <v>0</v>
      </c>
      <c r="L17" s="65">
        <f>SUM(L15:L16)</f>
        <v>0</v>
      </c>
      <c r="M17" s="65">
        <f>SUM(M15:M16)</f>
        <v>0</v>
      </c>
      <c r="N17" s="65">
        <f>SUM(N15:N16)</f>
        <v>0</v>
      </c>
      <c r="O17" s="116">
        <f>SUM(O15:O16)</f>
        <v>0</v>
      </c>
    </row>
    <row r="18" spans="1:15" ht="15">
      <c r="B18" s="51"/>
      <c r="C18" s="52"/>
      <c r="E18" s="53"/>
      <c r="F18" s="50"/>
      <c r="G18" s="50"/>
      <c r="H18" s="50"/>
      <c r="I18" s="50"/>
      <c r="J18" s="50"/>
      <c r="K18" s="110"/>
      <c r="L18" s="320" t="s">
        <v>22</v>
      </c>
      <c r="M18" s="321"/>
      <c r="N18" s="321"/>
      <c r="O18" s="117">
        <f>O15*3%</f>
        <v>0</v>
      </c>
    </row>
    <row r="19" spans="1:15">
      <c r="B19" s="51"/>
      <c r="C19" s="52"/>
      <c r="E19" s="53"/>
      <c r="F19" s="312"/>
      <c r="G19" s="312"/>
      <c r="H19" s="312"/>
      <c r="I19" s="312"/>
      <c r="J19" s="66"/>
      <c r="K19" s="313" t="s">
        <v>23</v>
      </c>
      <c r="L19" s="313" t="s">
        <v>23</v>
      </c>
      <c r="M19" s="313" t="s">
        <v>23</v>
      </c>
      <c r="N19" s="313" t="s">
        <v>23</v>
      </c>
      <c r="O19" s="117"/>
    </row>
    <row r="20" spans="1:15">
      <c r="F20" s="312"/>
      <c r="G20" s="312"/>
      <c r="H20" s="312"/>
      <c r="I20" s="312"/>
      <c r="J20" s="66"/>
      <c r="K20" s="313" t="s">
        <v>24</v>
      </c>
      <c r="L20" s="313" t="s">
        <v>24</v>
      </c>
      <c r="M20" s="313" t="s">
        <v>24</v>
      </c>
      <c r="N20" s="313" t="s">
        <v>24</v>
      </c>
      <c r="O20" s="117">
        <f>O15*3%</f>
        <v>0</v>
      </c>
    </row>
    <row r="21" spans="1:15">
      <c r="F21" s="312"/>
      <c r="G21" s="312"/>
      <c r="H21" s="312"/>
      <c r="I21" s="312"/>
      <c r="J21" s="66"/>
      <c r="K21" s="313" t="s">
        <v>25</v>
      </c>
      <c r="L21" s="313" t="s">
        <v>25</v>
      </c>
      <c r="M21" s="313" t="s">
        <v>25</v>
      </c>
      <c r="N21" s="313" t="s">
        <v>25</v>
      </c>
      <c r="O21" s="117">
        <f>L15*23.59%</f>
        <v>0</v>
      </c>
    </row>
    <row r="22" spans="1:15" ht="15">
      <c r="F22" s="312"/>
      <c r="G22" s="312"/>
      <c r="H22" s="312"/>
      <c r="I22" s="312"/>
      <c r="J22" s="66"/>
      <c r="K22" s="314" t="s">
        <v>26</v>
      </c>
      <c r="L22" s="314" t="s">
        <v>27</v>
      </c>
      <c r="M22" s="314" t="s">
        <v>27</v>
      </c>
      <c r="N22" s="314" t="s">
        <v>27</v>
      </c>
      <c r="O22" s="118">
        <f>O17+O18+O20+O21</f>
        <v>0</v>
      </c>
    </row>
    <row r="23" spans="1:15" ht="15">
      <c r="F23" s="109"/>
      <c r="G23" s="109"/>
      <c r="H23" s="109"/>
      <c r="I23" s="109"/>
      <c r="J23" s="66"/>
      <c r="K23" s="111"/>
      <c r="L23" s="112"/>
      <c r="M23" s="112"/>
      <c r="N23" s="113" t="s">
        <v>88</v>
      </c>
      <c r="O23" s="118">
        <f>O22*21%</f>
        <v>0</v>
      </c>
    </row>
    <row r="24" spans="1:15" ht="15.75">
      <c r="F24" s="307"/>
      <c r="G24" s="307"/>
      <c r="H24" s="307"/>
      <c r="I24" s="307"/>
      <c r="J24" s="50"/>
      <c r="K24" s="308" t="s">
        <v>86</v>
      </c>
      <c r="L24" s="309"/>
      <c r="M24" s="309"/>
      <c r="N24" s="310"/>
      <c r="O24" s="119">
        <f>O22*1.21</f>
        <v>0</v>
      </c>
    </row>
  </sheetData>
  <mergeCells count="21">
    <mergeCell ref="F24:I24"/>
    <mergeCell ref="K24:N24"/>
    <mergeCell ref="B1:O1"/>
    <mergeCell ref="F20:I20"/>
    <mergeCell ref="K20:N20"/>
    <mergeCell ref="F21:I21"/>
    <mergeCell ref="K21:N21"/>
    <mergeCell ref="F22:I22"/>
    <mergeCell ref="K22:N22"/>
    <mergeCell ref="E9:J9"/>
    <mergeCell ref="K9:O9"/>
    <mergeCell ref="B16:J16"/>
    <mergeCell ref="L18:N18"/>
    <mergeCell ref="F19:I19"/>
    <mergeCell ref="K19:N19"/>
    <mergeCell ref="B4:E6"/>
    <mergeCell ref="O4:O7"/>
    <mergeCell ref="I6:N6"/>
    <mergeCell ref="B9:B10"/>
    <mergeCell ref="C9:C10"/>
    <mergeCell ref="D9:D10"/>
  </mergeCells>
  <conditionalFormatting sqref="B16:B17">
    <cfRule type="expression" priority="1" stopIfTrue="1">
      <formula>#REF!</formula>
    </cfRule>
  </conditionalFormatting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Kopsavilkums</vt:lpstr>
      <vt:lpstr>UKT iedz.</vt:lpstr>
      <vt:lpstr>UKT Dome</vt:lpstr>
      <vt:lpstr>Labiekārtošana 50%</vt:lpstr>
      <vt:lpstr>labiekārtošana 70%</vt:lpstr>
      <vt:lpstr>Labiekārtošana 100</vt:lpstr>
      <vt:lpstr>Sheet9</vt:lpstr>
      <vt:lpstr>Kopsavilkums!Print_Area</vt:lpstr>
      <vt:lpstr>'Labiekārtošana 100'!Print_Area</vt:lpstr>
      <vt:lpstr>'Labiekārtošana 50%'!Print_Area</vt:lpstr>
      <vt:lpstr>'labiekārtošana 70%'!Print_Area</vt:lpstr>
      <vt:lpstr>'UKT Dome'!Print_Area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MARTINS</cp:lastModifiedBy>
  <cp:lastPrinted>2017-07-13T07:20:40Z</cp:lastPrinted>
  <dcterms:created xsi:type="dcterms:W3CDTF">2015-02-05T06:41:02Z</dcterms:created>
  <dcterms:modified xsi:type="dcterms:W3CDTF">2018-10-10T16:03:52Z</dcterms:modified>
</cp:coreProperties>
</file>