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8800" windowHeight="14010" activeTab="1"/>
  </bookViews>
  <sheets>
    <sheet name="kopsavilkuma aprekins" sheetId="34" r:id="rId1"/>
    <sheet name="celtnieciba" sheetId="35" r:id="rId2"/>
    <sheet name="Apkure" sheetId="44" r:id="rId3"/>
    <sheet name="vent." sheetId="43" r:id="rId4"/>
    <sheet name="UK" sheetId="42" r:id="rId5"/>
    <sheet name="ELektriba" sheetId="38" r:id="rId6"/>
    <sheet name="ESS" sheetId="46" r:id="rId7"/>
    <sheet name="US" sheetId="45" r:id="rId8"/>
    <sheet name="AS" sheetId="37" r:id="rId9"/>
  </sheets>
  <externalReferences>
    <externalReference r:id="rId10"/>
  </externalReferences>
  <definedNames>
    <definedName name="A">'[1]2'!$A$1</definedName>
    <definedName name="koptameties">#REF!</definedName>
    <definedName name="P">#REF!</definedName>
    <definedName name="Print_Area" localSheetId="8">AS!$A$1:$P$34</definedName>
    <definedName name="Print_Area" localSheetId="1">celtnieciba!$A$1:$O$257</definedName>
    <definedName name="Print_Area" localSheetId="5">ELektriba!$A$1:$P$111</definedName>
    <definedName name="Print_Area" localSheetId="0">'kopsavilkuma aprekins'!$A$1:$H$37</definedName>
    <definedName name="Print_Titles" localSheetId="2">Apkure!$12:$15</definedName>
    <definedName name="Print_Titles" localSheetId="1">celtnieciba!$13:$16</definedName>
    <definedName name="Print_Titles" localSheetId="5">ELektriba!$12:$15</definedName>
    <definedName name="Print_Titles" localSheetId="4">UK!$12:$15</definedName>
    <definedName name="Print_Titles" localSheetId="3">vent.!$12:$15</definedName>
  </definedNames>
  <calcPr calcId="145621" calcMode="autoNoTable" iterate="1" iterateCount="1" iterateDelta="0"/>
</workbook>
</file>

<file path=xl/calcChain.xml><?xml version="1.0" encoding="utf-8"?>
<calcChain xmlns="http://schemas.openxmlformats.org/spreadsheetml/2006/main">
  <c r="A96" i="38" l="1"/>
  <c r="A97" i="38" s="1"/>
  <c r="A98" i="38" s="1"/>
  <c r="A99" i="38" s="1"/>
  <c r="A100" i="38" s="1"/>
  <c r="A101" i="38" s="1"/>
  <c r="A102" i="38" s="1"/>
  <c r="A103" i="38" s="1"/>
  <c r="A104" i="38" s="1"/>
  <c r="A105" i="38" s="1"/>
  <c r="A89" i="38"/>
  <c r="A90" i="38" s="1"/>
  <c r="A91" i="38" s="1"/>
  <c r="A92" i="38" s="1"/>
  <c r="A93" i="38" s="1"/>
  <c r="A79" i="38"/>
  <c r="A80" i="38" s="1"/>
  <c r="A81" i="38" s="1"/>
  <c r="A82" i="38" s="1"/>
  <c r="A83" i="38" s="1"/>
  <c r="A84" i="38" s="1"/>
  <c r="A68" i="38"/>
  <c r="A69" i="38" s="1"/>
  <c r="A70" i="38" s="1"/>
  <c r="A71" i="38" s="1"/>
  <c r="A72" i="38" s="1"/>
  <c r="A63" i="38"/>
  <c r="A64" i="38" s="1"/>
  <c r="A65" i="38" s="1"/>
  <c r="A56" i="38"/>
  <c r="A50" i="38"/>
  <c r="A51" i="38" s="1"/>
  <c r="A52" i="38" s="1"/>
  <c r="A53" i="38" s="1"/>
  <c r="A45" i="38"/>
  <c r="A46" i="38" s="1"/>
  <c r="A47" i="38" s="1"/>
  <c r="A33" i="38"/>
  <c r="A34" i="38" s="1"/>
  <c r="A35" i="38" s="1"/>
  <c r="A36" i="38" s="1"/>
  <c r="A37" i="38" s="1"/>
  <c r="A38" i="38" s="1"/>
  <c r="A39" i="38" s="1"/>
  <c r="A40" i="38" s="1"/>
  <c r="A41" i="38" s="1"/>
  <c r="A20" i="38"/>
  <c r="A21" i="38" s="1"/>
  <c r="A22" i="38" s="1"/>
  <c r="A23" i="38" s="1"/>
  <c r="A24" i="38" s="1"/>
  <c r="A25" i="38" s="1"/>
  <c r="A26" i="38" s="1"/>
  <c r="A27" i="38" s="1"/>
  <c r="A28" i="38" s="1"/>
  <c r="A29" i="38" s="1"/>
  <c r="A30" i="38" s="1"/>
  <c r="A41" i="42"/>
  <c r="A42" i="42" s="1"/>
  <c r="A43" i="42" s="1"/>
  <c r="A44" i="42" s="1"/>
  <c r="A45" i="42" s="1"/>
  <c r="A46" i="42" s="1"/>
  <c r="A47" i="42" s="1"/>
  <c r="A48" i="42" s="1"/>
  <c r="A49" i="42" s="1"/>
  <c r="A50" i="42" s="1"/>
  <c r="A51" i="42" s="1"/>
  <c r="A37" i="42"/>
  <c r="A38" i="42" s="1"/>
  <c r="A19" i="42"/>
  <c r="A20" i="42" s="1"/>
  <c r="A21" i="42" s="1"/>
  <c r="A22" i="42" s="1"/>
  <c r="A23" i="42" s="1"/>
  <c r="A24" i="42" s="1"/>
  <c r="A25" i="42" s="1"/>
  <c r="A26" i="42" s="1"/>
  <c r="A27" i="42" s="1"/>
  <c r="A28" i="42" s="1"/>
  <c r="A29" i="42" s="1"/>
  <c r="A30" i="42" s="1"/>
  <c r="A31" i="42" s="1"/>
  <c r="A32" i="42" s="1"/>
  <c r="A33" i="42" s="1"/>
  <c r="A34" i="42" s="1"/>
  <c r="A50" i="44"/>
  <c r="A51" i="44" s="1"/>
  <c r="A52" i="44" s="1"/>
  <c r="A53" i="44" s="1"/>
  <c r="A54" i="44" s="1"/>
  <c r="A55" i="44" s="1"/>
  <c r="A56" i="44" s="1"/>
  <c r="A57" i="44" s="1"/>
  <c r="A58" i="44" s="1"/>
  <c r="A23" i="45"/>
  <c r="A18" i="45"/>
  <c r="A19" i="45" s="1"/>
  <c r="A20" i="45" s="1"/>
  <c r="D222" i="35" l="1"/>
  <c r="D72" i="35" l="1"/>
  <c r="D69" i="35"/>
  <c r="D50" i="35"/>
  <c r="A149" i="35"/>
  <c r="A137" i="35"/>
  <c r="A138" i="35" s="1"/>
  <c r="D51" i="35"/>
  <c r="D52" i="35" s="1"/>
  <c r="A50" i="35"/>
  <c r="D49" i="35"/>
  <c r="D53" i="35"/>
  <c r="D54" i="35"/>
  <c r="D46" i="35"/>
  <c r="D45" i="35"/>
  <c r="D43" i="35"/>
  <c r="D39" i="35"/>
  <c r="D40" i="35"/>
  <c r="D37" i="35"/>
  <c r="D36" i="35"/>
  <c r="D238" i="35" l="1"/>
  <c r="D225" i="35"/>
  <c r="D235" i="35" s="1"/>
  <c r="D223" i="35"/>
  <c r="D220" i="35"/>
  <c r="D221" i="35" s="1"/>
  <c r="D20" i="35"/>
  <c r="D207" i="35"/>
  <c r="D192" i="35"/>
  <c r="D188" i="35"/>
  <c r="D183" i="35"/>
  <c r="D165" i="35"/>
  <c r="D160" i="35"/>
  <c r="D161" i="35" s="1"/>
  <c r="D155" i="35"/>
  <c r="D156" i="35" s="1"/>
  <c r="D150" i="35"/>
  <c r="D151" i="35" s="1"/>
  <c r="D152" i="35" s="1"/>
  <c r="D139" i="35"/>
  <c r="D140" i="35" s="1"/>
  <c r="D141" i="35" s="1"/>
  <c r="D131" i="35"/>
  <c r="D133" i="35" s="1"/>
  <c r="D126" i="35"/>
  <c r="D125" i="35"/>
  <c r="D121" i="35"/>
  <c r="D116" i="35"/>
  <c r="D117" i="35" s="1"/>
  <c r="A51" i="35"/>
  <c r="A52" i="35" s="1"/>
  <c r="D111" i="35"/>
  <c r="D112" i="35" s="1"/>
  <c r="A106" i="35"/>
  <c r="D107" i="35"/>
  <c r="D103" i="35"/>
  <c r="D48" i="35"/>
  <c r="D95" i="35"/>
  <c r="D89" i="35"/>
  <c r="D90" i="35" s="1"/>
  <c r="D91" i="35" s="1"/>
  <c r="D78" i="35"/>
  <c r="D82" i="35"/>
  <c r="D83" i="35" s="1"/>
  <c r="D84" i="35" s="1"/>
  <c r="D85" i="35" s="1"/>
  <c r="D86" i="35" s="1"/>
  <c r="D87" i="35" s="1"/>
  <c r="D224" i="35" l="1"/>
  <c r="D236" i="35"/>
  <c r="D134" i="35"/>
  <c r="D166" i="35"/>
  <c r="D162" i="35"/>
  <c r="D157" i="35"/>
  <c r="D122" i="35"/>
  <c r="A57" i="35"/>
  <c r="A58" i="35" s="1"/>
  <c r="A59" i="35" s="1"/>
  <c r="A60" i="35" s="1"/>
  <c r="A61" i="35" s="1"/>
  <c r="A65" i="35" s="1"/>
  <c r="A66" i="35" s="1"/>
  <c r="A67" i="35" s="1"/>
  <c r="A68" i="35" s="1"/>
  <c r="A69" i="35" s="1"/>
  <c r="A70" i="35" s="1"/>
  <c r="D42" i="35"/>
  <c r="D44" i="35"/>
  <c r="A43" i="35"/>
  <c r="A44" i="35" s="1"/>
  <c r="A45" i="35" s="1"/>
  <c r="A46" i="35" s="1"/>
  <c r="D38" i="35"/>
  <c r="A36" i="35"/>
  <c r="A37" i="35" s="1"/>
  <c r="A38" i="35" s="1"/>
  <c r="A39" i="35" s="1"/>
  <c r="A40" i="35" s="1"/>
  <c r="D167" i="35" l="1"/>
  <c r="D194" i="35" s="1"/>
  <c r="A77" i="35"/>
  <c r="A81" i="35" s="1"/>
  <c r="A82" i="35" s="1"/>
  <c r="A83" i="35" s="1"/>
  <c r="A84" i="35" s="1"/>
  <c r="A85" i="35" s="1"/>
  <c r="A86" i="35" s="1"/>
  <c r="A87" i="35" s="1"/>
  <c r="A88" i="35" s="1"/>
  <c r="A89" i="35" s="1"/>
  <c r="A90" i="35" s="1"/>
  <c r="A91" i="35" s="1"/>
  <c r="A95" i="35" s="1"/>
  <c r="A98" i="35" s="1"/>
  <c r="A99" i="35" s="1"/>
  <c r="A102" i="35" s="1"/>
  <c r="A103" i="35" s="1"/>
  <c r="A107" i="35" l="1"/>
  <c r="D33" i="35"/>
  <c r="D31" i="35"/>
  <c r="D30" i="35"/>
  <c r="D29" i="35"/>
  <c r="D28" i="35"/>
  <c r="D27" i="35"/>
  <c r="D26" i="35"/>
  <c r="D25" i="35"/>
  <c r="D23" i="35"/>
  <c r="D22" i="35"/>
  <c r="D21" i="35"/>
  <c r="A109" i="35" l="1"/>
  <c r="A110" i="35" s="1"/>
  <c r="A111" i="35" s="1"/>
  <c r="A112" i="35" s="1"/>
  <c r="A114" i="35" s="1"/>
  <c r="A115" i="35" s="1"/>
  <c r="A116" i="35" s="1"/>
  <c r="A117" i="35" s="1"/>
  <c r="A119" i="35" s="1"/>
  <c r="A120" i="35" s="1"/>
  <c r="A26" i="37"/>
  <c r="A24" i="37"/>
  <c r="A20" i="37"/>
  <c r="A21" i="37" s="1"/>
  <c r="Q7" i="38"/>
  <c r="U38" i="35"/>
  <c r="A121" i="35" l="1"/>
  <c r="A122" i="35" s="1"/>
  <c r="A124" i="35" s="1"/>
  <c r="A125" i="35" s="1"/>
  <c r="A126" i="35" s="1"/>
  <c r="A128" i="35" s="1"/>
  <c r="A129" i="35" s="1"/>
  <c r="A131" i="35" l="1"/>
  <c r="A132" i="35" s="1"/>
  <c r="A133" i="35" s="1"/>
  <c r="A134" i="35" s="1"/>
  <c r="A139" i="35" s="1"/>
  <c r="A140" i="35" s="1"/>
  <c r="A141" i="35" s="1"/>
  <c r="A142" i="35" s="1"/>
  <c r="A145" i="35" s="1"/>
  <c r="A150" i="35" s="1"/>
  <c r="A151" i="35" s="1"/>
  <c r="A152" i="35" s="1"/>
  <c r="A154" i="35" s="1"/>
  <c r="A155" i="35" s="1"/>
  <c r="A156" i="35" s="1"/>
  <c r="A157" i="35" s="1"/>
  <c r="A159" i="35" s="1"/>
  <c r="A160" i="35" s="1"/>
  <c r="A161" i="35" s="1"/>
  <c r="A162" i="35" s="1"/>
  <c r="A164" i="35" s="1"/>
  <c r="A165" i="35"/>
  <c r="A166" i="35" s="1"/>
  <c r="A167" i="35" s="1"/>
  <c r="A182" i="35" l="1"/>
  <c r="A183" i="35" s="1"/>
  <c r="A184" i="35" s="1"/>
  <c r="A185" i="35" s="1"/>
  <c r="A187" i="35" l="1"/>
  <c r="A188" i="35" s="1"/>
  <c r="A191" i="35" s="1"/>
  <c r="A192" i="35" s="1"/>
  <c r="A194" i="35" l="1"/>
  <c r="A195" i="35" s="1"/>
  <c r="A196" i="35" s="1"/>
  <c r="A197" i="35" s="1"/>
  <c r="A199" i="35" l="1"/>
  <c r="A207" i="35" s="1"/>
  <c r="A208" i="35" s="1"/>
  <c r="A209" i="35" s="1"/>
  <c r="A210" i="35" s="1"/>
  <c r="A213" i="35" s="1"/>
  <c r="A214" i="35" s="1"/>
  <c r="A215" i="35" s="1"/>
  <c r="A216" i="35" s="1"/>
  <c r="A217" i="35" s="1"/>
  <c r="A218" i="35" s="1"/>
  <c r="A219" i="35" s="1"/>
  <c r="A220" i="35" s="1"/>
  <c r="A221" i="35" s="1"/>
  <c r="A222" i="35" s="1"/>
  <c r="A223" i="35" s="1"/>
  <c r="A226" i="35" s="1"/>
  <c r="A227" i="35" s="1"/>
  <c r="A228" i="35" s="1"/>
  <c r="A229" i="35" s="1"/>
  <c r="A230" i="35" s="1"/>
  <c r="A231" i="35" s="1"/>
  <c r="A232" i="35" s="1"/>
  <c r="A233" i="35" s="1"/>
  <c r="A234" i="35" s="1"/>
  <c r="A235" i="35" s="1"/>
  <c r="A239" i="35" s="1"/>
  <c r="A240" i="35" s="1"/>
  <c r="A241" i="35" s="1"/>
  <c r="A242" i="35" s="1"/>
  <c r="A243" i="35" s="1"/>
  <c r="A244" i="35" s="1"/>
  <c r="A245" i="35" s="1"/>
  <c r="A246" i="35" s="1"/>
  <c r="A247" i="35" s="1"/>
</calcChain>
</file>

<file path=xl/sharedStrings.xml><?xml version="1.0" encoding="utf-8"?>
<sst xmlns="http://schemas.openxmlformats.org/spreadsheetml/2006/main" count="1272" uniqueCount="545">
  <si>
    <t>Būvlaukuma uzturēšana</t>
  </si>
  <si>
    <t>Sēta, konteineri ,WC apsardze u.c.</t>
  </si>
  <si>
    <t>būvlaukums</t>
  </si>
  <si>
    <t>Pasūtītājs:</t>
  </si>
  <si>
    <t>Objekts:</t>
  </si>
  <si>
    <t>Nr.p.k.</t>
  </si>
  <si>
    <t>Darbu nosaukums</t>
  </si>
  <si>
    <t>Mērv.</t>
  </si>
  <si>
    <t>Apjoms</t>
  </si>
  <si>
    <t>Materiāli</t>
  </si>
  <si>
    <t>Mehānismi</t>
  </si>
  <si>
    <t>m3</t>
  </si>
  <si>
    <t>kg</t>
  </si>
  <si>
    <t>m2</t>
  </si>
  <si>
    <t>m</t>
  </si>
  <si>
    <t>gab</t>
  </si>
  <si>
    <t>Kopā (tiešās izmaksas):</t>
  </si>
  <si>
    <t>Materiālu transporta un sagādes izdevumi:</t>
  </si>
  <si>
    <t>Vispārējie būvdarbi</t>
  </si>
  <si>
    <t xml:space="preserve">Darba alga             </t>
  </si>
  <si>
    <t xml:space="preserve">Materiāli             </t>
  </si>
  <si>
    <t xml:space="preserve">Mehānismi    </t>
  </si>
  <si>
    <t>Kopā</t>
  </si>
  <si>
    <t xml:space="preserve">Darba alga      </t>
  </si>
  <si>
    <t xml:space="preserve">Materiāli              </t>
  </si>
  <si>
    <t xml:space="preserve">Mehānismi     </t>
  </si>
  <si>
    <t>kompl</t>
  </si>
  <si>
    <t>Apkure</t>
  </si>
  <si>
    <t>Vispārceltieciskie darbi</t>
  </si>
  <si>
    <t>Montāžas palīgmateriāli</t>
  </si>
  <si>
    <t>Sastādīja:</t>
  </si>
  <si>
    <t xml:space="preserve"> Kopā:</t>
  </si>
  <si>
    <t>Izmērs</t>
  </si>
  <si>
    <t>KOPSAVILKUMA APRĒĶINS</t>
  </si>
  <si>
    <t>Kopējā darbietilpība, c/h</t>
  </si>
  <si>
    <t>Tai skaitā</t>
  </si>
  <si>
    <t>Darbu veids</t>
  </si>
  <si>
    <t>Tāmes izmaksas</t>
  </si>
  <si>
    <t>darba alga</t>
  </si>
  <si>
    <t>Darbietilpība</t>
  </si>
  <si>
    <t>c/h</t>
  </si>
  <si>
    <t>t.sk.darba aizsardzība</t>
  </si>
  <si>
    <t xml:space="preserve">Sastādīja: </t>
  </si>
  <si>
    <t>Darba devēja sociālai nodoklis 23.59%</t>
  </si>
  <si>
    <t xml:space="preserve">Vienības izmaksas </t>
  </si>
  <si>
    <t xml:space="preserve">Kopējās izmaksas </t>
  </si>
  <si>
    <t>Kopā, EUR</t>
  </si>
  <si>
    <t>EUR</t>
  </si>
  <si>
    <t>Par kopējo summu, EUR</t>
  </si>
  <si>
    <t>Pavisam kopā bez PVN</t>
  </si>
  <si>
    <t>Marka</t>
  </si>
  <si>
    <t>Ventilācija</t>
  </si>
  <si>
    <t>Adrese:</t>
  </si>
  <si>
    <t>UAS</t>
  </si>
  <si>
    <t>Elektromontāžas darbi</t>
  </si>
  <si>
    <t>gab.</t>
  </si>
  <si>
    <t>Ugunsdroš signalizācijas panelis</t>
  </si>
  <si>
    <t>Sirēna iekštelpām</t>
  </si>
  <si>
    <t>J-923</t>
  </si>
  <si>
    <t>Sirēna ārējā</t>
  </si>
  <si>
    <t>Kombinētais detektors</t>
  </si>
  <si>
    <t>EA-318 2H</t>
  </si>
  <si>
    <t xml:space="preserve">Akumulatoru baterija </t>
  </si>
  <si>
    <t>12/7Ah</t>
  </si>
  <si>
    <t xml:space="preserve">Signalizacijas kabelis </t>
  </si>
  <si>
    <t>EUROSAFE</t>
  </si>
  <si>
    <t>Paligmateriāli</t>
  </si>
  <si>
    <t>AS</t>
  </si>
  <si>
    <t>Kontroles panelis</t>
  </si>
  <si>
    <t>Caddx Nx-8</t>
  </si>
  <si>
    <t>Transformators</t>
  </si>
  <si>
    <t>220/16,5v</t>
  </si>
  <si>
    <t xml:space="preserve">Klaviatūra </t>
  </si>
  <si>
    <t>NX-108</t>
  </si>
  <si>
    <t>Kustību signāldevēji</t>
  </si>
  <si>
    <t>SRP-600</t>
  </si>
  <si>
    <t>Signalizacijas kabelis 4x0,25</t>
  </si>
  <si>
    <t>CQR</t>
  </si>
  <si>
    <t>m.</t>
  </si>
  <si>
    <t>Siguldas novada dome</t>
  </si>
  <si>
    <t>Siguldas pils kompleksa ēkas</t>
  </si>
  <si>
    <t>Dzīvojamās mājas pārbūve</t>
  </si>
  <si>
    <t>Pils iela 16, Sigulda, Siguldas novads</t>
  </si>
  <si>
    <t>Firmas "PURMO" DELTA LAZERLINE tērauda radiators 2040(V)-5.SEKC.</t>
  </si>
  <si>
    <t>Tas pats,   2040(V)-7.SEKC.</t>
  </si>
  <si>
    <t>Tas pats,   3040(V)-12.SEKC.</t>
  </si>
  <si>
    <t>Tas pats,   3040(V)-14.SEKC.</t>
  </si>
  <si>
    <t>Tas pats,   4040(V)-14.SEKC.</t>
  </si>
  <si>
    <t>Tas pats,   4040(V)-18.SEKC.</t>
  </si>
  <si>
    <t>Tas pats,   4040(V)-19.SEKC.</t>
  </si>
  <si>
    <t>Tas pats,   4040(V)-20.SEKC.</t>
  </si>
  <si>
    <t>Tas pats,   4090(V)-12.SEKC.</t>
  </si>
  <si>
    <t>Firmas "Oventrop" termogalviņa</t>
  </si>
  <si>
    <t>Radiatoru pieslēguma H-grupa</t>
  </si>
  <si>
    <t>Misiņa ventilis dn15</t>
  </si>
  <si>
    <t>Misiņa ventilis dn20</t>
  </si>
  <si>
    <t>Misiņa ventilis dn32</t>
  </si>
  <si>
    <t>Ventilis  dn15  ar noslēgkorķi</t>
  </si>
  <si>
    <t>Balansējošais ventilis ar fiksatoru  dn15</t>
  </si>
  <si>
    <t xml:space="preserve">Cietā vara caurule d.15x13   </t>
  </si>
  <si>
    <t xml:space="preserve">Cietā vara caurule d.18x16  </t>
  </si>
  <si>
    <t xml:space="preserve">Cietā vara caurule d.22x20  </t>
  </si>
  <si>
    <t>Kapara un bronzas veidgabali, misiņa savienojumi pārejai uz vītni, kompresijas misiņa savienojumi</t>
  </si>
  <si>
    <t>Daudzslāņu plastmasas caurule d.20x2.25    ("Unipipe" vai analogs)</t>
  </si>
  <si>
    <t>Daudzslāņu plastmasas caurule d.25x2.5    ("Unipipe" vai analogs)</t>
  </si>
  <si>
    <t>Daudzslāņu plastmasas caurule d.32x3.0    ("Unipipe" vai analogs)</t>
  </si>
  <si>
    <t>Daudzslāņu plastmasas caurule d.40x4.0    ("Unipipe" vai analogs)</t>
  </si>
  <si>
    <t>Daudzslāņu cauruļu savienotājdetaļas (fasondaļas) - plastmas (PPSU) presējamie līkņi, trejgabali, pārejas</t>
  </si>
  <si>
    <t xml:space="preserve">Daudzslāņu caurules presējamie savienojumi ar vītni </t>
  </si>
  <si>
    <t>Firmas "Hateflex" cauruļu izolācija d.42x20 mm</t>
  </si>
  <si>
    <t>Firmas "Paroc" HVAC Section AluCoat T cauruļu izolācija d.22x40</t>
  </si>
  <si>
    <t>Firmas "Paroc" HVAC Section AluCoat T cauruļu izolācija d.28x40</t>
  </si>
  <si>
    <t>k-ts</t>
  </si>
  <si>
    <t>Firmas "Paroc" HVAC Section AluCoat T cauruļu izolācija d.35x40</t>
  </si>
  <si>
    <t>Firmas "Paroc" HVAC Section AluCoat T cauruļu izolācija d.42x40</t>
  </si>
  <si>
    <t>Cauruļu stiprinājumi un pārējie veidgabali</t>
  </si>
  <si>
    <t>Sistēmas tukšošanas ierīces zemākajos punktos</t>
  </si>
  <si>
    <t>Atgaisotāji sistēmas augstākajos punktos</t>
  </si>
  <si>
    <t xml:space="preserve">Urbumi pārsegumos un sienās cauruļvadu montāžai </t>
  </si>
  <si>
    <t>Cauruļvadu čaulas ar 60 min uguns noturību pārsegumu un sienu šķērsošanas vietās, kur tas piemērojams atbilstoši ugunsdrošības normām</t>
  </si>
  <si>
    <t>Palīgmateriāli cauruļvadu montāžai, lodēšanai, stiprināšanai un izolēšanai, tai sk., skrūves, dībeļi, cauruļvadu stiprinājumi, līmlenta izolācijai, pakulas u.c.</t>
  </si>
  <si>
    <t>Sistēmas marķēšanas materiāli</t>
  </si>
  <si>
    <t>Kustīgie un nekustīgie cauruļvadu balsti</t>
  </si>
  <si>
    <t>Nosūces sistēma N0.1</t>
  </si>
  <si>
    <t>Gaisa vads, skārda</t>
  </si>
  <si>
    <t>Veidgabals - pāreja</t>
  </si>
  <si>
    <t>Pieplūdes sistēma DP0.1</t>
  </si>
  <si>
    <t>Gaisa vads, polietilēna</t>
  </si>
  <si>
    <t>Veidgabals - līkums - 90</t>
  </si>
  <si>
    <t>Gaisa sadalītājs - āra reste</t>
  </si>
  <si>
    <t>Gaisa sadalītājs - regulējams / noslēdzams difuzors</t>
  </si>
  <si>
    <t>Nosūces sistēma N1.1</t>
  </si>
  <si>
    <t>Veidgabals - līkums - 45</t>
  </si>
  <si>
    <t>Gaisa sadalītājs - regulējams difuzors</t>
  </si>
  <si>
    <t>Regulējošais vārsts</t>
  </si>
  <si>
    <t>Nosūces sistēma DN1.1</t>
  </si>
  <si>
    <t>Nosūces sistēma DN1.2</t>
  </si>
  <si>
    <t>Nosūces sistēma DN1.3</t>
  </si>
  <si>
    <t>Nosūces sistēma N2.1</t>
  </si>
  <si>
    <t>Nosūces ventilators N2.1
Ln.=70 m3/h
Nel.=24W 
230V/1~
Masa - 5.4kg
Komplektā ar vadības slēdzi</t>
  </si>
  <si>
    <t>Nosūces sistēma DN2.1</t>
  </si>
  <si>
    <t>Nosūces sistēma DN2.2</t>
  </si>
  <si>
    <t>Nosūces sistēma DN2.3</t>
  </si>
  <si>
    <t>Visām sistēmām</t>
  </si>
  <si>
    <t>Montāžas materiāli, t.sk. gaisa vadu stiprinājumi, blīvēšanas palīgmateriāli, automātikas kabeļi, u.c.</t>
  </si>
  <si>
    <t xml:space="preserve">Silent-200 CHZ </t>
  </si>
  <si>
    <t>SR-100</t>
  </si>
  <si>
    <t>SR-125</t>
  </si>
  <si>
    <t>125/100</t>
  </si>
  <si>
    <t>Uponor PP</t>
  </si>
  <si>
    <t>IGC-125</t>
  </si>
  <si>
    <t>BALANCE-S-125</t>
  </si>
  <si>
    <t xml:space="preserve">TD250/100 N Silent </t>
  </si>
  <si>
    <t>CRL-125</t>
  </si>
  <si>
    <t>IRIS-100</t>
  </si>
  <si>
    <t>BALANCE-E-125</t>
  </si>
  <si>
    <t xml:space="preserve"> kompl.</t>
  </si>
  <si>
    <t>kompl.</t>
  </si>
  <si>
    <t>Bentel 408</t>
  </si>
  <si>
    <t>Rokas darbības detektors</t>
  </si>
  <si>
    <t>FP 3RD</t>
  </si>
  <si>
    <t>Viviplasta caurule d50</t>
  </si>
  <si>
    <t>Zonu paplašinātājs</t>
  </si>
  <si>
    <t>Caddx Nx-216</t>
  </si>
  <si>
    <t>Klaviatūra LCD</t>
  </si>
  <si>
    <t>NX-148/LCD</t>
  </si>
  <si>
    <t>Signāldevējs durvju atvēršanai</t>
  </si>
  <si>
    <t>SMK</t>
  </si>
  <si>
    <t>Iekšējie ŪK tīkli</t>
  </si>
  <si>
    <t>Aukstais ūdensvads Ū1</t>
  </si>
  <si>
    <t>Trīsslāņu plastmasas-metāla kompozītcaurules (ieskaitot veidgabalus un stiprinajumus) DN25</t>
  </si>
  <si>
    <t>Tas pats DN20</t>
  </si>
  <si>
    <t>Tas pats DN15</t>
  </si>
  <si>
    <t>Noslēgventiļi DN25 lodveida</t>
  </si>
  <si>
    <t>Daudzplūsmu ūdensmērītājs DN15</t>
  </si>
  <si>
    <t>Mehāniskais filtrs DN15</t>
  </si>
  <si>
    <t>Jaucējkrāns roku mazgātnei</t>
  </si>
  <si>
    <t>Jaucējkrāns roku mazgātnei invalīdu tualetē</t>
  </si>
  <si>
    <t>Tukšošanas krāns DN15</t>
  </si>
  <si>
    <t>Cauruļu izolācija ar porgumijas pretkondesāta izolāciju b=12mm DN25</t>
  </si>
  <si>
    <t>Cauruļu izolācija ar porgumijas pretkondesāta izolāciju b=12mm DN20</t>
  </si>
  <si>
    <t>Čaula uz ievada DN50</t>
  </si>
  <si>
    <t>Caurumu urbšana esošajās sienās un pārsegumos caurulei DN20</t>
  </si>
  <si>
    <t>Pieslēgšanās esošajam ūdensvadam DN25/25</t>
  </si>
  <si>
    <t>vieta</t>
  </si>
  <si>
    <t>Esošo tīklu demontāža</t>
  </si>
  <si>
    <t>ogj.</t>
  </si>
  <si>
    <t>Karstais ūdensvads S3</t>
  </si>
  <si>
    <t>Trīsslāņu plastmasas-metāla kompozītcaurules (ieskaitot veidgabalus un stiprinajumus) DN15</t>
  </si>
  <si>
    <t>Noslēgventiļi DN15 lodveida</t>
  </si>
  <si>
    <t>Sadzīves kanalizācija K1</t>
  </si>
  <si>
    <t>PVC kanalizācijas caurules (ieskaitot veidgabalus un stiprinājumu) DN110</t>
  </si>
  <si>
    <t>Tas pats DN50</t>
  </si>
  <si>
    <t>Veidgabali cauruļu savienošanai DN110</t>
  </si>
  <si>
    <t>Klozetpods ar skalojamo tvertni</t>
  </si>
  <si>
    <t>Klozetpods ar skalojamo tvertni invalīdu tualetē</t>
  </si>
  <si>
    <t>Roku mazgātne ar sifonu</t>
  </si>
  <si>
    <t>Roku mazgātne ar sifonu invalīdu tualetē</t>
  </si>
  <si>
    <t>Kanalizācijas stāvvada vēdvads uz jumta DN110</t>
  </si>
  <si>
    <t>Čaula uz izlaides DN200</t>
  </si>
  <si>
    <t>Caurumu urbšana esošajās sienās un pārsegumos caurulei DN110</t>
  </si>
  <si>
    <t>Nosūces ventilators N0.1
Ln.=70 m3/h
Nel.=16W 
230V/1~
Masa - 0.8kg
Komplektā ar vadības slēdzi</t>
  </si>
  <si>
    <t>Nosūces ventilators N1.1
Ln.=70 m3/h
Nel.=24W 
230V/1~
Masa - 5.4kg
Komplektā ar vadības slēdzi</t>
  </si>
  <si>
    <t>Esošo atbalsta sienu, āra kāpņu un laukumu demontāža līdz būvpamatnei.</t>
  </si>
  <si>
    <t>Esošo pirmā stāva grīdu demontāža virs pagraba līdz vēlves virsmai. Slāņa biezums ~0.3...0.8m.</t>
  </si>
  <si>
    <t>Esošo grīdu uz grunts demontāža ~0.5m biezā slānī</t>
  </si>
  <si>
    <t>Pagrabā dēļu sienu demontāža</t>
  </si>
  <si>
    <t>Esošā fasādes apšuvuma demontāža atsedzot nesošo konstrukciju, b~130mm</t>
  </si>
  <si>
    <t>Pirmā un otrā stāva starpsienu, to daļu demontāža, b~200mm</t>
  </si>
  <si>
    <t>Dienvidu fasādē telpas 1003 konstrukciju (sienas, griesti) demontāža.  b~200mm.</t>
  </si>
  <si>
    <t>Esošā pirmā un otrā stāva pārseguma siju pilnīga atsegšana (griestu un grīdu demontāža, aizbēruma un melno griestu izņemšana), b~300mm.</t>
  </si>
  <si>
    <t>Esošās krāsns un kamīna demontāža</t>
  </si>
  <si>
    <t>Esošo jumta konstrukciju atsegšana - seguma un zemseguma demontāža., b~100mm</t>
  </si>
  <si>
    <t>Esošā jumta demontāža (seguma, zemseguma un konstrukcijas demontāža), b~280mm.</t>
  </si>
  <si>
    <t>Demontāžas darbi (t.sk. būvgružu utilizācija)</t>
  </si>
  <si>
    <t>BK daļa</t>
  </si>
  <si>
    <t>Zemes darbi ar rokām</t>
  </si>
  <si>
    <t>Pamatnes škembošana, blietēšana</t>
  </si>
  <si>
    <t>Veidņu montāža, demontāža, īre</t>
  </si>
  <si>
    <t>Stiegrojuma montāža</t>
  </si>
  <si>
    <t>Pamatu betonēšana C20/25 XC2</t>
  </si>
  <si>
    <t>Atbalstsiena</t>
  </si>
  <si>
    <t>Atbalstsienas betonēšana C20/25 XC2</t>
  </si>
  <si>
    <t>Āra kāpņu, pandusa, 
grīdsiju pamati</t>
  </si>
  <si>
    <t>Ar pamatiem un pagraba pārsegumu saistītie darbi</t>
  </si>
  <si>
    <t>Esošo velvju atjaunošana, plaisu aizdare, vājinājumu aizmūrēšana, mūrējuma izšuvošana.</t>
  </si>
  <si>
    <t>Pagraba sienu atjaunošana, plaisu aizdare, vājinājumu aizmūrēšana, mūrējuma izšuvošana.</t>
  </si>
  <si>
    <t>Vertikālā pamatu hidroizolācija</t>
  </si>
  <si>
    <t>Virszemes daļas darbi</t>
  </si>
  <si>
    <t>Saglabājamo sienu bojāto daļu atjaunošana,Koka daļu protezēšana, sienu nostiprināšana,
nesošās daļas biezums b~160mm</t>
  </si>
  <si>
    <t>Esošā lieveņa (telpa 1003) bojāto daļu atjaunošana, nomaiņa, papildināšana.Vainagsijas nomaiņa, statu galu protezēšana / statu nomaiņa un papildināšana</t>
  </si>
  <si>
    <t>Pirmā un otrā stāva pārseguma konstrukciju atjaunošana.Koka daļu protezēšana, nomaiņa, pastiprināšana.</t>
  </si>
  <si>
    <t>Jumta konstrukciju atjaunošana.Koka daļu protezēšana, nomaiņa, pastiprināšana.</t>
  </si>
  <si>
    <t>Jumta konstrukciju izbūve (nomaiņa)</t>
  </si>
  <si>
    <t>Tērauda konstrukciju izgatavošana, montāža</t>
  </si>
  <si>
    <t>AR daļa</t>
  </si>
  <si>
    <t>Rupjas smilts pabērums, blietēšana</t>
  </si>
  <si>
    <t>Ārsienas</t>
  </si>
  <si>
    <t>Cokola atjaunošana (sk.BK daļu)</t>
  </si>
  <si>
    <t>Cokola apmešana ar kaļķa javu</t>
  </si>
  <si>
    <t>ĀS-01</t>
  </si>
  <si>
    <t>ĀS-02</t>
  </si>
  <si>
    <t>Neblīvo zonu aizpildīšana ar celulozes vati vai kaņepju vates blīvlentām</t>
  </si>
  <si>
    <t>Koka karkasa izbūve</t>
  </si>
  <si>
    <t>Cokola krāsošana ar kaļķu krāsu</t>
  </si>
  <si>
    <t>Fasādes krāsošana ar lineļļas bāzes krāsu</t>
  </si>
  <si>
    <t>Sienas iekšpuses apmetuma nostiprinašana</t>
  </si>
  <si>
    <t>Latojuma izbūve 50x25 (gaisa šķirkārta)</t>
  </si>
  <si>
    <t>Latojuma izbūve 50x50</t>
  </si>
  <si>
    <t>ĀS-03</t>
  </si>
  <si>
    <t>Sienu gruntēšana,apmešana ar kaļķa javu stiegrotu ar džutas sietu</t>
  </si>
  <si>
    <t>Grīdas</t>
  </si>
  <si>
    <t>G-01</t>
  </si>
  <si>
    <t>Konstrukcijas sk.BK daļā</t>
  </si>
  <si>
    <t>G-02</t>
  </si>
  <si>
    <t>Grunts izlīdzināšana, blietēšana</t>
  </si>
  <si>
    <t>G-03</t>
  </si>
  <si>
    <t>Siltumizolācijas ieklāšana EPS150 b=100mm</t>
  </si>
  <si>
    <t>Hidroizolācijas ieklāšana (PE plēve 200mkm)</t>
  </si>
  <si>
    <t>Grīdas betonēšana C20/25 XC2 b=100mm</t>
  </si>
  <si>
    <t>Latojuma izbūve 45x95</t>
  </si>
  <si>
    <t>Dēļu grīdas ieklāšana b=35mm (spundēti)</t>
  </si>
  <si>
    <t>G-04</t>
  </si>
  <si>
    <t>Grīdas flīzēšana</t>
  </si>
  <si>
    <t>G-05</t>
  </si>
  <si>
    <t>Betona plātni ar izolāciju sk.BK daļā</t>
  </si>
  <si>
    <t>G-06</t>
  </si>
  <si>
    <t>G-07</t>
  </si>
  <si>
    <t>G-08</t>
  </si>
  <si>
    <t>t.m.</t>
  </si>
  <si>
    <t>Dēļu laipas uz koka karkasa izbūve bēniņos</t>
  </si>
  <si>
    <t>Griesti</t>
  </si>
  <si>
    <t>Melno griestu izbūve no dēļiem b=40mm</t>
  </si>
  <si>
    <t>Dēļu griestu ieklāšana b=35mm (spundēti)</t>
  </si>
  <si>
    <t>Griestu apmešana ar kaļķu javu uz sieta</t>
  </si>
  <si>
    <t>Griesti 1. un 2.stāvā</t>
  </si>
  <si>
    <t>Jumts J-01</t>
  </si>
  <si>
    <t>Latojuma izbūve 50x35</t>
  </si>
  <si>
    <t>Retināta dēļu klāja izbūve 100x32</t>
  </si>
  <si>
    <t>Tekņu ar veidgabaliem montāža d150</t>
  </si>
  <si>
    <t>Noteku ar veidgabaliem montāža d150</t>
  </si>
  <si>
    <t>Sienas</t>
  </si>
  <si>
    <t>SS-01</t>
  </si>
  <si>
    <t>Koka karkasa izbūve 50x75</t>
  </si>
  <si>
    <t>Starpsienas apšūšana ar dēļiem b=25mm</t>
  </si>
  <si>
    <t>Sienu apmešana ar kaļķu javu uz sieta</t>
  </si>
  <si>
    <t>SS-02</t>
  </si>
  <si>
    <t>Koka karkasa izbūve 50x100</t>
  </si>
  <si>
    <t>SS-03</t>
  </si>
  <si>
    <t>Koka karkasa izbūve 50x150</t>
  </si>
  <si>
    <t>SS-04</t>
  </si>
  <si>
    <t>Apdares darbi</t>
  </si>
  <si>
    <t>Dēļu grīdas apstrāde ar kopšanas ziepēm</t>
  </si>
  <si>
    <t>Terases dēļu apstrāde, piesūcināšana ar āra apstākļiem paredzētu materiālu</t>
  </si>
  <si>
    <t>Grīdlīstu 30x70 uzstādīšana</t>
  </si>
  <si>
    <t>Grīdlīstu krāsošana</t>
  </si>
  <si>
    <t>Grīdlīstu apstradāšana ar kopšanas ziepēm</t>
  </si>
  <si>
    <t>Griestu krāsošana ar lineļļas bāzes krāsu</t>
  </si>
  <si>
    <t>Griestu špaktelēšana, balsināšana ar kaļķu krāsu</t>
  </si>
  <si>
    <t>Griestu ieloču izveide</t>
  </si>
  <si>
    <t>Griestu līstu uzstādīšana lievenī</t>
  </si>
  <si>
    <t>Griestu līstu krāsošana</t>
  </si>
  <si>
    <t xml:space="preserve">Sienu konservācija, apmešana ar kaļķu javu pagrabā </t>
  </si>
  <si>
    <t>Sienu sagatavošana, krāsošana ar kaļķu krāsu</t>
  </si>
  <si>
    <t>Sienu flīzēšana</t>
  </si>
  <si>
    <t>Kāpnes</t>
  </si>
  <si>
    <t>Kāpņu margu MA-04 atjaunošana</t>
  </si>
  <si>
    <t>Jumta lūkas montāža 600x800</t>
  </si>
  <si>
    <t>Ailes</t>
  </si>
  <si>
    <t>Ēkas nedrošo daļu atbalstīšana</t>
  </si>
  <si>
    <t>Logu L01 izgatavošana, montāža</t>
  </si>
  <si>
    <t>Logu L02 izgatavošana, montāža</t>
  </si>
  <si>
    <t>Logu L03 izgatavošana, montāža</t>
  </si>
  <si>
    <t>Logu L04 izgatavošana, montāža</t>
  </si>
  <si>
    <t>Logu L04a izgatavošana, montāža</t>
  </si>
  <si>
    <t>Logu L05 izgatavošana, montāža</t>
  </si>
  <si>
    <t>Logu L06 izgatavošana, montāža</t>
  </si>
  <si>
    <t>Logu L02a izgatavošana, montāža</t>
  </si>
  <si>
    <t>Iekšējo palodžu uzstādīšana</t>
  </si>
  <si>
    <t>Ārējo palodzu uzstādīšana</t>
  </si>
  <si>
    <t>Durvju montāža</t>
  </si>
  <si>
    <t>Dažādi darbi</t>
  </si>
  <si>
    <t>Logu aiļu apdare</t>
  </si>
  <si>
    <t>Durvju aplodu uzstādīšana</t>
  </si>
  <si>
    <t>Sastatņu montāža, demontāža, īre</t>
  </si>
  <si>
    <t>WC papildaprīkojuma uzstādīšana</t>
  </si>
  <si>
    <t>Telpu tīrīšana, nodošana pasūtītājam</t>
  </si>
  <si>
    <t>objekts</t>
  </si>
  <si>
    <t>Telefonu un datora tīkls</t>
  </si>
  <si>
    <t>Abonentu kabelis 4x2x0.5 5.kat.</t>
  </si>
  <si>
    <t>Dubulta rozete, 2xRJ45 kat.5</t>
  </si>
  <si>
    <t xml:space="preserve">Plastmasas caurule d20mm </t>
  </si>
  <si>
    <t xml:space="preserve">Plastmasas caurule d40mm </t>
  </si>
  <si>
    <t>Papildmateriāli</t>
  </si>
  <si>
    <t>Pārsprieguma aizsardzības novadītājs</t>
  </si>
  <si>
    <t>V25-B+ C/3+NPE</t>
  </si>
  <si>
    <t>Trīsfāzu aizsardzības automāts</t>
  </si>
  <si>
    <t xml:space="preserve">Trīsfāzu aizsardzības automāts </t>
  </si>
  <si>
    <t>3p C32A</t>
  </si>
  <si>
    <t>3p C16A</t>
  </si>
  <si>
    <t>3p B20A</t>
  </si>
  <si>
    <t>Trīsfāzu slēdzis</t>
  </si>
  <si>
    <t>3p 20A</t>
  </si>
  <si>
    <t>Vienfāzu noplūdes automāts</t>
  </si>
  <si>
    <t>1p 16/0.03A</t>
  </si>
  <si>
    <t xml:space="preserve">Vienfāzu aizsardzības automāts </t>
  </si>
  <si>
    <t>1p B16A</t>
  </si>
  <si>
    <t>1p C6A</t>
  </si>
  <si>
    <t>1p B10A</t>
  </si>
  <si>
    <t>Relejs</t>
  </si>
  <si>
    <t>230V/20A 3NO</t>
  </si>
  <si>
    <t>Hager FW32</t>
  </si>
  <si>
    <t>3p 32A</t>
  </si>
  <si>
    <t>FW-elektrosadale ar metāla durvīm, 1 x 4 rindas, 48 moduļu vietas, H: 650mm W: 300mm D: 160mm</t>
  </si>
  <si>
    <t>Hager FW41</t>
  </si>
  <si>
    <t>Spēka tīkls</t>
  </si>
  <si>
    <t>Nozarkārba ar vāku, zemapmetuma</t>
  </si>
  <si>
    <t>IP20, 16A, 240V</t>
  </si>
  <si>
    <t>Spēka rozete zemapmetuma instalācijai, ar zemējumu,</t>
  </si>
  <si>
    <t>IP44, 16A, 240V</t>
  </si>
  <si>
    <t>Slēdzis zemapmetuma instalācijai</t>
  </si>
  <si>
    <t>16A, 240V, IP44</t>
  </si>
  <si>
    <t>Kārbas rozešu, slēdžu stiprināšanai sienā</t>
  </si>
  <si>
    <t>Kārba ar klemmēm kabeļu savienojumiem</t>
  </si>
  <si>
    <t>IP43</t>
  </si>
  <si>
    <t>Vienvietīgs rāmītis</t>
  </si>
  <si>
    <t>Divvietīgs rāmītis</t>
  </si>
  <si>
    <t>Trīsvietīgs rāmītis</t>
  </si>
  <si>
    <t>Apgaismojuma tīkls</t>
  </si>
  <si>
    <t>16A, 240V, IP20</t>
  </si>
  <si>
    <t>Pārslēdzis, slēdzis zemapmetuma instalācijai</t>
  </si>
  <si>
    <t>Kārbas rozešu stiprināšanai sienā</t>
  </si>
  <si>
    <t>Gaismekļi</t>
  </si>
  <si>
    <t>12W(800Lm) LED Lampas plafons ar kustības sensoru,IP20,silti balta 3000K</t>
  </si>
  <si>
    <t>12W 240V IP20</t>
  </si>
  <si>
    <t>12W(840Lm) LED Lampas plafons,panelis ar LED diodēm ,IP66,silti balta 3000K</t>
  </si>
  <si>
    <t>12W 240V IP66</t>
  </si>
  <si>
    <t>6W(840Lm) LED Lampas plafons,panelis ar LED diodēm ,IP66,silti balta 3000K</t>
  </si>
  <si>
    <t>6W 240V IP66</t>
  </si>
  <si>
    <t>18W(1500Lm) LED panelis-virsapmetuma(apaļas formas)silti balta g.temp.3000K,kompl.ar bloku</t>
  </si>
  <si>
    <t>Gaismeklis ar akumulatoru 1 stundas darbībai, stiprināms pie gristiem un uzrakstu IZEJA=&gt;</t>
  </si>
  <si>
    <t xml:space="preserve">Izeja LED 3h, divpusēja caurspīdīga, </t>
  </si>
  <si>
    <t>D-280x100mm, (bulta pielīmējama)</t>
  </si>
  <si>
    <t>pastāvīgs režīms, IP40</t>
  </si>
  <si>
    <t>Kabeļi</t>
  </si>
  <si>
    <t>NHXH-J E30 3X1,5</t>
  </si>
  <si>
    <t>Viendzīslas vads</t>
  </si>
  <si>
    <t>NYY-O 1X10 RE</t>
  </si>
  <si>
    <t>Kabelis ar vara dzīslām</t>
  </si>
  <si>
    <t>NYM-5x6</t>
  </si>
  <si>
    <t>NYM-5x2.5</t>
  </si>
  <si>
    <t>NYM-3x2.5</t>
  </si>
  <si>
    <t>NYM-3x1.5</t>
  </si>
  <si>
    <t xml:space="preserve">Zibens aizsardzība </t>
  </si>
  <si>
    <t>Apaļš vads 8mm Alu Tordier kvalitāte RD 8-ALU-T</t>
  </si>
  <si>
    <t>Jumta vadu turētājs VA 132 K-VA</t>
  </si>
  <si>
    <t>Uztveršanas stienis 2000mm Alu ar vītni 101 ALU-2000</t>
  </si>
  <si>
    <t>Stieņa turētājs 16mm Zn 113 Z-16</t>
  </si>
  <si>
    <t>Spaile uztvērējs/apaļdzelzs 108/B DIN RD8-10/16 FT</t>
  </si>
  <si>
    <t>Savienojums krustveida, 249/ALU Rd8-10 ALU</t>
  </si>
  <si>
    <t>Renes skava St 267</t>
  </si>
  <si>
    <t>Atloka skava 8/10mm St 270 8-10 FT</t>
  </si>
  <si>
    <t>Mērījuma spaile 237/N RD8-10 237 N FT</t>
  </si>
  <si>
    <t>Vadu turētājs 20mm PA 177 20 M8</t>
  </si>
  <si>
    <t>Ēkas dienvidrietumu galā esošās piebūves jumta un pārsegumu demontāža.</t>
  </si>
  <si>
    <t>Ēkas dienvidrietumu galā esošās piebūves sienu demontāža.</t>
  </si>
  <si>
    <t>Ēkas dienvidrietumu galā esošās piebūves pamatu un grīdas demontāža līdz būvpamatnei.</t>
  </si>
  <si>
    <t>Grīdas plātne uz grunts un virs velves</t>
  </si>
  <si>
    <t>Grīdas pamatne ar izolāciju sk.BK daļā</t>
  </si>
  <si>
    <t>Keramzīta izolācija ar cementa pienu ieklāšana b=50-530mm</t>
  </si>
  <si>
    <t>Pagraba pamatu sienu vājinājuma aimūrēšana ar sarkaniem māla pilnķieģeļiem 50MPa, F100, laukakmeņi</t>
  </si>
  <si>
    <t>Pamatu daļu pārmūrēšana ar sarkaniem māla pilnķieģeļiem 50MPa, F100, mūrējuma izšuvošana</t>
  </si>
  <si>
    <t>Vertikālā pamatu siltumizolācija, EPS150, b=100mm</t>
  </si>
  <si>
    <t>Skursteņu to galvu atjaunošana pārmūrēšana.Sarkanie māla pilnķieģeļi 50MPa, F100, 
Jauktā java M100</t>
  </si>
  <si>
    <t>Sienas nesošās daļas atjaunošana (sk.BK daļu)</t>
  </si>
  <si>
    <t>Grīdas siju montāža un dēļu grīdas ieklāšana</t>
  </si>
  <si>
    <t>Skursteņus nosedzošās betona plāksnes, t.sk. tajās nepieciešamo caurumu izveide</t>
  </si>
  <si>
    <t>Ārējo pakāpienu uzstādīšana pie ieejas pagrabā, 270x180(h); Rūpnieciski izgatavoti salizurīga betona pakāpieni</t>
  </si>
  <si>
    <t>Kāpņu laukuma "plātne" pie ieejas pagrabā. Rūpnieciski izgatavota salizturīga betona plātne</t>
  </si>
  <si>
    <t>Ārējo pakāpienu uzstādīšana pie ieejas pa asi 1, 270x180(h); Rūpnieciski izgatavoti salizurīga betona pakāpieni</t>
  </si>
  <si>
    <t>Ārējo pakāpienu uzstādīšana pie ieejas pa asi A, 270x180(h); Rūpnieciski izgatavoti salizurīga betona pakāpieni</t>
  </si>
  <si>
    <t>Kāpņu laukuma "plātne" pie ieejas pa asi 1. Rūpnieciski izgatavota salizturīga betona plātne</t>
  </si>
  <si>
    <t>Kāpņu laukuma "plātne" pie ieejas pa asi A. Rūpnieciski izgatavota salizturīga betona plātne</t>
  </si>
  <si>
    <t>Esošo iekšējo kāpņu atjaunošana (16 pakāpieni, ~200x191h)</t>
  </si>
  <si>
    <t>Pamatojums: BP BK un AR daļas</t>
  </si>
  <si>
    <t>Piltuves (4 gab.)</t>
  </si>
  <si>
    <t>Spogulis virs izlietnes 60x70cm</t>
  </si>
  <si>
    <t>Fasādes apdares detaļas</t>
  </si>
  <si>
    <t>Fasāžu apdares izbūves apjomos paredzēta visas nepieciešamās dekoratīvās un tehniskās apdares detaļas. Apjomi doti orientējoši, precizējami būvdarbu laikā uz vietas objektā. Fasāžu atjaunošanai paredzēts atkārtoti izmantot visas labā tehniskā stāvoklī esošās dekoratīvās apdares detaļas. No jauna izgatavojamas tikai tās detaļas, kuras neatgriezeniski bojātas un nav izmantojamas fasāžu atjaunošanai.</t>
  </si>
  <si>
    <t>Profilētas cokola līstes (lāsenis). Krāsotas ar lineļļas bāzes krāsu</t>
  </si>
  <si>
    <t>Profilētas starpdzegas līstes 1. stāva logu palodžu līmenī. Krāsotas ar lineļļas bāzes krāsu</t>
  </si>
  <si>
    <t>Starpdzega (profilētas koka līstes un skārda palodzes). Koks krāsots ar lineļļas bāzes krāsu. Skārda palodžu tonis analogs jumta seguma tonim.</t>
  </si>
  <si>
    <t>Profilētas logailu līstes (apmales)</t>
  </si>
  <si>
    <t>Profilētas fasādes stūru līstes</t>
  </si>
  <si>
    <t>Fasādes - jumta sadruvietas skārda lāsenis. Skārda tonis analogs jumta seguma tonim</t>
  </si>
  <si>
    <t>Jumta pārkares daļā - krāsots dēļu klājs 25x180. Krāsots ar lineļļas bāzes krāsu</t>
  </si>
  <si>
    <t>"Vēja" dēlis jumta galos 35x180. Krāsots ar lineļļas bāzes krāsu</t>
  </si>
  <si>
    <t>Fasādes krāsošana ar lineļļas bāzes krāsu, tonis tumši pelēks</t>
  </si>
  <si>
    <t>Sadale ES1</t>
  </si>
  <si>
    <t>Sadale ES2</t>
  </si>
  <si>
    <t>3-fāžu apgaismojuma sliede 3m</t>
  </si>
  <si>
    <t>3-fāžu apgaismojuma sliede 2m</t>
  </si>
  <si>
    <t>3-fāžu apgaismojuma sliede 1m</t>
  </si>
  <si>
    <t>Adapters sprieguma padošanai 3-fāžu sliedēm</t>
  </si>
  <si>
    <t>150092.00093</t>
  </si>
  <si>
    <t>Sliedes uzgalis</t>
  </si>
  <si>
    <t>Piekarināšanas sistēma</t>
  </si>
  <si>
    <t>150092.00109</t>
  </si>
  <si>
    <t>150092.00097</t>
  </si>
  <si>
    <t>150092.00115</t>
  </si>
  <si>
    <t>150091.00119</t>
  </si>
  <si>
    <t>LED prožektors 20W-40W, neutral white uz sliedes</t>
  </si>
  <si>
    <t>OL-SCE200-10</t>
  </si>
  <si>
    <t>Pamatojums:  BP ŪK daļa</t>
  </si>
  <si>
    <t>Elektriskais caurteces ūdens sildītājs; jauda 4,4 kW</t>
  </si>
  <si>
    <t>Veidgabals -līkums-90</t>
  </si>
  <si>
    <t>Circ</t>
  </si>
  <si>
    <t>Pamatojums: BP AVK - V daļa</t>
  </si>
  <si>
    <t>Pamatojums: BP AVK - A daļa</t>
  </si>
  <si>
    <t>Tas pats, 3040(V)-21.SEKC.</t>
  </si>
  <si>
    <t>Apkures sistēmas balansēšana un radiatoru termostata vārstu ieregulēšana</t>
  </si>
  <si>
    <t>Pārējie materiāli un ierīces radiatoru apkures sistēmas montāžai</t>
  </si>
  <si>
    <t xml:space="preserve">Caurumu urbšana visa veida sienās </t>
  </si>
  <si>
    <t>Izpilddokumentācijas izgatavošana objektam</t>
  </si>
  <si>
    <t>obj.</t>
  </si>
  <si>
    <t>Rupjas smilts pabērums (b=140mm), blietēšana</t>
  </si>
  <si>
    <t>Izlīdzinošās kārtas betonēšana (java ar polimēra fibrām - iBeton 29mm garas fibras - 3kg/m3) b=25mm</t>
  </si>
  <si>
    <t>Celulozes vates ρ=40kg/m3 izolācijas ieklāšana starp sijām b=250-300mm</t>
  </si>
  <si>
    <t>Aizsargkartona ieklāšana (piem., ELT-PAP160)</t>
  </si>
  <si>
    <t>Celulozes vates ρ=35kg/m3 izolācijas ieklāšana starp sijām b=350mm</t>
  </si>
  <si>
    <t>Būvkartona sd=2,0m ieklāšana</t>
  </si>
  <si>
    <t>Lūkas ar kāpnēm izbūve uz bēniņiem. Siltināta lūka ar atlokāmāmam kāpnēm. Lūkas izmēri: 600x1200mm. Kāpņu garums precizējams pēc grīdu līmeņu noteikšanas</t>
  </si>
  <si>
    <t>Difūzijas membrānas sd&lt;0,03m ieklāšana</t>
  </si>
  <si>
    <t>Sniega barjeru uzstādīšana; Ruukki RSSSA cinkota</t>
  </si>
  <si>
    <t>Celulozes vates ρ=55kg/m3 izolācijas ieklāšana starp sijām b=75mm</t>
  </si>
  <si>
    <t>Celulozes vates ρ=55kg/m3 izolācijas ieklāšana starp sijām b=100mm</t>
  </si>
  <si>
    <t>Celulozes vates ρ=55kg/m3 izolācijas ieklāšana starp sijām b=150mm</t>
  </si>
  <si>
    <t>Pakāpienu izveide pagrabā; Sarkano māla pilnķieģeļu pakāpieni 220x210(h) 5 gab. un kāpņu laukums.</t>
  </si>
  <si>
    <t>Logu furnitūras izgatavošana,montāža. Rūpnieciski izgatavota un/vai kalēja kalta logu furnitūra. Furnitūras komplektus skatīt logu specifikācijās.</t>
  </si>
  <si>
    <t>Durvis D01 ar furnitūru. Rūpnieciski izgatavota un/vai  kalēja kalta durvju furnitūra. Furnitūras komplektus skatīt durvju specifikācijās.</t>
  </si>
  <si>
    <t>Durvis D02 ar furnitūru. Rūpnieciski izgatavota un/vai  kalēja kalta durvju furnitūra. Furnitūras komplektus skatīt durvju specifikācijās.</t>
  </si>
  <si>
    <t>Durvis D03 ar furnitūru. Rūpnieciski izgatavota un/vai  kalēja kalta durvju furnitūra. Furnitūras komplektus skatīt durvju specifikācijās.</t>
  </si>
  <si>
    <t>Durvis D04 ar furnitūru. Rūpnieciski izgatavota un/vai  kalēja kalta durvju furnitūra. Furnitūras komplektus skatīt durvju specifikācijās.</t>
  </si>
  <si>
    <t>Durvis D05 ar furnitūru. Rūpnieciski izgatavota un/vai  kalēja kalta durvju furnitūra. Furnitūras komplektus skatīt durvju specifikācijās.</t>
  </si>
  <si>
    <t>Durvis D06 ar furnitūru. Rūpnieciski izgatavota un/vai  kalēja kalta durvju furnitūra. Furnitūras komplektus skatīt durvju specifikācijās.</t>
  </si>
  <si>
    <t>Durvis D07 ar furnitūru. Rūpnieciski izgatavota un/vai  kalēja kalta durvju furnitūra. Furnitūras komplektus skatīt durvju specifikācijās.</t>
  </si>
  <si>
    <t>Durvis D08 ar furnitūru. Rūpnieciski izgatavota un/vai  kalēja kalta durvju furnitūra. Furnitūras komplektus skatīt durvju specifikācijās.</t>
  </si>
  <si>
    <t>Durvis D09 ar furnitūru. Rūpnieciski izgatavota un/vai  kalēja kalta durvju furnitūra. Furnitūras komplektus skatīt durvju specifikācijās.</t>
  </si>
  <si>
    <t>Putu ziepju dozators TORK ar sensoru / 453000; Krāsa, materiāls - alumīnijs; Izmēri 293x129x125</t>
  </si>
  <si>
    <t>Atkritumu tvertne 40l TORK / 458000; Krāsa, materiāls - alumīnijs; Izmēri 678z373x193</t>
  </si>
  <si>
    <t>Dozators tualetes papīram TORK Mini Jumbo / 455000; Krāsa, materiāls - alumīnijs; Izmēri 166x295x330</t>
  </si>
  <si>
    <t>Pie sienas stiprināma WC birste ar turētāju Brabantia Matt steel - 427183; Krāsa, materiāls - nerūsējošais tērauds</t>
  </si>
  <si>
    <t>Pie sienas stiprināms pa vertikāli grozāms spogulis (rāmis ar spoguļstiklu); Erlau-Variogrip KPS/V. Materiāls - alumīnijs ar poliamīda pārklājumu. Krāsa balta, RAL 9010</t>
  </si>
  <si>
    <t>Tas pats,   3090(V)-19.SEKC.</t>
  </si>
  <si>
    <t>Ugunsdzēsības automātiskā signalizācija</t>
  </si>
  <si>
    <t>Apsardzes signalizācija</t>
  </si>
  <si>
    <t>FW-elektrosadale ar metāla durvīm, 2 x 3 rindas, 72 moduļu vietas, H: 500mm W: 550mm D: 160mm</t>
  </si>
  <si>
    <t>3p C40A</t>
  </si>
  <si>
    <t>1p C10A</t>
  </si>
  <si>
    <t xml:space="preserve">230V/20A </t>
  </si>
  <si>
    <t>3NO</t>
  </si>
  <si>
    <t>16A, 240V,IP44</t>
  </si>
  <si>
    <t>15009X</t>
  </si>
  <si>
    <t>.00091</t>
  </si>
  <si>
    <t>.00089</t>
  </si>
  <si>
    <t>.00087</t>
  </si>
  <si>
    <t>3-fāžu savienotājs - T veida, ārējais, labais</t>
  </si>
  <si>
    <t>Kabelis ar vara dzīslām nedegošais</t>
  </si>
  <si>
    <t>ESS tikli</t>
  </si>
  <si>
    <t>Pamatojums: BP ESS daļa</t>
  </si>
  <si>
    <t>Pamatojums: BP UAS daļa</t>
  </si>
  <si>
    <t>Pamatojums: BP AS daļa</t>
  </si>
  <si>
    <t>Pamatojums: BP EL daļa</t>
  </si>
  <si>
    <t>Sienas siltumizolācija ar celulozes vati b=100mm, ρ=55kg/m3</t>
  </si>
  <si>
    <t>Sienas apšūšana ar kokšķiedras plāksnēm b=25mm; kokšķiedras plāksne ar spundi, ρ=230kg/m3. Kokšķiedru plākšņu salaiduma vietas, kur nav spundes nolīmējamas ar kokšķiedrai paredzētām blīvlentām</t>
  </si>
  <si>
    <t>Fasādes apšūšana ar apdares dēļiem ar spundi b=28mm (sedzošais platums 180mm)</t>
  </si>
  <si>
    <t>Sienas apšūšana ar kokšķiedras plāksnēm b=50mm; kokšķiedras plāksne ar spundi, ρ=230kg/m3. Kokšķiedru plākšņu salaiduma vietas, kur nav spundes nolīmējamas ar kokšķiedrai paredzētām blīvlentām</t>
  </si>
  <si>
    <t>Fasādes (lievenim) apšūšana ar apdares dēļiem ar spundi b=28x180mm (nosedzošais platums) 2 kārtas</t>
  </si>
  <si>
    <t>Dolomīta akmeņu bruģa (b=100mm) seguma ieklāšana kaļķu-smilšu javā</t>
  </si>
  <si>
    <t>Keramzīta (fr. 4…10mm) izolācijas ar cementa pienu ieklāšana b=45mm</t>
  </si>
  <si>
    <t>Keramzīta (fr. 4…10mm) bērums starp latām</t>
  </si>
  <si>
    <t>Jumta daļas apšūšana ar kokšķiedras plāksnēm b=25mm; kokšķiedras plāksne ar spundi, ρ=230kg/m3. Kokšķiedru plākšņu salaiduma vietas, kur nav spundes nolīmējamas ar kokšķiedrai paredzētām blīvlentām</t>
  </si>
  <si>
    <t>Lieveņa dēļu griestu ieklāšana 35x180mm - sedzošais platums (spundēti)</t>
  </si>
  <si>
    <t>Kāpņu margu MA-01 izgatavošana, montāža; Metāla margas (cinkotas un krāsotas). Profilējumi u.c. margu detaļas analogas vēsturiskajam paraugam - Muižas koka ēkai (margas pie ieejas ēkā pie ass 8)</t>
  </si>
  <si>
    <t>Kāpņu margu MA-02 izgatavošana, montāža; Koka lenteris un margu balsti; Krāsoti ar lineļļas bāzes krāsu</t>
  </si>
  <si>
    <t>Kāpņu margu MA-03 izgatavošana, montāža; Koka lenteris; Profilējums un stiprinājuma elementi analogi esošam (vēsturiskajam) lenterim uz ēkas otro stāvu. Lenteris krāsots ar lineļļas bāzes krāsu. Stiprinājuma elementi krāsojami ar metālam piemērotu krāsu.</t>
  </si>
  <si>
    <t>Rokas dvieļu turētājs TORK Matic / 459500; Krāsa, materiāls - alumīnijs; Izmēri 432x326x223</t>
  </si>
  <si>
    <t>Darbietilpība c/h</t>
  </si>
  <si>
    <t>Darba samaksas likme (EUR/h)</t>
  </si>
  <si>
    <t>Laika norma c/h</t>
  </si>
  <si>
    <r>
      <t xml:space="preserve">3-fāžu savienotājs - </t>
    </r>
    <r>
      <rPr>
        <b/>
        <sz val="11"/>
        <rFont val="Arial Narrow"/>
        <family val="2"/>
        <charset val="186"/>
      </rPr>
      <t xml:space="preserve">+ </t>
    </r>
    <r>
      <rPr>
        <sz val="11"/>
        <rFont val="Arial Narrow"/>
        <family val="2"/>
        <charset val="186"/>
      </rPr>
      <t>veida</t>
    </r>
  </si>
  <si>
    <t>Palīgmateriāli</t>
  </si>
  <si>
    <t>Būvdarbu apjomi Nr.</t>
  </si>
  <si>
    <t>Virsizdevumi ...%</t>
  </si>
  <si>
    <t>Peļņa ...%</t>
  </si>
  <si>
    <t>Būvdarbu apjomi Nr.1</t>
  </si>
  <si>
    <t>Būvdarbu apjomi Nr.2</t>
  </si>
  <si>
    <t>Būvdarbu apjomi Nr.3</t>
  </si>
  <si>
    <t>...%</t>
  </si>
  <si>
    <t>Būvdarbu apjomi Nr.4</t>
  </si>
  <si>
    <t>Būvdarbu apjomi Nr.5</t>
  </si>
  <si>
    <t>Būvdarbu apjomi Nr.6</t>
  </si>
  <si>
    <t>Būvdarbu apjomi Nr.7</t>
  </si>
  <si>
    <t>Būvdarbu apjomi Nr.8</t>
  </si>
  <si>
    <t>Skārda valcprofila seguma (piem., "Ruukki" 50plus) ieklāšana; t.sk. visas nepieciešamās skārda detaļas un elementi (vēja malas, lāseņi, skursteņu pieslēgumu vietas utml.)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</si>
</sst>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 _L_s"/>
    <numFmt numFmtId="165" formatCode="0.0"/>
    <numFmt numFmtId="166" formatCode="#.00"/>
    <numFmt numFmtId="167" formatCode="#."/>
    <numFmt numFmtId="168" formatCode="m\o\n\th\ d\,\ yyyy"/>
    <numFmt numFmtId="169" formatCode="_-* #,##0.00_-;\-* #,##0.00_-;_-* \-??_-;_-@_-"/>
    <numFmt numFmtId="170" formatCode="_-* #,##0.00\ _L_s_-;\-* #,##0.00\ _L_s_-;_-* \-??\ _L_s_-;_-@_-"/>
  </numFmts>
  <fonts count="51" x14ac:knownFonts="1">
    <font>
      <sz val="10"/>
      <name val="Arial"/>
      <charset val="186"/>
    </font>
    <font>
      <sz val="1"/>
      <color indexed="8"/>
      <name val="Courier"/>
      <family val="1"/>
      <charset val="186"/>
    </font>
    <font>
      <b/>
      <sz val="1"/>
      <color indexed="8"/>
      <name val="Courier"/>
      <family val="1"/>
      <charset val="186"/>
    </font>
    <font>
      <sz val="10"/>
      <name val="Helv"/>
    </font>
    <font>
      <sz val="11"/>
      <name val="Arial"/>
      <family val="2"/>
      <charset val="204"/>
    </font>
    <font>
      <sz val="10"/>
      <name val="Arial"/>
      <family val="2"/>
      <charset val="204"/>
    </font>
    <font>
      <b/>
      <sz val="10"/>
      <name val="Arial"/>
      <family val="2"/>
      <charset val="204"/>
    </font>
    <font>
      <sz val="11"/>
      <name val="Arial"/>
      <family val="2"/>
      <charset val="186"/>
    </font>
    <font>
      <b/>
      <sz val="11"/>
      <name val="Arial"/>
      <family val="2"/>
      <charset val="186"/>
    </font>
    <font>
      <sz val="12"/>
      <name val="Arial"/>
      <family val="2"/>
      <charset val="186"/>
    </font>
    <font>
      <b/>
      <i/>
      <sz val="11"/>
      <name val="Arial"/>
      <family val="2"/>
      <charset val="186"/>
    </font>
    <font>
      <sz val="10"/>
      <name val="Arial"/>
      <family val="2"/>
      <charset val="186"/>
    </font>
    <font>
      <sz val="12"/>
      <name val="Arial"/>
      <family val="2"/>
    </font>
    <font>
      <sz val="8"/>
      <name val="Arial"/>
      <family val="2"/>
      <charset val="186"/>
    </font>
    <font>
      <b/>
      <i/>
      <sz val="10"/>
      <name val="Arial"/>
      <family val="2"/>
      <charset val="204"/>
    </font>
    <font>
      <sz val="10"/>
      <name val="Arial"/>
      <family val="2"/>
      <charset val="186"/>
    </font>
    <font>
      <sz val="11"/>
      <color indexed="8"/>
      <name val="Calibri"/>
      <family val="2"/>
      <charset val="186"/>
    </font>
    <font>
      <sz val="10"/>
      <color rgb="FFFF0000"/>
      <name val="Arial"/>
      <family val="2"/>
      <charset val="186"/>
    </font>
    <font>
      <sz val="10"/>
      <color theme="1"/>
      <name val="Arial"/>
      <family val="2"/>
      <charset val="204"/>
    </font>
    <font>
      <sz val="11"/>
      <color theme="1"/>
      <name val="Arial"/>
      <family val="2"/>
      <charset val="186"/>
    </font>
    <font>
      <sz val="10"/>
      <color theme="1"/>
      <name val="Arial Narrow"/>
      <family val="2"/>
      <charset val="186"/>
    </font>
    <font>
      <b/>
      <sz val="10"/>
      <color theme="1"/>
      <name val="Arial"/>
      <family val="2"/>
      <charset val="204"/>
    </font>
    <font>
      <sz val="10"/>
      <color theme="1"/>
      <name val="Arial"/>
      <family val="2"/>
      <charset val="186"/>
    </font>
    <font>
      <b/>
      <i/>
      <sz val="10"/>
      <color theme="1"/>
      <name val="Arial"/>
      <family val="2"/>
      <charset val="204"/>
    </font>
    <font>
      <i/>
      <sz val="10"/>
      <color theme="1"/>
      <name val="Arial"/>
      <family val="2"/>
      <charset val="204"/>
    </font>
    <font>
      <sz val="10"/>
      <color theme="1"/>
      <name val="Arial Baltic"/>
      <family val="2"/>
      <charset val="186"/>
    </font>
    <font>
      <sz val="11"/>
      <name val="Arial Narrow"/>
      <family val="2"/>
      <charset val="186"/>
    </font>
    <font>
      <b/>
      <sz val="11"/>
      <name val="Arial Narrow"/>
      <family val="2"/>
      <charset val="186"/>
    </font>
    <font>
      <sz val="10"/>
      <name val="Arial Narrow"/>
      <family val="2"/>
      <charset val="186"/>
    </font>
    <font>
      <b/>
      <i/>
      <sz val="10"/>
      <name val="Arial Narrow"/>
      <family val="2"/>
      <charset val="186"/>
    </font>
    <font>
      <b/>
      <sz val="10"/>
      <name val="Arial Narrow"/>
      <family val="2"/>
      <charset val="186"/>
    </font>
    <font>
      <b/>
      <sz val="12"/>
      <name val="Arial Narrow"/>
      <family val="2"/>
      <charset val="186"/>
    </font>
    <font>
      <b/>
      <sz val="10"/>
      <color theme="1"/>
      <name val="Arial Narrow"/>
      <family val="2"/>
      <charset val="186"/>
    </font>
    <font>
      <b/>
      <i/>
      <u/>
      <sz val="10"/>
      <color theme="1"/>
      <name val="Arial Narrow"/>
      <family val="2"/>
      <charset val="186"/>
    </font>
    <font>
      <b/>
      <i/>
      <sz val="10"/>
      <color theme="1"/>
      <name val="Arial Narrow"/>
      <family val="2"/>
      <charset val="186"/>
    </font>
    <font>
      <i/>
      <sz val="10"/>
      <color theme="1"/>
      <name val="Arial Narrow"/>
      <family val="2"/>
      <charset val="186"/>
    </font>
    <font>
      <sz val="11"/>
      <color theme="1"/>
      <name val="Arial Narrow"/>
      <family val="2"/>
      <charset val="186"/>
    </font>
    <font>
      <sz val="12"/>
      <color theme="1"/>
      <name val="Arial Narrow"/>
      <family val="2"/>
      <charset val="186"/>
    </font>
    <font>
      <b/>
      <sz val="12"/>
      <color theme="1"/>
      <name val="Arial Narrow"/>
      <family val="2"/>
      <charset val="186"/>
    </font>
    <font>
      <b/>
      <sz val="11"/>
      <color theme="1"/>
      <name val="Arial Narrow"/>
      <family val="2"/>
      <charset val="186"/>
    </font>
    <font>
      <b/>
      <u/>
      <sz val="11"/>
      <color theme="1"/>
      <name val="Arial Narrow"/>
      <family val="2"/>
      <charset val="186"/>
    </font>
    <font>
      <sz val="9"/>
      <color theme="1"/>
      <name val="Arial Narrow"/>
      <family val="2"/>
      <charset val="186"/>
    </font>
    <font>
      <b/>
      <i/>
      <sz val="11"/>
      <color theme="1"/>
      <name val="Arial Narrow"/>
      <family val="2"/>
      <charset val="186"/>
    </font>
    <font>
      <i/>
      <sz val="11"/>
      <color theme="1"/>
      <name val="Arial Narrow"/>
      <family val="2"/>
      <charset val="186"/>
    </font>
    <font>
      <sz val="12"/>
      <name val="Arial Narrow"/>
      <family val="2"/>
      <charset val="186"/>
    </font>
    <font>
      <u/>
      <sz val="11"/>
      <color rgb="FF0000FF"/>
      <name val="Arial Narrow"/>
      <family val="2"/>
      <charset val="186"/>
    </font>
    <font>
      <vertAlign val="superscript"/>
      <sz val="11"/>
      <name val="Arial Narrow"/>
      <family val="2"/>
      <charset val="186"/>
    </font>
    <font>
      <sz val="11"/>
      <color rgb="FF010101"/>
      <name val="Arial Narrow"/>
      <family val="2"/>
      <charset val="186"/>
    </font>
    <font>
      <sz val="11"/>
      <color rgb="FF000000"/>
      <name val="Arial Narrow"/>
      <family val="2"/>
      <charset val="186"/>
    </font>
    <font>
      <i/>
      <sz val="10"/>
      <name val="Arial Narrow"/>
      <family val="2"/>
      <charset val="186"/>
    </font>
    <font>
      <sz val="10"/>
      <color indexed="8"/>
      <name val="Arial Narrow"/>
      <family val="2"/>
      <charset val="186"/>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26"/>
      </patternFill>
    </fill>
    <fill>
      <patternFill patternType="solid">
        <fgColor theme="0"/>
        <bgColor indexed="42"/>
      </patternFill>
    </fill>
    <fill>
      <patternFill patternType="solid">
        <fgColor theme="6" tint="0.59999389629810485"/>
        <bgColor indexed="64"/>
      </patternFill>
    </fill>
  </fills>
  <borders count="20">
    <border>
      <left/>
      <right/>
      <top/>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1">
    <xf numFmtId="0" fontId="0" fillId="0" borderId="0"/>
    <xf numFmtId="0" fontId="3" fillId="0" borderId="0"/>
    <xf numFmtId="168" fontId="1" fillId="0" borderId="0">
      <protection locked="0"/>
    </xf>
    <xf numFmtId="166" fontId="1" fillId="0" borderId="0">
      <protection locked="0"/>
    </xf>
    <xf numFmtId="167" fontId="2" fillId="0" borderId="0">
      <protection locked="0"/>
    </xf>
    <xf numFmtId="167" fontId="2" fillId="0" borderId="0">
      <protection locked="0"/>
    </xf>
    <xf numFmtId="0" fontId="11" fillId="0" borderId="0"/>
    <xf numFmtId="167" fontId="1" fillId="0" borderId="1">
      <protection locked="0"/>
    </xf>
    <xf numFmtId="43" fontId="15" fillId="0" borderId="0" applyFont="0" applyFill="0" applyBorder="0" applyAlignment="0" applyProtection="0"/>
    <xf numFmtId="0" fontId="11" fillId="0" borderId="0"/>
    <xf numFmtId="0" fontId="16" fillId="0" borderId="0"/>
  </cellStyleXfs>
  <cellXfs count="422">
    <xf numFmtId="0" fontId="0" fillId="0" borderId="0" xfId="0"/>
    <xf numFmtId="0" fontId="4" fillId="0" borderId="0" xfId="0" applyFont="1" applyFill="1"/>
    <xf numFmtId="0" fontId="7" fillId="0" borderId="0" xfId="0" applyFont="1" applyFill="1" applyAlignment="1">
      <alignment horizontal="center"/>
    </xf>
    <xf numFmtId="0" fontId="7" fillId="0" borderId="0" xfId="0" applyFont="1" applyFill="1"/>
    <xf numFmtId="0" fontId="7" fillId="0" borderId="0" xfId="0" applyFont="1"/>
    <xf numFmtId="0" fontId="10" fillId="0" borderId="0" xfId="0" applyFont="1" applyFill="1"/>
    <xf numFmtId="0" fontId="10" fillId="0" borderId="0" xfId="0" applyFont="1" applyFill="1" applyAlignment="1">
      <alignment horizontal="center" vertical="center" wrapText="1"/>
    </xf>
    <xf numFmtId="0" fontId="7" fillId="0" borderId="0" xfId="0" applyFont="1" applyFill="1" applyAlignment="1">
      <alignment vertical="center"/>
    </xf>
    <xf numFmtId="0" fontId="8" fillId="0" borderId="0" xfId="0" applyFont="1" applyFill="1" applyAlignment="1">
      <alignment vertical="center"/>
    </xf>
    <xf numFmtId="0" fontId="11" fillId="0" borderId="0" xfId="0" applyFont="1" applyAlignment="1">
      <alignment horizontal="right"/>
    </xf>
    <xf numFmtId="0" fontId="12" fillId="0" borderId="0" xfId="0" applyNumberFormat="1" applyFont="1" applyAlignment="1"/>
    <xf numFmtId="0" fontId="5" fillId="0" borderId="0" xfId="0" applyFont="1" applyFill="1" applyAlignment="1">
      <alignment horizontal="center"/>
    </xf>
    <xf numFmtId="0" fontId="5" fillId="0" borderId="0" xfId="0" applyFont="1" applyFill="1"/>
    <xf numFmtId="0" fontId="14" fillId="0" borderId="0" xfId="0" applyFont="1" applyFill="1"/>
    <xf numFmtId="0" fontId="14" fillId="0" borderId="0" xfId="0" applyFont="1" applyFill="1" applyAlignment="1">
      <alignment horizontal="center" vertical="center" wrapText="1"/>
    </xf>
    <xf numFmtId="0" fontId="5" fillId="0" borderId="0" xfId="0" applyFont="1" applyFill="1" applyAlignment="1">
      <alignment vertical="center"/>
    </xf>
    <xf numFmtId="0" fontId="5" fillId="0" borderId="0" xfId="0" applyFont="1"/>
    <xf numFmtId="0" fontId="6" fillId="0" borderId="0" xfId="0" applyFont="1" applyFill="1" applyAlignment="1">
      <alignment vertical="center"/>
    </xf>
    <xf numFmtId="0" fontId="9" fillId="0" borderId="0" xfId="0" applyFont="1" applyBorder="1" applyAlignment="1">
      <alignment horizontal="center" vertical="top" wrapText="1"/>
    </xf>
    <xf numFmtId="0" fontId="9" fillId="0" borderId="0" xfId="0" applyFont="1" applyBorder="1" applyAlignment="1">
      <alignment vertical="top" wrapText="1"/>
    </xf>
    <xf numFmtId="0" fontId="11" fillId="0" borderId="0" xfId="0" applyFont="1" applyBorder="1" applyAlignment="1">
      <alignment horizontal="center" vertical="top" wrapText="1"/>
    </xf>
    <xf numFmtId="0" fontId="7" fillId="0" borderId="0" xfId="0" applyFont="1" applyBorder="1" applyAlignment="1">
      <alignment horizontal="center" vertical="top" wrapText="1"/>
    </xf>
    <xf numFmtId="43" fontId="8" fillId="0" borderId="0" xfId="0" applyNumberFormat="1" applyFont="1" applyFill="1" applyAlignment="1">
      <alignment vertical="center"/>
    </xf>
    <xf numFmtId="0" fontId="11" fillId="0" borderId="0" xfId="0" applyFont="1"/>
    <xf numFmtId="0" fontId="17" fillId="0" borderId="0" xfId="0" applyFont="1"/>
    <xf numFmtId="0" fontId="20" fillId="3" borderId="4" xfId="0" applyFont="1" applyFill="1" applyBorder="1" applyAlignment="1">
      <alignment horizontal="center" wrapText="1"/>
    </xf>
    <xf numFmtId="0" fontId="18" fillId="3" borderId="0" xfId="0" applyFont="1" applyFill="1" applyAlignment="1">
      <alignment horizontal="center"/>
    </xf>
    <xf numFmtId="0" fontId="18" fillId="3" borderId="0" xfId="0" applyFont="1" applyFill="1"/>
    <xf numFmtId="0" fontId="22" fillId="3" borderId="0" xfId="0" applyFont="1" applyFill="1"/>
    <xf numFmtId="164" fontId="21" fillId="3" borderId="0" xfId="0" applyNumberFormat="1" applyFont="1" applyFill="1" applyAlignment="1">
      <alignment horizontal="center"/>
    </xf>
    <xf numFmtId="0" fontId="18" fillId="3" borderId="0" xfId="0" applyFont="1" applyFill="1" applyAlignment="1">
      <alignment vertical="center"/>
    </xf>
    <xf numFmtId="0" fontId="20" fillId="3" borderId="4" xfId="0" applyFont="1" applyFill="1" applyBorder="1" applyAlignment="1">
      <alignment horizontal="center"/>
    </xf>
    <xf numFmtId="0" fontId="24" fillId="3" borderId="0" xfId="0" applyFont="1" applyFill="1"/>
    <xf numFmtId="0" fontId="24" fillId="3" borderId="0" xfId="0" applyFont="1" applyFill="1" applyAlignment="1">
      <alignment horizontal="left"/>
    </xf>
    <xf numFmtId="0" fontId="23" fillId="3" borderId="0" xfId="0" applyFont="1" applyFill="1"/>
    <xf numFmtId="0" fontId="23" fillId="3" borderId="0" xfId="0" applyFont="1" applyFill="1" applyAlignment="1">
      <alignment horizontal="center" vertical="center" wrapText="1"/>
    </xf>
    <xf numFmtId="164" fontId="18" fillId="3" borderId="3" xfId="0" applyNumberFormat="1" applyFont="1" applyFill="1" applyBorder="1" applyAlignment="1">
      <alignment vertical="center"/>
    </xf>
    <xf numFmtId="164" fontId="18" fillId="3" borderId="2" xfId="0" applyNumberFormat="1" applyFont="1" applyFill="1" applyBorder="1" applyAlignment="1">
      <alignment vertical="center"/>
    </xf>
    <xf numFmtId="43" fontId="18" fillId="3" borderId="2" xfId="0" applyNumberFormat="1" applyFont="1" applyFill="1" applyBorder="1" applyAlignment="1">
      <alignment vertical="center"/>
    </xf>
    <xf numFmtId="164" fontId="18" fillId="3" borderId="0" xfId="0" applyNumberFormat="1" applyFont="1" applyFill="1" applyBorder="1" applyAlignment="1">
      <alignment vertical="center"/>
    </xf>
    <xf numFmtId="2" fontId="25" fillId="3" borderId="0" xfId="1" applyNumberFormat="1" applyFont="1" applyFill="1" applyBorder="1" applyAlignment="1">
      <alignment horizontal="center"/>
    </xf>
    <xf numFmtId="0" fontId="25" fillId="3" borderId="0" xfId="1" applyNumberFormat="1" applyFont="1" applyFill="1" applyBorder="1" applyAlignment="1"/>
    <xf numFmtId="0" fontId="21" fillId="3" borderId="0" xfId="0" applyFont="1" applyFill="1" applyAlignment="1">
      <alignment vertical="center"/>
    </xf>
    <xf numFmtId="2" fontId="18" fillId="3" borderId="0" xfId="0" applyNumberFormat="1" applyFont="1" applyFill="1" applyAlignment="1">
      <alignment horizontal="center"/>
    </xf>
    <xf numFmtId="0" fontId="19" fillId="3" borderId="0" xfId="0" applyFont="1" applyFill="1"/>
    <xf numFmtId="0" fontId="19" fillId="3" borderId="0" xfId="0" applyFont="1" applyFill="1" applyAlignment="1">
      <alignment horizontal="center"/>
    </xf>
    <xf numFmtId="0" fontId="22" fillId="3" borderId="0" xfId="0" applyFont="1" applyFill="1" applyAlignment="1">
      <alignment horizontal="center"/>
    </xf>
    <xf numFmtId="0" fontId="26" fillId="0" borderId="0" xfId="0" applyFont="1" applyFill="1" applyAlignment="1">
      <alignment horizontal="left"/>
    </xf>
    <xf numFmtId="0" fontId="27" fillId="0" borderId="0" xfId="0" applyFont="1" applyFill="1" applyAlignment="1">
      <alignment horizontal="left"/>
    </xf>
    <xf numFmtId="0" fontId="26" fillId="0" borderId="0" xfId="0" applyFont="1" applyFill="1"/>
    <xf numFmtId="0" fontId="27" fillId="0" borderId="0" xfId="0" applyFont="1" applyFill="1" applyAlignment="1">
      <alignment horizontal="center"/>
    </xf>
    <xf numFmtId="0" fontId="28" fillId="0" borderId="0" xfId="0" applyFont="1" applyFill="1"/>
    <xf numFmtId="0" fontId="28" fillId="0" borderId="0" xfId="0" applyFont="1"/>
    <xf numFmtId="0" fontId="31" fillId="0" borderId="0" xfId="0" applyFont="1" applyAlignment="1">
      <alignment horizontal="center"/>
    </xf>
    <xf numFmtId="0" fontId="26" fillId="0" borderId="0" xfId="0" applyNumberFormat="1" applyFont="1" applyAlignment="1"/>
    <xf numFmtId="0" fontId="27" fillId="0" borderId="0" xfId="0" applyNumberFormat="1" applyFont="1" applyAlignment="1"/>
    <xf numFmtId="0" fontId="28" fillId="0" borderId="0" xfId="0" applyFont="1" applyAlignment="1">
      <alignment horizontal="right"/>
    </xf>
    <xf numFmtId="2" fontId="28" fillId="0" borderId="0" xfId="0" applyNumberFormat="1" applyFont="1"/>
    <xf numFmtId="0" fontId="26" fillId="0" borderId="0" xfId="0" applyNumberFormat="1" applyFont="1" applyAlignment="1">
      <alignment horizontal="right"/>
    </xf>
    <xf numFmtId="0" fontId="28" fillId="0" borderId="0" xfId="0" applyFont="1" applyBorder="1"/>
    <xf numFmtId="0" fontId="28" fillId="0" borderId="8" xfId="0" applyFont="1" applyBorder="1"/>
    <xf numFmtId="0" fontId="28" fillId="0" borderId="9" xfId="0" applyFont="1" applyBorder="1"/>
    <xf numFmtId="0" fontId="28" fillId="0" borderId="10" xfId="0" applyFont="1" applyBorder="1"/>
    <xf numFmtId="0" fontId="28" fillId="0" borderId="6" xfId="0" applyFont="1" applyBorder="1"/>
    <xf numFmtId="0" fontId="28" fillId="0" borderId="6" xfId="0" applyFont="1" applyBorder="1" applyAlignment="1">
      <alignment horizontal="center"/>
    </xf>
    <xf numFmtId="0" fontId="28" fillId="0" borderId="5" xfId="0" applyFont="1" applyBorder="1" applyAlignment="1">
      <alignment horizontal="center"/>
    </xf>
    <xf numFmtId="0" fontId="28" fillId="0" borderId="4" xfId="0" applyFont="1" applyBorder="1"/>
    <xf numFmtId="2" fontId="28" fillId="0" borderId="5" xfId="0" applyNumberFormat="1" applyFont="1" applyBorder="1" applyAlignment="1">
      <alignment horizontal="center"/>
    </xf>
    <xf numFmtId="2" fontId="28" fillId="0" borderId="5" xfId="0" applyNumberFormat="1" applyFont="1" applyBorder="1"/>
    <xf numFmtId="0" fontId="28" fillId="0" borderId="4" xfId="0" applyFont="1" applyFill="1" applyBorder="1" applyAlignment="1">
      <alignment horizontal="center"/>
    </xf>
    <xf numFmtId="0" fontId="28" fillId="0" borderId="4" xfId="0" applyFont="1" applyFill="1" applyBorder="1"/>
    <xf numFmtId="2" fontId="28" fillId="0" borderId="4" xfId="0" applyNumberFormat="1" applyFont="1" applyBorder="1" applyAlignment="1">
      <alignment horizontal="center"/>
    </xf>
    <xf numFmtId="2" fontId="28" fillId="0" borderId="4" xfId="0" applyNumberFormat="1" applyFont="1" applyBorder="1"/>
    <xf numFmtId="43" fontId="28" fillId="0" borderId="4" xfId="0" applyNumberFormat="1" applyFont="1" applyBorder="1" applyAlignment="1">
      <alignment horizontal="center"/>
    </xf>
    <xf numFmtId="2" fontId="28" fillId="0" borderId="6" xfId="0" applyNumberFormat="1" applyFont="1" applyBorder="1" applyAlignment="1">
      <alignment horizontal="center"/>
    </xf>
    <xf numFmtId="2" fontId="28" fillId="0" borderId="6" xfId="0" applyNumberFormat="1" applyFont="1" applyBorder="1"/>
    <xf numFmtId="43" fontId="28" fillId="0" borderId="6" xfId="0" applyNumberFormat="1" applyFont="1" applyBorder="1" applyAlignment="1">
      <alignment horizontal="center"/>
    </xf>
    <xf numFmtId="0" fontId="28" fillId="0" borderId="5" xfId="0" applyFont="1" applyBorder="1"/>
    <xf numFmtId="0" fontId="20" fillId="3" borderId="0" xfId="0" applyFont="1" applyFill="1"/>
    <xf numFmtId="0" fontId="20" fillId="3" borderId="0" xfId="0" applyFont="1" applyFill="1" applyAlignment="1">
      <alignment horizontal="center"/>
    </xf>
    <xf numFmtId="0" fontId="20" fillId="3" borderId="0" xfId="0" applyFont="1" applyFill="1" applyAlignment="1">
      <alignment horizontal="left"/>
    </xf>
    <xf numFmtId="0" fontId="32" fillId="3" borderId="0" xfId="0" applyFont="1" applyFill="1" applyAlignment="1">
      <alignment horizontal="left"/>
    </xf>
    <xf numFmtId="0" fontId="32" fillId="3" borderId="0" xfId="0" applyFont="1" applyFill="1" applyAlignment="1">
      <alignment horizontal="center"/>
    </xf>
    <xf numFmtId="0" fontId="32" fillId="3" borderId="0" xfId="0" applyFont="1" applyFill="1" applyAlignment="1">
      <alignment horizontal="right"/>
    </xf>
    <xf numFmtId="164" fontId="32" fillId="3" borderId="0" xfId="0" applyNumberFormat="1" applyFont="1" applyFill="1" applyAlignment="1">
      <alignment horizontal="center"/>
    </xf>
    <xf numFmtId="0" fontId="32" fillId="3" borderId="0" xfId="0" applyFont="1" applyFill="1"/>
    <xf numFmtId="0" fontId="20" fillId="3" borderId="0" xfId="0" applyFont="1" applyFill="1" applyAlignment="1">
      <alignment horizontal="left" vertical="center" wrapText="1"/>
    </xf>
    <xf numFmtId="0" fontId="20" fillId="3" borderId="12" xfId="0" applyFont="1" applyFill="1" applyBorder="1" applyAlignment="1">
      <alignment horizontal="center" vertical="center"/>
    </xf>
    <xf numFmtId="0" fontId="20" fillId="3" borderId="5" xfId="0" applyFont="1" applyFill="1" applyBorder="1" applyAlignment="1">
      <alignment vertical="center"/>
    </xf>
    <xf numFmtId="0" fontId="32" fillId="3" borderId="5" xfId="0" applyFont="1" applyFill="1" applyBorder="1" applyAlignment="1">
      <alignment horizontal="center" vertical="center" wrapText="1"/>
    </xf>
    <xf numFmtId="0" fontId="20" fillId="3" borderId="5" xfId="0" applyFont="1" applyFill="1" applyBorder="1" applyAlignment="1">
      <alignment horizontal="center" vertical="center"/>
    </xf>
    <xf numFmtId="164" fontId="20" fillId="3" borderId="5" xfId="0" applyNumberFormat="1" applyFont="1" applyFill="1" applyBorder="1" applyAlignment="1">
      <alignment vertical="center"/>
    </xf>
    <xf numFmtId="0" fontId="20" fillId="3" borderId="4" xfId="0" applyFont="1" applyFill="1" applyBorder="1" applyAlignment="1">
      <alignment vertical="center"/>
    </xf>
    <xf numFmtId="0" fontId="32" fillId="3" borderId="4" xfId="0" applyFont="1" applyFill="1" applyBorder="1" applyAlignment="1">
      <alignment horizontal="center" vertical="center" wrapText="1"/>
    </xf>
    <xf numFmtId="0" fontId="20" fillId="3" borderId="4" xfId="0" applyFont="1" applyFill="1" applyBorder="1" applyAlignment="1">
      <alignment horizontal="center" vertical="center"/>
    </xf>
    <xf numFmtId="0" fontId="20" fillId="3" borderId="4" xfId="10" applyFont="1" applyFill="1" applyBorder="1"/>
    <xf numFmtId="0" fontId="20" fillId="3" borderId="4" xfId="10" applyFont="1" applyFill="1" applyBorder="1" applyAlignment="1">
      <alignment wrapText="1"/>
    </xf>
    <xf numFmtId="43" fontId="20" fillId="3" borderId="4" xfId="1" applyNumberFormat="1" applyFont="1" applyFill="1" applyBorder="1" applyAlignment="1">
      <alignment horizontal="center"/>
    </xf>
    <xf numFmtId="43" fontId="20" fillId="3" borderId="4" xfId="0" applyNumberFormat="1" applyFont="1" applyFill="1" applyBorder="1" applyAlignment="1">
      <alignment vertical="center"/>
    </xf>
    <xf numFmtId="43" fontId="20" fillId="3" borderId="4" xfId="0" applyNumberFormat="1" applyFont="1" applyFill="1" applyBorder="1" applyAlignment="1">
      <alignment horizontal="center"/>
    </xf>
    <xf numFmtId="0" fontId="20" fillId="3" borderId="17" xfId="10" applyFont="1" applyFill="1" applyBorder="1"/>
    <xf numFmtId="2" fontId="20" fillId="3" borderId="4" xfId="0" applyNumberFormat="1" applyFont="1" applyFill="1" applyBorder="1" applyAlignment="1">
      <alignment horizontal="center" vertical="center"/>
    </xf>
    <xf numFmtId="0" fontId="20" fillId="3" borderId="4" xfId="0" applyFont="1" applyFill="1" applyBorder="1" applyAlignment="1">
      <alignment horizontal="center" vertical="center" wrapText="1"/>
    </xf>
    <xf numFmtId="0" fontId="20" fillId="3" borderId="17" xfId="10" applyFont="1" applyFill="1" applyBorder="1" applyAlignment="1">
      <alignment horizontal="center"/>
    </xf>
    <xf numFmtId="0" fontId="20" fillId="3" borderId="5" xfId="0" applyFont="1" applyFill="1" applyBorder="1" applyAlignment="1">
      <alignment horizontal="left" vertical="center" wrapText="1"/>
    </xf>
    <xf numFmtId="2" fontId="20" fillId="3" borderId="5" xfId="0" applyNumberFormat="1" applyFont="1" applyFill="1" applyBorder="1" applyAlignment="1">
      <alignment horizontal="center" vertical="center"/>
    </xf>
    <xf numFmtId="0" fontId="20" fillId="3" borderId="9" xfId="10" applyFont="1" applyFill="1" applyBorder="1" applyAlignment="1">
      <alignment horizontal="center"/>
    </xf>
    <xf numFmtId="0" fontId="20" fillId="3" borderId="4" xfId="10" applyFont="1" applyFill="1" applyBorder="1" applyAlignment="1">
      <alignment horizontal="center" wrapText="1"/>
    </xf>
    <xf numFmtId="0" fontId="20" fillId="3" borderId="8" xfId="0" applyFont="1" applyFill="1" applyBorder="1" applyAlignment="1">
      <alignment vertical="center"/>
    </xf>
    <xf numFmtId="0" fontId="20" fillId="3" borderId="4" xfId="0" applyFont="1" applyFill="1" applyBorder="1" applyAlignment="1">
      <alignment horizontal="left" vertical="center" wrapText="1"/>
    </xf>
    <xf numFmtId="0" fontId="20" fillId="3" borderId="4" xfId="10" applyFont="1" applyFill="1" applyBorder="1" applyAlignment="1">
      <alignment horizontal="left" wrapText="1"/>
    </xf>
    <xf numFmtId="0" fontId="20" fillId="3" borderId="18" xfId="10" applyFont="1" applyFill="1" applyBorder="1" applyAlignment="1">
      <alignment horizontal="center"/>
    </xf>
    <xf numFmtId="0" fontId="20" fillId="3" borderId="17" xfId="10" applyFont="1" applyFill="1" applyBorder="1" applyAlignment="1">
      <alignment horizontal="left" wrapText="1"/>
    </xf>
    <xf numFmtId="0" fontId="20" fillId="3" borderId="5" xfId="10" applyFont="1" applyFill="1" applyBorder="1" applyAlignment="1">
      <alignment horizontal="left" wrapText="1"/>
    </xf>
    <xf numFmtId="0" fontId="20" fillId="3" borderId="4" xfId="1" applyFont="1" applyFill="1" applyBorder="1"/>
    <xf numFmtId="0" fontId="20" fillId="3" borderId="4" xfId="1" applyFont="1" applyFill="1" applyBorder="1" applyAlignment="1">
      <alignment horizontal="center"/>
    </xf>
    <xf numFmtId="2" fontId="20" fillId="3" borderId="4" xfId="1" applyNumberFormat="1" applyFont="1" applyFill="1" applyBorder="1" applyAlignment="1">
      <alignment horizontal="center"/>
    </xf>
    <xf numFmtId="0" fontId="20" fillId="3" borderId="4" xfId="0" applyFont="1" applyFill="1" applyBorder="1" applyAlignment="1">
      <alignment vertical="center" wrapText="1"/>
    </xf>
    <xf numFmtId="0" fontId="20" fillId="3" borderId="4" xfId="1" applyFont="1" applyFill="1" applyBorder="1" applyAlignment="1">
      <alignment wrapText="1"/>
    </xf>
    <xf numFmtId="0" fontId="33" fillId="3" borderId="4" xfId="0" applyFont="1" applyFill="1" applyBorder="1" applyAlignment="1">
      <alignment horizontal="center" vertical="center" wrapText="1"/>
    </xf>
    <xf numFmtId="164" fontId="20" fillId="3" borderId="4" xfId="0" applyNumberFormat="1" applyFont="1" applyFill="1" applyBorder="1" applyAlignment="1">
      <alignment vertical="center"/>
    </xf>
    <xf numFmtId="164" fontId="32" fillId="3" borderId="4" xfId="0" applyNumberFormat="1" applyFont="1" applyFill="1" applyBorder="1" applyAlignment="1">
      <alignment vertical="center"/>
    </xf>
    <xf numFmtId="0" fontId="32" fillId="3" borderId="4" xfId="0" applyFont="1" applyFill="1" applyBorder="1" applyAlignment="1">
      <alignment horizontal="right" vertical="center" wrapText="1"/>
    </xf>
    <xf numFmtId="165" fontId="20" fillId="3" borderId="4" xfId="0" applyNumberFormat="1" applyFont="1" applyFill="1" applyBorder="1" applyAlignment="1">
      <alignment horizontal="center" vertical="center"/>
    </xf>
    <xf numFmtId="0" fontId="20" fillId="3" borderId="6" xfId="0" applyFont="1" applyFill="1" applyBorder="1" applyAlignment="1">
      <alignment vertical="center"/>
    </xf>
    <xf numFmtId="0" fontId="20" fillId="3" borderId="6" xfId="0" applyFont="1" applyFill="1" applyBorder="1" applyAlignment="1">
      <alignment vertical="center" wrapText="1"/>
    </xf>
    <xf numFmtId="0" fontId="20" fillId="3" borderId="6" xfId="0" applyFont="1" applyFill="1" applyBorder="1" applyAlignment="1">
      <alignment horizontal="center" vertical="center"/>
    </xf>
    <xf numFmtId="164" fontId="20" fillId="3" borderId="6" xfId="0" applyNumberFormat="1" applyFont="1" applyFill="1" applyBorder="1" applyAlignment="1">
      <alignment vertical="center"/>
    </xf>
    <xf numFmtId="0" fontId="34" fillId="3" borderId="5" xfId="0" applyNumberFormat="1" applyFont="1" applyFill="1" applyBorder="1" applyAlignment="1">
      <alignment vertical="center"/>
    </xf>
    <xf numFmtId="0" fontId="34" fillId="3" borderId="5" xfId="0" applyFont="1" applyFill="1" applyBorder="1" applyAlignment="1">
      <alignment horizontal="right" vertical="center"/>
    </xf>
    <xf numFmtId="0" fontId="34" fillId="3" borderId="5" xfId="0" applyFont="1" applyFill="1" applyBorder="1" applyAlignment="1">
      <alignment horizontal="center" vertical="center"/>
    </xf>
    <xf numFmtId="164" fontId="34" fillId="3" borderId="5" xfId="0" applyNumberFormat="1" applyFont="1" applyFill="1" applyBorder="1" applyAlignment="1">
      <alignment vertical="center"/>
    </xf>
    <xf numFmtId="164" fontId="32" fillId="3" borderId="5" xfId="0" applyNumberFormat="1" applyFont="1" applyFill="1" applyBorder="1" applyAlignment="1">
      <alignment vertical="center"/>
    </xf>
    <xf numFmtId="0" fontId="34" fillId="3" borderId="4" xfId="0" applyNumberFormat="1" applyFont="1" applyFill="1" applyBorder="1" applyAlignment="1">
      <alignment vertical="center"/>
    </xf>
    <xf numFmtId="0" fontId="20" fillId="3" borderId="4" xfId="0" applyFont="1" applyFill="1" applyBorder="1" applyAlignment="1">
      <alignment horizontal="right" vertical="center" wrapText="1"/>
    </xf>
    <xf numFmtId="0" fontId="32" fillId="3" borderId="4" xfId="0" applyFont="1" applyFill="1" applyBorder="1" applyAlignment="1">
      <alignment horizontal="center" vertical="center"/>
    </xf>
    <xf numFmtId="9" fontId="32" fillId="3" borderId="4" xfId="0" applyNumberFormat="1" applyFont="1" applyFill="1" applyBorder="1" applyAlignment="1">
      <alignment horizontal="center" vertical="center"/>
    </xf>
    <xf numFmtId="0" fontId="32" fillId="3" borderId="4" xfId="0" applyFont="1" applyFill="1" applyBorder="1" applyAlignment="1">
      <alignment vertical="center"/>
    </xf>
    <xf numFmtId="164" fontId="32" fillId="3" borderId="4" xfId="0" applyNumberFormat="1" applyFont="1" applyFill="1" applyBorder="1" applyAlignment="1">
      <alignment horizontal="right" vertical="center"/>
    </xf>
    <xf numFmtId="0" fontId="20" fillId="3" borderId="5" xfId="0" applyFont="1" applyFill="1" applyBorder="1" applyAlignment="1">
      <alignment horizontal="right" vertical="center"/>
    </xf>
    <xf numFmtId="0" fontId="35" fillId="3" borderId="0" xfId="0" applyFont="1" applyFill="1"/>
    <xf numFmtId="0" fontId="35" fillId="3" borderId="0" xfId="0" applyFont="1" applyFill="1" applyAlignment="1">
      <alignment horizontal="left"/>
    </xf>
    <xf numFmtId="0" fontId="20" fillId="3" borderId="0" xfId="0" applyFont="1" applyFill="1" applyBorder="1"/>
    <xf numFmtId="164" fontId="20" fillId="3" borderId="5" xfId="0" applyNumberFormat="1" applyFont="1" applyFill="1" applyBorder="1" applyAlignment="1">
      <alignment horizontal="center" vertical="center"/>
    </xf>
    <xf numFmtId="0" fontId="20" fillId="3" borderId="4" xfId="10" applyFont="1" applyFill="1" applyBorder="1" applyAlignment="1">
      <alignment horizontal="center" vertical="center"/>
    </xf>
    <xf numFmtId="2" fontId="20" fillId="3" borderId="4" xfId="10" applyNumberFormat="1" applyFont="1" applyFill="1" applyBorder="1" applyAlignment="1">
      <alignment horizontal="center" vertical="center"/>
    </xf>
    <xf numFmtId="43" fontId="20" fillId="3" borderId="4" xfId="1" applyNumberFormat="1" applyFont="1" applyFill="1" applyBorder="1" applyAlignment="1">
      <alignment horizontal="center" vertical="center"/>
    </xf>
    <xf numFmtId="43" fontId="20" fillId="3" borderId="4" xfId="0" applyNumberFormat="1" applyFont="1" applyFill="1" applyBorder="1" applyAlignment="1">
      <alignment horizontal="center" vertical="center"/>
    </xf>
    <xf numFmtId="0" fontId="20" fillId="3" borderId="5" xfId="10" applyFont="1" applyFill="1" applyBorder="1" applyAlignment="1">
      <alignment horizontal="center" vertical="center"/>
    </xf>
    <xf numFmtId="2" fontId="20" fillId="3" borderId="5" xfId="10" applyNumberFormat="1" applyFont="1" applyFill="1" applyBorder="1" applyAlignment="1">
      <alignment horizontal="center" vertical="center"/>
    </xf>
    <xf numFmtId="0" fontId="20" fillId="3" borderId="4" xfId="1" applyFont="1" applyFill="1" applyBorder="1" applyAlignment="1">
      <alignment horizontal="center" vertical="center"/>
    </xf>
    <xf numFmtId="2" fontId="20" fillId="3" borderId="4" xfId="1" applyNumberFormat="1" applyFont="1" applyFill="1" applyBorder="1" applyAlignment="1">
      <alignment horizontal="center" vertical="center"/>
    </xf>
    <xf numFmtId="165" fontId="20" fillId="3" borderId="4" xfId="1" applyNumberFormat="1" applyFont="1" applyFill="1" applyBorder="1" applyAlignment="1">
      <alignment horizontal="center" vertical="center"/>
    </xf>
    <xf numFmtId="164" fontId="20" fillId="3" borderId="4" xfId="0" applyNumberFormat="1" applyFont="1" applyFill="1" applyBorder="1" applyAlignment="1">
      <alignment horizontal="center" vertical="center"/>
    </xf>
    <xf numFmtId="164" fontId="32" fillId="3" borderId="4" xfId="0" applyNumberFormat="1" applyFont="1" applyFill="1" applyBorder="1" applyAlignment="1">
      <alignment horizontal="center" vertical="center"/>
    </xf>
    <xf numFmtId="164" fontId="20" fillId="3" borderId="6" xfId="0" applyNumberFormat="1" applyFont="1" applyFill="1" applyBorder="1" applyAlignment="1">
      <alignment horizontal="center" vertical="center"/>
    </xf>
    <xf numFmtId="0" fontId="20" fillId="3" borderId="0" xfId="1" applyFont="1" applyFill="1"/>
    <xf numFmtId="0" fontId="32" fillId="3" borderId="0" xfId="1" applyFont="1" applyFill="1" applyAlignment="1">
      <alignment horizontal="center"/>
    </xf>
    <xf numFmtId="0" fontId="20" fillId="3" borderId="5" xfId="1" applyFont="1" applyFill="1" applyBorder="1" applyAlignment="1">
      <alignment horizontal="center"/>
    </xf>
    <xf numFmtId="0" fontId="32" fillId="3" borderId="5" xfId="1" applyFont="1" applyFill="1" applyBorder="1" applyAlignment="1">
      <alignment horizontal="center"/>
    </xf>
    <xf numFmtId="0" fontId="32" fillId="3" borderId="4" xfId="0" applyFont="1" applyFill="1" applyBorder="1" applyAlignment="1">
      <alignment horizontal="center" vertical="top"/>
    </xf>
    <xf numFmtId="0" fontId="32" fillId="3" borderId="4" xfId="0" applyNumberFormat="1" applyFont="1" applyFill="1" applyBorder="1" applyAlignment="1">
      <alignment horizontal="left" vertical="top"/>
    </xf>
    <xf numFmtId="2" fontId="20" fillId="3" borderId="4" xfId="1" applyNumberFormat="1" applyFont="1" applyFill="1" applyBorder="1"/>
    <xf numFmtId="0" fontId="20" fillId="3" borderId="4" xfId="0" applyFont="1" applyFill="1" applyBorder="1" applyAlignment="1">
      <alignment horizontal="center" vertical="top"/>
    </xf>
    <xf numFmtId="0" fontId="20" fillId="3" borderId="13" xfId="0" applyFont="1" applyFill="1" applyBorder="1" applyAlignment="1">
      <alignment wrapText="1"/>
    </xf>
    <xf numFmtId="0" fontId="20" fillId="3" borderId="13" xfId="0" applyFont="1" applyFill="1" applyBorder="1" applyAlignment="1">
      <alignment horizontal="center" wrapText="1"/>
    </xf>
    <xf numFmtId="0" fontId="20" fillId="3" borderId="13" xfId="0" applyFont="1" applyFill="1" applyBorder="1"/>
    <xf numFmtId="0" fontId="20" fillId="3" borderId="13" xfId="0" applyFont="1" applyFill="1" applyBorder="1" applyAlignment="1">
      <alignment horizontal="center"/>
    </xf>
    <xf numFmtId="170" fontId="20" fillId="3" borderId="13" xfId="8" applyNumberFormat="1" applyFont="1" applyFill="1" applyBorder="1" applyAlignment="1" applyProtection="1">
      <alignment vertical="top" wrapText="1"/>
    </xf>
    <xf numFmtId="0" fontId="20" fillId="3" borderId="13" xfId="9" applyFont="1" applyFill="1" applyBorder="1" applyAlignment="1">
      <alignment wrapText="1"/>
    </xf>
    <xf numFmtId="0" fontId="20" fillId="3" borderId="15" xfId="0" applyFont="1" applyFill="1" applyBorder="1" applyAlignment="1">
      <alignment horizontal="center"/>
    </xf>
    <xf numFmtId="0" fontId="20" fillId="3" borderId="14" xfId="0" applyFont="1" applyFill="1" applyBorder="1" applyAlignment="1">
      <alignment horizontal="left" wrapText="1"/>
    </xf>
    <xf numFmtId="0" fontId="20" fillId="3" borderId="4" xfId="6" applyFont="1" applyFill="1" applyBorder="1" applyAlignment="1">
      <alignment horizontal="center" vertical="top"/>
    </xf>
    <xf numFmtId="49" fontId="20" fillId="3" borderId="13" xfId="0" applyNumberFormat="1" applyFont="1" applyFill="1" applyBorder="1" applyAlignment="1">
      <alignment horizontal="left"/>
    </xf>
    <xf numFmtId="0" fontId="20" fillId="3" borderId="13" xfId="0" applyFont="1" applyFill="1" applyBorder="1" applyAlignment="1">
      <alignment horizontal="left"/>
    </xf>
    <xf numFmtId="0" fontId="20" fillId="3" borderId="13" xfId="0" applyFont="1" applyFill="1" applyBorder="1" applyAlignment="1">
      <alignment horizontal="left" wrapText="1"/>
    </xf>
    <xf numFmtId="0" fontId="20" fillId="3" borderId="7" xfId="6" applyFont="1" applyFill="1" applyBorder="1" applyAlignment="1">
      <alignment horizontal="center" vertical="top"/>
    </xf>
    <xf numFmtId="0" fontId="20" fillId="3" borderId="15" xfId="0" applyFont="1" applyFill="1" applyBorder="1" applyAlignment="1">
      <alignment horizontal="left" wrapText="1"/>
    </xf>
    <xf numFmtId="0" fontId="20" fillId="3" borderId="4" xfId="0" applyFont="1" applyFill="1" applyBorder="1" applyAlignment="1">
      <alignment horizontal="left" wrapText="1"/>
    </xf>
    <xf numFmtId="0" fontId="20" fillId="3" borderId="6" xfId="1" applyFont="1" applyFill="1" applyBorder="1" applyAlignment="1">
      <alignment horizontal="center"/>
    </xf>
    <xf numFmtId="0" fontId="20" fillId="3" borderId="6" xfId="1" applyFont="1" applyFill="1" applyBorder="1" applyAlignment="1">
      <alignment vertical="center" wrapText="1"/>
    </xf>
    <xf numFmtId="0" fontId="20" fillId="3" borderId="6" xfId="1" applyFont="1" applyFill="1" applyBorder="1" applyAlignment="1">
      <alignment horizontal="center" vertical="center" wrapText="1"/>
    </xf>
    <xf numFmtId="9" fontId="20" fillId="3" borderId="6" xfId="1" applyNumberFormat="1" applyFont="1" applyFill="1" applyBorder="1" applyAlignment="1">
      <alignment horizontal="right" vertical="center" wrapText="1"/>
    </xf>
    <xf numFmtId="2" fontId="20" fillId="3" borderId="6" xfId="1" applyNumberFormat="1" applyFont="1" applyFill="1" applyBorder="1"/>
    <xf numFmtId="0" fontId="20" fillId="3" borderId="6" xfId="1" applyFont="1" applyFill="1" applyBorder="1"/>
    <xf numFmtId="43" fontId="20" fillId="3" borderId="6" xfId="1" applyNumberFormat="1" applyFont="1" applyFill="1" applyBorder="1"/>
    <xf numFmtId="0" fontId="20" fillId="3" borderId="5" xfId="1" applyFont="1" applyFill="1" applyBorder="1"/>
    <xf numFmtId="0" fontId="32" fillId="3" borderId="5" xfId="1" applyFont="1" applyFill="1" applyBorder="1" applyAlignment="1">
      <alignment horizontal="right"/>
    </xf>
    <xf numFmtId="0" fontId="32" fillId="3" borderId="5" xfId="1" applyFont="1" applyFill="1" applyBorder="1"/>
    <xf numFmtId="2" fontId="20" fillId="3" borderId="5" xfId="1" applyNumberFormat="1" applyFont="1" applyFill="1" applyBorder="1"/>
    <xf numFmtId="2" fontId="32" fillId="3" borderId="5" xfId="1" applyNumberFormat="1" applyFont="1" applyFill="1" applyBorder="1"/>
    <xf numFmtId="0" fontId="36" fillId="3" borderId="0" xfId="0" applyFont="1" applyFill="1" applyAlignment="1">
      <alignment horizontal="left"/>
    </xf>
    <xf numFmtId="0" fontId="37" fillId="3" borderId="0" xfId="1" applyFont="1" applyFill="1"/>
    <xf numFmtId="0" fontId="38" fillId="3" borderId="0" xfId="1" applyFont="1" applyFill="1" applyAlignment="1">
      <alignment horizontal="center"/>
    </xf>
    <xf numFmtId="0" fontId="36" fillId="3" borderId="0" xfId="0" applyFont="1" applyFill="1"/>
    <xf numFmtId="0" fontId="36" fillId="3" borderId="0" xfId="0" applyFont="1" applyFill="1" applyAlignment="1">
      <alignment horizontal="center"/>
    </xf>
    <xf numFmtId="0" fontId="37" fillId="3" borderId="5" xfId="1" applyFont="1" applyFill="1" applyBorder="1" applyAlignment="1">
      <alignment horizontal="center"/>
    </xf>
    <xf numFmtId="0" fontId="38" fillId="3" borderId="5" xfId="1" applyFont="1" applyFill="1" applyBorder="1" applyAlignment="1">
      <alignment horizontal="center"/>
    </xf>
    <xf numFmtId="0" fontId="20" fillId="3" borderId="4" xfId="6" applyFont="1" applyFill="1" applyBorder="1" applyAlignment="1">
      <alignment horizontal="center" vertical="top" wrapText="1"/>
    </xf>
    <xf numFmtId="0" fontId="39" fillId="3" borderId="4" xfId="6" applyFont="1" applyFill="1" applyBorder="1" applyAlignment="1">
      <alignment vertical="top" wrapText="1"/>
    </xf>
    <xf numFmtId="0" fontId="20" fillId="3" borderId="4" xfId="0" applyFont="1" applyFill="1" applyBorder="1" applyAlignment="1">
      <alignment horizontal="center" vertical="justify"/>
    </xf>
    <xf numFmtId="0" fontId="20" fillId="3" borderId="4" xfId="0" applyFont="1" applyFill="1" applyBorder="1" applyAlignment="1">
      <alignment horizontal="center" vertical="top" wrapText="1"/>
    </xf>
    <xf numFmtId="165" fontId="36" fillId="3" borderId="4" xfId="1" applyNumberFormat="1" applyFont="1" applyFill="1" applyBorder="1" applyAlignment="1">
      <alignment horizontal="center"/>
    </xf>
    <xf numFmtId="2" fontId="36" fillId="3" borderId="4" xfId="1" applyNumberFormat="1" applyFont="1" applyFill="1" applyBorder="1" applyAlignment="1">
      <alignment horizontal="center"/>
    </xf>
    <xf numFmtId="0" fontId="37" fillId="3" borderId="4" xfId="1" applyFont="1" applyFill="1" applyBorder="1"/>
    <xf numFmtId="0" fontId="37" fillId="3" borderId="4" xfId="1" applyFont="1" applyFill="1" applyBorder="1" applyAlignment="1">
      <alignment horizontal="center"/>
    </xf>
    <xf numFmtId="43" fontId="36" fillId="3" borderId="4" xfId="0" applyNumberFormat="1" applyFont="1" applyFill="1" applyBorder="1" applyAlignment="1">
      <alignment horizontal="center"/>
    </xf>
    <xf numFmtId="43" fontId="37" fillId="3" borderId="4" xfId="1" applyNumberFormat="1" applyFont="1" applyFill="1" applyBorder="1"/>
    <xf numFmtId="0" fontId="36" fillId="3" borderId="16" xfId="10" applyFont="1" applyFill="1" applyBorder="1" applyAlignment="1">
      <alignment horizontal="center" vertical="center"/>
    </xf>
    <xf numFmtId="0" fontId="40" fillId="5" borderId="13" xfId="10" applyFont="1" applyFill="1" applyBorder="1" applyAlignment="1">
      <alignment horizontal="center" vertical="center"/>
    </xf>
    <xf numFmtId="43" fontId="36" fillId="3" borderId="4" xfId="0" applyNumberFormat="1" applyFont="1" applyFill="1" applyBorder="1" applyAlignment="1">
      <alignment vertical="center"/>
    </xf>
    <xf numFmtId="0" fontId="36" fillId="3" borderId="13" xfId="10" applyFont="1" applyFill="1" applyBorder="1" applyAlignment="1">
      <alignment horizontal="left" vertical="center" wrapText="1"/>
    </xf>
    <xf numFmtId="0" fontId="36" fillId="3" borderId="13" xfId="10" applyFont="1" applyFill="1" applyBorder="1" applyAlignment="1">
      <alignment horizontal="center" vertical="center" wrapText="1"/>
    </xf>
    <xf numFmtId="0" fontId="36" fillId="3" borderId="13" xfId="10" applyFont="1" applyFill="1" applyBorder="1" applyAlignment="1">
      <alignment horizontal="center" vertical="center"/>
    </xf>
    <xf numFmtId="0" fontId="36" fillId="5" borderId="13" xfId="10" applyFont="1" applyFill="1" applyBorder="1" applyAlignment="1">
      <alignment horizontal="center" vertical="center"/>
    </xf>
    <xf numFmtId="0" fontId="40" fillId="3" borderId="13" xfId="10" applyFont="1" applyFill="1" applyBorder="1" applyAlignment="1">
      <alignment horizontal="left" vertical="center"/>
    </xf>
    <xf numFmtId="0" fontId="37" fillId="3" borderId="6" xfId="1" applyFont="1" applyFill="1" applyBorder="1" applyAlignment="1">
      <alignment horizontal="center"/>
    </xf>
    <xf numFmtId="0" fontId="37" fillId="3" borderId="6" xfId="1" applyFont="1" applyFill="1" applyBorder="1" applyAlignment="1">
      <alignment vertical="center" wrapText="1"/>
    </xf>
    <xf numFmtId="0" fontId="37" fillId="3" borderId="6" xfId="1" applyFont="1" applyFill="1" applyBorder="1" applyAlignment="1">
      <alignment horizontal="center" vertical="center" wrapText="1"/>
    </xf>
    <xf numFmtId="0" fontId="37" fillId="3" borderId="5" xfId="1" applyFont="1" applyFill="1" applyBorder="1"/>
    <xf numFmtId="0" fontId="38" fillId="3" borderId="5" xfId="1" applyFont="1" applyFill="1" applyBorder="1" applyAlignment="1">
      <alignment horizontal="right"/>
    </xf>
    <xf numFmtId="0" fontId="42" fillId="3" borderId="4" xfId="0" applyNumberFormat="1" applyFont="1" applyFill="1" applyBorder="1" applyAlignment="1">
      <alignment vertical="center"/>
    </xf>
    <xf numFmtId="0" fontId="36" fillId="3" borderId="4" xfId="0" applyFont="1" applyFill="1" applyBorder="1" applyAlignment="1">
      <alignment horizontal="right" vertical="center" wrapText="1"/>
    </xf>
    <xf numFmtId="0" fontId="39" fillId="3" borderId="4" xfId="0" applyFont="1" applyFill="1" applyBorder="1" applyAlignment="1">
      <alignment horizontal="center" vertical="center"/>
    </xf>
    <xf numFmtId="9" fontId="39" fillId="3" borderId="4" xfId="0" applyNumberFormat="1" applyFont="1" applyFill="1" applyBorder="1" applyAlignment="1">
      <alignment horizontal="center" vertical="center"/>
    </xf>
    <xf numFmtId="0" fontId="39" fillId="3" borderId="4" xfId="0" applyFont="1" applyFill="1" applyBorder="1" applyAlignment="1">
      <alignment vertical="center"/>
    </xf>
    <xf numFmtId="0" fontId="36" fillId="3" borderId="5" xfId="0" applyFont="1" applyFill="1" applyBorder="1" applyAlignment="1">
      <alignment horizontal="right" vertical="center"/>
    </xf>
    <xf numFmtId="0" fontId="43" fillId="3" borderId="0" xfId="0" applyFont="1" applyFill="1"/>
    <xf numFmtId="0" fontId="43" fillId="3" borderId="0" xfId="0" applyFont="1" applyFill="1" applyAlignment="1">
      <alignment horizontal="left"/>
    </xf>
    <xf numFmtId="0" fontId="36" fillId="3" borderId="0" xfId="0" applyFont="1" applyFill="1" applyBorder="1"/>
    <xf numFmtId="0" fontId="20" fillId="3" borderId="4" xfId="6" applyFont="1" applyFill="1" applyBorder="1" applyAlignment="1">
      <alignment horizontal="center" vertical="center" wrapText="1"/>
    </xf>
    <xf numFmtId="43" fontId="36" fillId="3" borderId="4" xfId="1" applyNumberFormat="1" applyFont="1" applyFill="1" applyBorder="1" applyAlignment="1">
      <alignment horizontal="center" vertical="center"/>
    </xf>
    <xf numFmtId="43" fontId="36" fillId="3" borderId="4" xfId="0" applyNumberFormat="1" applyFont="1" applyFill="1" applyBorder="1" applyAlignment="1">
      <alignment horizontal="center" vertical="center"/>
    </xf>
    <xf numFmtId="0" fontId="41" fillId="3" borderId="4" xfId="0" applyFont="1" applyFill="1" applyBorder="1" applyAlignment="1">
      <alignment horizontal="center" vertical="center"/>
    </xf>
    <xf numFmtId="9" fontId="37" fillId="3" borderId="6" xfId="1" applyNumberFormat="1" applyFont="1" applyFill="1" applyBorder="1" applyAlignment="1">
      <alignment horizontal="center" vertical="center" wrapText="1"/>
    </xf>
    <xf numFmtId="2" fontId="37" fillId="3" borderId="6" xfId="1" applyNumberFormat="1" applyFont="1" applyFill="1" applyBorder="1" applyAlignment="1">
      <alignment horizontal="center" vertical="center"/>
    </xf>
    <xf numFmtId="0" fontId="37" fillId="3" borderId="6" xfId="1" applyFont="1" applyFill="1" applyBorder="1" applyAlignment="1">
      <alignment horizontal="center" vertical="center"/>
    </xf>
    <xf numFmtId="43" fontId="37" fillId="3" borderId="6" xfId="1" applyNumberFormat="1" applyFont="1" applyFill="1" applyBorder="1" applyAlignment="1">
      <alignment horizontal="center" vertical="center"/>
    </xf>
    <xf numFmtId="0" fontId="38" fillId="3" borderId="5" xfId="1" applyFont="1" applyFill="1" applyBorder="1" applyAlignment="1">
      <alignment horizontal="center" vertical="center"/>
    </xf>
    <xf numFmtId="2" fontId="37" fillId="3" borderId="5" xfId="1" applyNumberFormat="1" applyFont="1" applyFill="1" applyBorder="1" applyAlignment="1">
      <alignment horizontal="center" vertical="center"/>
    </xf>
    <xf numFmtId="2" fontId="38" fillId="3" borderId="5" xfId="1" applyNumberFormat="1" applyFont="1" applyFill="1" applyBorder="1" applyAlignment="1">
      <alignment horizontal="center" vertical="center"/>
    </xf>
    <xf numFmtId="0" fontId="36" fillId="3" borderId="4" xfId="0" applyFont="1" applyFill="1" applyBorder="1" applyAlignment="1">
      <alignment horizontal="center" vertical="center" wrapText="1"/>
    </xf>
    <xf numFmtId="0" fontId="39" fillId="3" borderId="4" xfId="0" applyFont="1" applyFill="1" applyBorder="1" applyAlignment="1">
      <alignment horizontal="center" vertical="center" wrapText="1"/>
    </xf>
    <xf numFmtId="164" fontId="39" fillId="3" borderId="4" xfId="0" applyNumberFormat="1" applyFont="1" applyFill="1" applyBorder="1" applyAlignment="1">
      <alignment horizontal="center" vertical="center"/>
    </xf>
    <xf numFmtId="0" fontId="36" fillId="3" borderId="5" xfId="0" applyFont="1" applyFill="1" applyBorder="1" applyAlignment="1">
      <alignment horizontal="center" vertical="center"/>
    </xf>
    <xf numFmtId="0" fontId="28" fillId="0" borderId="0" xfId="0" applyFont="1" applyFill="1" applyAlignment="1">
      <alignment horizontal="left"/>
    </xf>
    <xf numFmtId="0" fontId="30" fillId="0" borderId="0" xfId="0" applyFont="1" applyFill="1" applyAlignment="1">
      <alignment horizontal="left"/>
    </xf>
    <xf numFmtId="0" fontId="28" fillId="0" borderId="0" xfId="0" applyFont="1" applyFill="1" applyAlignment="1">
      <alignment horizontal="center"/>
    </xf>
    <xf numFmtId="0" fontId="30" fillId="0" borderId="0" xfId="0" applyFont="1" applyFill="1" applyAlignment="1">
      <alignment horizontal="center"/>
    </xf>
    <xf numFmtId="0" fontId="30" fillId="0" borderId="0" xfId="0" applyFont="1" applyFill="1" applyAlignment="1">
      <alignment horizontal="right"/>
    </xf>
    <xf numFmtId="0" fontId="26" fillId="0" borderId="0" xfId="0" applyFont="1" applyFill="1" applyAlignment="1">
      <alignment horizontal="center"/>
    </xf>
    <xf numFmtId="164" fontId="30" fillId="0" borderId="0" xfId="0" applyNumberFormat="1" applyFont="1" applyFill="1" applyAlignment="1">
      <alignment horizontal="center"/>
    </xf>
    <xf numFmtId="0" fontId="30" fillId="0" borderId="0" xfId="0" applyFont="1" applyFill="1"/>
    <xf numFmtId="0" fontId="28" fillId="0" borderId="5" xfId="0" applyFont="1" applyFill="1" applyBorder="1" applyAlignment="1">
      <alignment vertical="center"/>
    </xf>
    <xf numFmtId="0" fontId="28" fillId="0" borderId="5" xfId="0" applyFont="1" applyFill="1" applyBorder="1" applyAlignment="1">
      <alignment vertical="center" wrapText="1"/>
    </xf>
    <xf numFmtId="0" fontId="28" fillId="0" borderId="5" xfId="0" applyFont="1" applyFill="1" applyBorder="1" applyAlignment="1">
      <alignment horizontal="center" vertical="center"/>
    </xf>
    <xf numFmtId="164" fontId="28" fillId="0" borderId="5" xfId="0" applyNumberFormat="1" applyFont="1" applyFill="1" applyBorder="1" applyAlignment="1">
      <alignment vertical="center"/>
    </xf>
    <xf numFmtId="0" fontId="28" fillId="0" borderId="4" xfId="0" applyFont="1" applyBorder="1" applyAlignment="1">
      <alignment horizontal="center" vertical="justify"/>
    </xf>
    <xf numFmtId="0" fontId="30" fillId="0" borderId="4" xfId="0" applyFont="1" applyBorder="1" applyAlignment="1">
      <alignment horizontal="center" vertical="justify"/>
    </xf>
    <xf numFmtId="0" fontId="28" fillId="0" borderId="4" xfId="0" applyFont="1" applyFill="1" applyBorder="1" applyAlignment="1">
      <alignment horizontal="center" vertical="center"/>
    </xf>
    <xf numFmtId="43" fontId="28" fillId="2" borderId="4" xfId="0" applyNumberFormat="1" applyFont="1" applyFill="1" applyBorder="1" applyAlignment="1">
      <alignment vertical="center"/>
    </xf>
    <xf numFmtId="43" fontId="28" fillId="0" borderId="4" xfId="0" applyNumberFormat="1" applyFont="1" applyFill="1" applyBorder="1" applyAlignment="1">
      <alignment vertical="center"/>
    </xf>
    <xf numFmtId="0" fontId="28" fillId="0" borderId="4" xfId="0" applyFont="1" applyBorder="1" applyAlignment="1">
      <alignment vertical="justify"/>
    </xf>
    <xf numFmtId="43" fontId="28" fillId="0" borderId="4" xfId="1" applyNumberFormat="1" applyFont="1" applyBorder="1" applyAlignment="1">
      <alignment horizontal="center"/>
    </xf>
    <xf numFmtId="0" fontId="28" fillId="0" borderId="4" xfId="0" applyFont="1" applyBorder="1" applyAlignment="1">
      <alignment horizontal="center" vertical="center"/>
    </xf>
    <xf numFmtId="0" fontId="28" fillId="0" borderId="6" xfId="0" applyFont="1" applyFill="1" applyBorder="1" applyAlignment="1">
      <alignment vertical="center"/>
    </xf>
    <xf numFmtId="0" fontId="28" fillId="0" borderId="6" xfId="0" applyFont="1" applyFill="1" applyBorder="1" applyAlignment="1">
      <alignment vertical="center" wrapText="1"/>
    </xf>
    <xf numFmtId="0" fontId="28" fillId="0" borderId="6" xfId="0" applyFont="1" applyFill="1" applyBorder="1" applyAlignment="1">
      <alignment horizontal="center" vertical="center"/>
    </xf>
    <xf numFmtId="164" fontId="28" fillId="0" borderId="6" xfId="0" applyNumberFormat="1" applyFont="1" applyFill="1" applyBorder="1" applyAlignment="1">
      <alignment vertical="center"/>
    </xf>
    <xf numFmtId="0" fontId="29" fillId="0" borderId="5" xfId="0" applyNumberFormat="1" applyFont="1" applyFill="1" applyBorder="1" applyAlignment="1">
      <alignment vertical="center"/>
    </xf>
    <xf numFmtId="0" fontId="29" fillId="0" borderId="5" xfId="0" applyFont="1" applyFill="1" applyBorder="1" applyAlignment="1">
      <alignment horizontal="right" vertical="center"/>
    </xf>
    <xf numFmtId="0" fontId="29" fillId="0" borderId="5" xfId="0" applyFont="1" applyFill="1" applyBorder="1" applyAlignment="1">
      <alignment horizontal="center" vertical="center"/>
    </xf>
    <xf numFmtId="164" fontId="29" fillId="0" borderId="5" xfId="0" applyNumberFormat="1" applyFont="1" applyFill="1" applyBorder="1" applyAlignment="1">
      <alignment vertical="center"/>
    </xf>
    <xf numFmtId="164" fontId="30" fillId="0" borderId="5" xfId="0" applyNumberFormat="1" applyFont="1" applyFill="1" applyBorder="1" applyAlignment="1">
      <alignment vertical="center"/>
    </xf>
    <xf numFmtId="0" fontId="29" fillId="0" borderId="4" xfId="0" applyNumberFormat="1" applyFont="1" applyFill="1" applyBorder="1" applyAlignment="1">
      <alignment vertical="center"/>
    </xf>
    <xf numFmtId="0" fontId="28" fillId="0" borderId="4" xfId="0" applyFont="1" applyFill="1" applyBorder="1" applyAlignment="1">
      <alignment horizontal="right" vertical="center" wrapText="1"/>
    </xf>
    <xf numFmtId="0" fontId="30" fillId="0" borderId="4" xfId="0" applyFont="1" applyFill="1" applyBorder="1" applyAlignment="1">
      <alignment horizontal="center" vertical="center"/>
    </xf>
    <xf numFmtId="9" fontId="30" fillId="0" borderId="4" xfId="0" applyNumberFormat="1" applyFont="1" applyFill="1" applyBorder="1" applyAlignment="1">
      <alignment horizontal="center" vertical="center"/>
    </xf>
    <xf numFmtId="0" fontId="30" fillId="0" borderId="4" xfId="0" applyFont="1" applyFill="1" applyBorder="1" applyAlignment="1">
      <alignment vertical="center"/>
    </xf>
    <xf numFmtId="164" fontId="30" fillId="0" borderId="4" xfId="0" applyNumberFormat="1" applyFont="1" applyFill="1" applyBorder="1" applyAlignment="1">
      <alignment vertical="center"/>
    </xf>
    <xf numFmtId="0" fontId="28" fillId="0" borderId="5" xfId="0" applyFont="1" applyFill="1" applyBorder="1" applyAlignment="1">
      <alignment horizontal="right" vertical="center"/>
    </xf>
    <xf numFmtId="164" fontId="30" fillId="0" borderId="4" xfId="0" applyNumberFormat="1" applyFont="1" applyFill="1" applyBorder="1" applyAlignment="1">
      <alignment horizontal="right" vertical="center"/>
    </xf>
    <xf numFmtId="43" fontId="28" fillId="0" borderId="4" xfId="1" applyNumberFormat="1" applyFont="1" applyBorder="1" applyAlignment="1">
      <alignment horizontal="center" vertical="center"/>
    </xf>
    <xf numFmtId="43" fontId="28" fillId="2" borderId="4" xfId="0" applyNumberFormat="1" applyFont="1" applyFill="1" applyBorder="1" applyAlignment="1">
      <alignment horizontal="center" vertical="center"/>
    </xf>
    <xf numFmtId="43" fontId="28" fillId="0" borderId="4" xfId="0" applyNumberFormat="1" applyFont="1" applyBorder="1" applyAlignment="1">
      <alignment horizontal="center" vertical="center"/>
    </xf>
    <xf numFmtId="43" fontId="28" fillId="0" borderId="4" xfId="0" applyNumberFormat="1" applyFont="1" applyFill="1" applyBorder="1" applyAlignment="1">
      <alignment horizontal="center" vertical="center"/>
    </xf>
    <xf numFmtId="164" fontId="28" fillId="0" borderId="6" xfId="0" applyNumberFormat="1" applyFont="1" applyFill="1" applyBorder="1" applyAlignment="1">
      <alignment horizontal="center" vertical="center"/>
    </xf>
    <xf numFmtId="0" fontId="27" fillId="0" borderId="0" xfId="0" applyFont="1" applyFill="1" applyAlignment="1">
      <alignment horizontal="right"/>
    </xf>
    <xf numFmtId="164" fontId="27" fillId="0" borderId="0" xfId="0" applyNumberFormat="1" applyFont="1" applyFill="1" applyAlignment="1">
      <alignment horizontal="center"/>
    </xf>
    <xf numFmtId="0" fontId="27" fillId="0" borderId="0" xfId="0" applyFont="1" applyFill="1"/>
    <xf numFmtId="0" fontId="26" fillId="0" borderId="11" xfId="0" applyFont="1" applyFill="1" applyBorder="1" applyAlignment="1">
      <alignment vertical="center"/>
    </xf>
    <xf numFmtId="0" fontId="26" fillId="0" borderId="11" xfId="0" applyFont="1" applyFill="1" applyBorder="1" applyAlignment="1">
      <alignment vertical="center" wrapText="1"/>
    </xf>
    <xf numFmtId="0" fontId="26" fillId="0" borderId="11" xfId="0" applyFont="1" applyFill="1" applyBorder="1" applyAlignment="1">
      <alignment horizontal="center" vertical="center"/>
    </xf>
    <xf numFmtId="0" fontId="26" fillId="0" borderId="5" xfId="0" applyFont="1" applyFill="1" applyBorder="1" applyAlignment="1">
      <alignment horizontal="center" vertical="center"/>
    </xf>
    <xf numFmtId="164" fontId="26" fillId="0" borderId="5" xfId="0" applyNumberFormat="1" applyFont="1" applyFill="1" applyBorder="1" applyAlignment="1">
      <alignment vertical="center"/>
    </xf>
    <xf numFmtId="0" fontId="44" fillId="0" borderId="7" xfId="0" applyFont="1" applyBorder="1" applyAlignment="1">
      <alignment horizontal="center" vertical="top" wrapText="1"/>
    </xf>
    <xf numFmtId="0" fontId="44" fillId="0" borderId="7" xfId="0" applyFont="1" applyBorder="1" applyAlignment="1">
      <alignment wrapText="1"/>
    </xf>
    <xf numFmtId="0" fontId="26" fillId="0" borderId="7" xfId="0" applyFont="1" applyBorder="1" applyAlignment="1">
      <alignment horizontal="center" wrapText="1"/>
    </xf>
    <xf numFmtId="0" fontId="44" fillId="0" borderId="7" xfId="0" applyFont="1" applyBorder="1" applyAlignment="1">
      <alignment horizontal="center" wrapText="1"/>
    </xf>
    <xf numFmtId="43" fontId="26" fillId="0" borderId="19" xfId="1" applyNumberFormat="1" applyFont="1" applyBorder="1" applyAlignment="1">
      <alignment horizontal="center"/>
    </xf>
    <xf numFmtId="43" fontId="26" fillId="0" borderId="7" xfId="1" applyNumberFormat="1" applyFont="1" applyBorder="1" applyAlignment="1">
      <alignment horizontal="center"/>
    </xf>
    <xf numFmtId="43" fontId="26" fillId="2" borderId="7" xfId="0" applyNumberFormat="1" applyFont="1" applyFill="1" applyBorder="1" applyAlignment="1">
      <alignment vertical="center"/>
    </xf>
    <xf numFmtId="43" fontId="26" fillId="0" borderId="7" xfId="0" applyNumberFormat="1" applyFont="1" applyBorder="1" applyAlignment="1">
      <alignment horizontal="center"/>
    </xf>
    <xf numFmtId="43" fontId="26" fillId="0" borderId="7" xfId="0" applyNumberFormat="1" applyFont="1" applyFill="1" applyBorder="1" applyAlignment="1">
      <alignment vertical="center"/>
    </xf>
    <xf numFmtId="0" fontId="26" fillId="0" borderId="4" xfId="0" applyFont="1" applyBorder="1" applyAlignment="1">
      <alignment horizontal="center" vertical="top" wrapText="1"/>
    </xf>
    <xf numFmtId="0" fontId="45" fillId="0" borderId="4" xfId="0" applyFont="1" applyBorder="1" applyAlignment="1">
      <alignment horizontal="left" vertical="top" wrapText="1"/>
    </xf>
    <xf numFmtId="0" fontId="26" fillId="0" borderId="1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4" xfId="0" applyFont="1" applyBorder="1" applyAlignment="1">
      <alignment vertical="top" wrapText="1"/>
    </xf>
    <xf numFmtId="0" fontId="47" fillId="0" borderId="4" xfId="0" applyFont="1" applyBorder="1" applyAlignment="1">
      <alignment horizontal="justify" vertical="top" wrapText="1"/>
    </xf>
    <xf numFmtId="0" fontId="45" fillId="0" borderId="4" xfId="0" applyFont="1" applyBorder="1" applyAlignment="1">
      <alignment vertical="top" wrapText="1"/>
    </xf>
    <xf numFmtId="0" fontId="26" fillId="0" borderId="7" xfId="0" applyFont="1" applyBorder="1" applyAlignment="1">
      <alignment vertical="top" wrapText="1"/>
    </xf>
    <xf numFmtId="0" fontId="26" fillId="0" borderId="4" xfId="0" applyFont="1" applyBorder="1" applyAlignment="1">
      <alignment wrapText="1"/>
    </xf>
    <xf numFmtId="0" fontId="26" fillId="0" borderId="5" xfId="0" applyFont="1" applyBorder="1" applyAlignment="1">
      <alignment vertical="justify"/>
    </xf>
    <xf numFmtId="0" fontId="26" fillId="0" borderId="5" xfId="0" applyFont="1" applyBorder="1" applyAlignment="1">
      <alignment horizontal="center" vertical="center"/>
    </xf>
    <xf numFmtId="0" fontId="49" fillId="0" borderId="0" xfId="0" applyFont="1" applyFill="1"/>
    <xf numFmtId="0" fontId="49" fillId="0" borderId="0" xfId="0" applyFont="1" applyFill="1" applyAlignment="1">
      <alignment horizontal="left"/>
    </xf>
    <xf numFmtId="0" fontId="28" fillId="0" borderId="0" xfId="0" applyFont="1" applyFill="1" applyBorder="1"/>
    <xf numFmtId="0" fontId="26" fillId="0" borderId="4" xfId="0" applyFont="1" applyBorder="1" applyAlignment="1">
      <alignment horizontal="center" vertical="center" wrapText="1"/>
    </xf>
    <xf numFmtId="43" fontId="26" fillId="2" borderId="4" xfId="0" applyNumberFormat="1" applyFont="1" applyFill="1" applyBorder="1" applyAlignment="1">
      <alignment horizontal="center" vertical="center"/>
    </xf>
    <xf numFmtId="43" fontId="26" fillId="0" borderId="4" xfId="0" applyNumberFormat="1" applyFont="1" applyFill="1" applyBorder="1" applyAlignment="1">
      <alignment horizontal="center" vertical="center"/>
    </xf>
    <xf numFmtId="43" fontId="26" fillId="0" borderId="10" xfId="1" applyNumberFormat="1" applyFont="1" applyBorder="1" applyAlignment="1">
      <alignment horizontal="center" vertical="center"/>
    </xf>
    <xf numFmtId="43" fontId="26" fillId="0" borderId="4" xfId="1" applyNumberFormat="1" applyFont="1" applyBorder="1" applyAlignment="1">
      <alignment horizontal="center" vertical="center"/>
    </xf>
    <xf numFmtId="43" fontId="26" fillId="0" borderId="4" xfId="0" applyNumberFormat="1" applyFont="1" applyBorder="1" applyAlignment="1">
      <alignment horizontal="center" vertical="center"/>
    </xf>
    <xf numFmtId="0" fontId="46" fillId="0" borderId="4" xfId="0" applyFont="1" applyBorder="1" applyAlignment="1">
      <alignment horizontal="center" vertical="center" wrapText="1"/>
    </xf>
    <xf numFmtId="0" fontId="47" fillId="0" borderId="4" xfId="0" applyFont="1" applyBorder="1" applyAlignment="1">
      <alignment horizontal="center" vertical="center" wrapText="1"/>
    </xf>
    <xf numFmtId="0" fontId="48"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8" fillId="0" borderId="6" xfId="0" applyFont="1" applyFill="1" applyBorder="1" applyAlignment="1">
      <alignment horizontal="center" vertical="center" wrapText="1"/>
    </xf>
    <xf numFmtId="0" fontId="39" fillId="3" borderId="4" xfId="0" applyFont="1" applyFill="1" applyBorder="1" applyAlignment="1">
      <alignment horizontal="center" wrapText="1"/>
    </xf>
    <xf numFmtId="0" fontId="36" fillId="3" borderId="4" xfId="0" applyFont="1" applyFill="1" applyBorder="1" applyAlignment="1">
      <alignment horizontal="center" wrapText="1"/>
    </xf>
    <xf numFmtId="165" fontId="20" fillId="3" borderId="10" xfId="1" applyNumberFormat="1" applyFont="1" applyFill="1" applyBorder="1" applyAlignment="1">
      <alignment horizontal="center"/>
    </xf>
    <xf numFmtId="0" fontId="36" fillId="3" borderId="4" xfId="0" applyFont="1" applyFill="1" applyBorder="1"/>
    <xf numFmtId="0" fontId="36" fillId="3" borderId="4" xfId="0" applyFont="1" applyFill="1" applyBorder="1" applyAlignment="1">
      <alignment wrapText="1"/>
    </xf>
    <xf numFmtId="0" fontId="20" fillId="3" borderId="7" xfId="0" applyFont="1" applyFill="1" applyBorder="1" applyAlignment="1">
      <alignment vertical="center"/>
    </xf>
    <xf numFmtId="0" fontId="36" fillId="3" borderId="7" xfId="0" applyFont="1" applyFill="1" applyBorder="1" applyAlignment="1">
      <alignment wrapText="1"/>
    </xf>
    <xf numFmtId="0" fontId="20" fillId="3" borderId="5" xfId="0" applyFont="1" applyFill="1" applyBorder="1" applyAlignment="1">
      <alignment vertical="center" wrapText="1"/>
    </xf>
    <xf numFmtId="0" fontId="20" fillId="3" borderId="13" xfId="0" applyFont="1" applyFill="1" applyBorder="1" applyAlignment="1">
      <alignment vertical="top" wrapText="1"/>
    </xf>
    <xf numFmtId="0" fontId="20" fillId="4" borderId="13" xfId="0" applyFont="1" applyFill="1" applyBorder="1" applyAlignment="1">
      <alignment horizontal="center" vertical="top" wrapText="1"/>
    </xf>
    <xf numFmtId="0" fontId="20" fillId="3" borderId="13" xfId="0" applyFont="1" applyFill="1" applyBorder="1" applyAlignment="1">
      <alignment horizontal="center" vertical="top" wrapText="1"/>
    </xf>
    <xf numFmtId="169" fontId="20" fillId="4" borderId="13" xfId="0" applyNumberFormat="1" applyFont="1" applyFill="1" applyBorder="1" applyAlignment="1">
      <alignment horizontal="right"/>
    </xf>
    <xf numFmtId="169" fontId="20" fillId="4" borderId="13" xfId="0" applyNumberFormat="1" applyFont="1" applyFill="1" applyBorder="1" applyAlignment="1">
      <alignment horizontal="center"/>
    </xf>
    <xf numFmtId="169" fontId="20" fillId="3" borderId="13" xfId="0" applyNumberFormat="1" applyFont="1" applyFill="1" applyBorder="1" applyAlignment="1">
      <alignment horizontal="center"/>
    </xf>
    <xf numFmtId="0" fontId="20" fillId="4" borderId="13" xfId="0" applyNumberFormat="1" applyFont="1" applyFill="1" applyBorder="1" applyAlignment="1">
      <alignment horizontal="center"/>
    </xf>
    <xf numFmtId="0" fontId="20" fillId="3" borderId="4" xfId="0" applyFont="1" applyFill="1" applyBorder="1" applyAlignment="1">
      <alignment vertical="justify"/>
    </xf>
    <xf numFmtId="0" fontId="20" fillId="4" borderId="15" xfId="0" applyNumberFormat="1" applyFont="1" applyFill="1" applyBorder="1" applyAlignment="1">
      <alignment horizontal="center"/>
    </xf>
    <xf numFmtId="0" fontId="20" fillId="3" borderId="15" xfId="0" applyFont="1" applyFill="1" applyBorder="1" applyAlignment="1">
      <alignment vertical="top" wrapText="1"/>
    </xf>
    <xf numFmtId="0" fontId="20" fillId="3" borderId="15" xfId="0" applyFont="1" applyFill="1" applyBorder="1" applyAlignment="1">
      <alignment horizontal="center" vertical="top" wrapText="1"/>
    </xf>
    <xf numFmtId="169" fontId="20" fillId="4" borderId="15" xfId="0" applyNumberFormat="1" applyFont="1" applyFill="1" applyBorder="1" applyAlignment="1">
      <alignment horizontal="right"/>
    </xf>
    <xf numFmtId="169" fontId="20" fillId="4" borderId="15" xfId="0" applyNumberFormat="1" applyFont="1" applyFill="1" applyBorder="1" applyAlignment="1">
      <alignment horizontal="center"/>
    </xf>
    <xf numFmtId="169" fontId="20" fillId="3" borderId="15" xfId="0" applyNumberFormat="1" applyFont="1" applyFill="1" applyBorder="1" applyAlignment="1">
      <alignment horizontal="center"/>
    </xf>
    <xf numFmtId="0" fontId="20" fillId="4" borderId="4" xfId="0" applyNumberFormat="1" applyFont="1" applyFill="1" applyBorder="1" applyAlignment="1">
      <alignment horizontal="center"/>
    </xf>
    <xf numFmtId="0" fontId="20" fillId="3" borderId="4" xfId="0" applyFont="1" applyFill="1" applyBorder="1" applyAlignment="1">
      <alignment vertical="top" wrapText="1"/>
    </xf>
    <xf numFmtId="169" fontId="20" fillId="4" borderId="4" xfId="0" applyNumberFormat="1" applyFont="1" applyFill="1" applyBorder="1" applyAlignment="1">
      <alignment horizontal="right"/>
    </xf>
    <xf numFmtId="169" fontId="20" fillId="4" borderId="4" xfId="0" applyNumberFormat="1" applyFont="1" applyFill="1" applyBorder="1" applyAlignment="1">
      <alignment horizontal="center"/>
    </xf>
    <xf numFmtId="169" fontId="20" fillId="3" borderId="4" xfId="0" applyNumberFormat="1" applyFont="1" applyFill="1" applyBorder="1" applyAlignment="1">
      <alignment horizontal="center"/>
    </xf>
    <xf numFmtId="0" fontId="20" fillId="3" borderId="5" xfId="0" applyFont="1" applyFill="1" applyBorder="1" applyAlignment="1">
      <alignment horizontal="center" vertical="justify"/>
    </xf>
    <xf numFmtId="0" fontId="20" fillId="3" borderId="5" xfId="0" applyFont="1" applyFill="1" applyBorder="1" applyAlignment="1">
      <alignment vertical="justify"/>
    </xf>
    <xf numFmtId="0" fontId="30" fillId="0" borderId="5" xfId="0" applyFont="1" applyFill="1" applyBorder="1" applyAlignment="1">
      <alignment horizontal="center" vertical="center" wrapText="1"/>
    </xf>
    <xf numFmtId="0" fontId="50" fillId="4" borderId="13" xfId="0" applyNumberFormat="1" applyFont="1" applyFill="1" applyBorder="1" applyAlignment="1">
      <alignment horizontal="center"/>
    </xf>
    <xf numFmtId="0" fontId="50" fillId="4" borderId="13" xfId="0" applyFont="1" applyFill="1" applyBorder="1" applyAlignment="1">
      <alignment vertical="top" wrapText="1"/>
    </xf>
    <xf numFmtId="0" fontId="50" fillId="4" borderId="13" xfId="0" applyFont="1" applyFill="1" applyBorder="1" applyAlignment="1">
      <alignment horizontal="center" vertical="top" wrapText="1"/>
    </xf>
    <xf numFmtId="169" fontId="28" fillId="4" borderId="13" xfId="0" applyNumberFormat="1" applyFont="1" applyFill="1" applyBorder="1" applyAlignment="1">
      <alignment horizontal="right"/>
    </xf>
    <xf numFmtId="169" fontId="28" fillId="4" borderId="13" xfId="0" applyNumberFormat="1" applyFont="1" applyFill="1" applyBorder="1" applyAlignment="1">
      <alignment horizontal="center"/>
    </xf>
    <xf numFmtId="0" fontId="50" fillId="3" borderId="13" xfId="0" applyFont="1" applyFill="1" applyBorder="1" applyAlignment="1">
      <alignment horizontal="left" vertical="top" wrapText="1"/>
    </xf>
    <xf numFmtId="0" fontId="50" fillId="3" borderId="13" xfId="0" applyFont="1" applyFill="1" applyBorder="1" applyAlignment="1">
      <alignment horizontal="center" vertical="top" wrapText="1"/>
    </xf>
    <xf numFmtId="0" fontId="50" fillId="4" borderId="0" xfId="0" applyNumberFormat="1" applyFont="1" applyFill="1" applyBorder="1" applyAlignment="1">
      <alignment horizontal="center"/>
    </xf>
    <xf numFmtId="0" fontId="50" fillId="3" borderId="13" xfId="0" applyFont="1" applyFill="1" applyBorder="1" applyAlignment="1">
      <alignment vertical="top" wrapText="1"/>
    </xf>
    <xf numFmtId="0" fontId="50" fillId="3" borderId="13" xfId="0" applyFont="1" applyFill="1" applyBorder="1" applyAlignment="1">
      <alignment horizontal="center" wrapText="1"/>
    </xf>
    <xf numFmtId="169" fontId="28" fillId="3" borderId="13" xfId="0" applyNumberFormat="1" applyFont="1" applyFill="1" applyBorder="1" applyAlignment="1">
      <alignment horizontal="center"/>
    </xf>
    <xf numFmtId="0" fontId="28" fillId="4" borderId="13" xfId="0" applyFont="1" applyFill="1" applyBorder="1" applyAlignment="1">
      <alignment horizontal="center" vertical="top" wrapText="1"/>
    </xf>
    <xf numFmtId="0" fontId="20" fillId="6" borderId="7" xfId="0" applyFont="1" applyFill="1" applyBorder="1" applyAlignment="1">
      <alignment horizontal="center" vertical="center" wrapText="1"/>
    </xf>
    <xf numFmtId="0" fontId="20" fillId="6" borderId="11" xfId="0" applyFont="1" applyFill="1" applyBorder="1" applyAlignment="1">
      <alignment horizontal="center" vertical="center" wrapText="1"/>
    </xf>
    <xf numFmtId="164" fontId="20" fillId="6" borderId="12" xfId="0" applyNumberFormat="1" applyFont="1" applyFill="1" applyBorder="1" applyAlignment="1">
      <alignment horizontal="center" vertical="center" wrapText="1"/>
    </xf>
    <xf numFmtId="0" fontId="28" fillId="6" borderId="7" xfId="0" applyFont="1" applyFill="1" applyBorder="1"/>
    <xf numFmtId="0" fontId="28" fillId="6" borderId="7" xfId="0" applyFont="1" applyFill="1" applyBorder="1" applyAlignment="1">
      <alignment horizontal="center"/>
    </xf>
    <xf numFmtId="0" fontId="28" fillId="6" borderId="8" xfId="0" applyFont="1" applyFill="1" applyBorder="1"/>
    <xf numFmtId="0" fontId="28" fillId="6" borderId="9" xfId="0" applyFont="1" applyFill="1" applyBorder="1"/>
    <xf numFmtId="0" fontId="28" fillId="6" borderId="10" xfId="0" applyFont="1" applyFill="1" applyBorder="1"/>
    <xf numFmtId="0" fontId="28" fillId="6" borderId="11" xfId="0" applyFont="1" applyFill="1" applyBorder="1" applyAlignment="1">
      <alignment horizontal="center"/>
    </xf>
    <xf numFmtId="0" fontId="28" fillId="6" borderId="6" xfId="0" applyFont="1" applyFill="1" applyBorder="1"/>
    <xf numFmtId="0" fontId="28" fillId="6" borderId="6" xfId="0" applyFont="1" applyFill="1" applyBorder="1" applyAlignment="1">
      <alignment horizontal="center"/>
    </xf>
    <xf numFmtId="0" fontId="28" fillId="6" borderId="7" xfId="0" applyFont="1" applyFill="1" applyBorder="1" applyAlignment="1">
      <alignment horizontal="center" vertical="center" wrapText="1"/>
    </xf>
    <xf numFmtId="0" fontId="0" fillId="0" borderId="5" xfId="0" applyBorder="1" applyAlignment="1">
      <alignment horizontal="center" vertical="center" wrapText="1"/>
    </xf>
    <xf numFmtId="0" fontId="32" fillId="3" borderId="0" xfId="0" applyFont="1" applyFill="1" applyAlignment="1">
      <alignment horizontal="center" vertical="center" wrapText="1"/>
    </xf>
    <xf numFmtId="0" fontId="0" fillId="0" borderId="0" xfId="0" applyAlignment="1">
      <alignment horizontal="center" vertical="center" wrapText="1"/>
    </xf>
    <xf numFmtId="0" fontId="20" fillId="6" borderId="7"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0" fontId="20" fillId="6" borderId="7" xfId="0" applyNumberFormat="1" applyFont="1" applyFill="1" applyBorder="1" applyAlignment="1">
      <alignment horizontal="center" vertical="center" wrapText="1"/>
    </xf>
    <xf numFmtId="0" fontId="20" fillId="6" borderId="8" xfId="0" applyFont="1"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20" fillId="3" borderId="0" xfId="0" applyFont="1" applyFill="1" applyAlignment="1">
      <alignment horizontal="left" vertical="center" wrapText="1"/>
    </xf>
    <xf numFmtId="0" fontId="0" fillId="0" borderId="0" xfId="0" applyAlignment="1">
      <alignment horizontal="left" vertical="center" wrapText="1"/>
    </xf>
    <xf numFmtId="0" fontId="32" fillId="3" borderId="0" xfId="1" applyFont="1" applyFill="1" applyAlignment="1">
      <alignment horizontal="center"/>
    </xf>
    <xf numFmtId="0" fontId="32" fillId="3" borderId="0" xfId="1" applyFont="1" applyFill="1" applyAlignment="1">
      <alignment horizontal="center" vertical="center" wrapText="1"/>
    </xf>
    <xf numFmtId="0" fontId="38" fillId="3" borderId="0" xfId="1" applyFont="1" applyFill="1" applyAlignment="1">
      <alignment horizontal="center"/>
    </xf>
    <xf numFmtId="0" fontId="38" fillId="3" borderId="0" xfId="1" applyFont="1" applyFill="1" applyAlignment="1">
      <alignment horizontal="center" vertical="center" wrapText="1"/>
    </xf>
    <xf numFmtId="0" fontId="36" fillId="3" borderId="0" xfId="0" applyFont="1" applyFill="1" applyAlignment="1">
      <alignment horizontal="left" vertical="center" wrapText="1"/>
    </xf>
    <xf numFmtId="0" fontId="36" fillId="6" borderId="7" xfId="0" applyFont="1" applyFill="1" applyBorder="1" applyAlignment="1">
      <alignment horizontal="center" vertical="center" wrapText="1"/>
    </xf>
    <xf numFmtId="0" fontId="36" fillId="6" borderId="7" xfId="0" applyNumberFormat="1" applyFont="1" applyFill="1" applyBorder="1" applyAlignment="1">
      <alignment horizontal="center" vertical="center" wrapText="1"/>
    </xf>
    <xf numFmtId="0" fontId="36" fillId="6" borderId="8" xfId="0" applyFont="1" applyFill="1" applyBorder="1" applyAlignment="1">
      <alignment horizontal="center" vertical="center" wrapText="1"/>
    </xf>
    <xf numFmtId="0" fontId="30" fillId="0" borderId="0" xfId="0" applyFont="1" applyFill="1" applyAlignment="1">
      <alignment horizontal="center"/>
    </xf>
    <xf numFmtId="0" fontId="30" fillId="0" borderId="0" xfId="0" applyFont="1" applyFill="1" applyAlignment="1">
      <alignment horizontal="center" vertical="center" wrapText="1"/>
    </xf>
    <xf numFmtId="0" fontId="26" fillId="0" borderId="0" xfId="0" applyFont="1" applyFill="1" applyAlignment="1">
      <alignment horizontal="left" vertical="center" wrapText="1"/>
    </xf>
    <xf numFmtId="0" fontId="28" fillId="6" borderId="7" xfId="0" applyNumberFormat="1" applyFont="1" applyFill="1" applyBorder="1" applyAlignment="1">
      <alignment horizontal="center" vertical="center" wrapText="1"/>
    </xf>
    <xf numFmtId="0" fontId="28" fillId="6" borderId="8" xfId="0" applyFont="1" applyFill="1" applyBorder="1" applyAlignment="1">
      <alignment horizontal="center" vertical="center" wrapText="1"/>
    </xf>
    <xf numFmtId="0" fontId="26" fillId="0" borderId="4" xfId="0" applyFont="1" applyBorder="1" applyAlignment="1">
      <alignment vertical="top" wrapText="1"/>
    </xf>
    <xf numFmtId="0" fontId="26" fillId="0" borderId="4" xfId="0" applyFont="1" applyBorder="1" applyAlignment="1">
      <alignment horizontal="center" vertical="center" wrapText="1"/>
    </xf>
    <xf numFmtId="0" fontId="26" fillId="0" borderId="4" xfId="0" applyFont="1" applyBorder="1" applyAlignment="1">
      <alignment horizontal="justify" vertical="top" wrapText="1"/>
    </xf>
    <xf numFmtId="0" fontId="47" fillId="0" borderId="4" xfId="0" applyFont="1" applyBorder="1" applyAlignment="1">
      <alignment horizontal="justify" vertical="top" wrapText="1"/>
    </xf>
    <xf numFmtId="0" fontId="47" fillId="0" borderId="4" xfId="0" applyFont="1" applyBorder="1" applyAlignment="1">
      <alignment horizontal="center" vertical="center" wrapText="1"/>
    </xf>
    <xf numFmtId="0" fontId="47" fillId="0" borderId="7" xfId="0" applyFont="1" applyBorder="1" applyAlignment="1">
      <alignment horizontal="justify" vertical="top" wrapText="1"/>
    </xf>
    <xf numFmtId="0" fontId="47"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0" xfId="0" applyFont="1" applyFill="1" applyAlignment="1">
      <alignment horizontal="center"/>
    </xf>
    <xf numFmtId="0" fontId="27" fillId="0" borderId="0" xfId="0" applyFont="1" applyFill="1" applyAlignment="1">
      <alignment horizontal="center" vertical="center" wrapText="1"/>
    </xf>
    <xf numFmtId="0" fontId="26" fillId="6" borderId="7" xfId="0" applyFont="1" applyFill="1" applyBorder="1" applyAlignment="1">
      <alignment horizontal="center" vertical="center" wrapText="1"/>
    </xf>
    <xf numFmtId="0" fontId="26" fillId="6" borderId="7" xfId="0" applyNumberFormat="1" applyFont="1" applyFill="1" applyBorder="1" applyAlignment="1">
      <alignment horizontal="center" vertical="center" wrapText="1"/>
    </xf>
    <xf numFmtId="0" fontId="26" fillId="6" borderId="8" xfId="0" applyFont="1" applyFill="1" applyBorder="1" applyAlignment="1">
      <alignment horizontal="center" vertical="center" wrapText="1"/>
    </xf>
    <xf numFmtId="0" fontId="32" fillId="3" borderId="0" xfId="0" applyFont="1" applyFill="1" applyAlignment="1">
      <alignment horizontal="center"/>
    </xf>
  </cellXfs>
  <cellStyles count="11">
    <cellStyle name="Date" xfId="2"/>
    <cellStyle name="Excel Built-in Normal" xfId="10"/>
    <cellStyle name="Fixed" xfId="3"/>
    <cellStyle name="Heading1" xfId="4"/>
    <cellStyle name="Heading2" xfId="5"/>
    <cellStyle name="Komats" xfId="8" builtinId="3"/>
    <cellStyle name="Kopsumma" xfId="7" builtinId="25" customBuiltin="1"/>
    <cellStyle name="Normal 2" xfId="6"/>
    <cellStyle name="Normal 2 2" xfId="9"/>
    <cellStyle name="Parasts" xfId="0" builtinId="0"/>
    <cellStyle name="Style 1" xfId="1"/>
  </cellStyles>
  <dxfs count="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me2\c\Tames&amp;Tames\Formati\kop-tamem-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rād."/>
      <sheetName val="KOPRĀME-1"/>
      <sheetName val=" veids2"/>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00"/>
    </sheetNames>
    <sheetDataSet>
      <sheetData sheetId="0" refreshError="1"/>
      <sheetData sheetId="1" refreshError="1"/>
      <sheetData sheetId="2" refreshError="1"/>
      <sheetData sheetId="3" refreshError="1"/>
      <sheetData sheetId="4" refreshError="1">
        <row r="1">
          <cell r="A1">
            <v>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80" workbookViewId="0">
      <selection activeCell="F41" sqref="F41"/>
    </sheetView>
  </sheetViews>
  <sheetFormatPr defaultRowHeight="12.75" x14ac:dyDescent="0.2"/>
  <cols>
    <col min="1" max="1" width="10.85546875" customWidth="1"/>
    <col min="3" max="3" width="37.85546875" customWidth="1"/>
    <col min="4" max="4" width="16.42578125" customWidth="1"/>
    <col min="5" max="5" width="16.7109375" customWidth="1"/>
    <col min="6" max="6" width="14.85546875" customWidth="1"/>
    <col min="7" max="7" width="14.5703125" customWidth="1"/>
    <col min="8" max="8" width="15.5703125" customWidth="1"/>
  </cols>
  <sheetData>
    <row r="1" spans="1:8" ht="16.5" x14ac:dyDescent="0.3">
      <c r="A1" s="47" t="s">
        <v>3</v>
      </c>
      <c r="B1" s="47" t="s">
        <v>79</v>
      </c>
      <c r="C1" s="52"/>
      <c r="D1" s="52"/>
      <c r="E1" s="52"/>
      <c r="F1" s="52"/>
      <c r="G1" s="52"/>
      <c r="H1" s="52"/>
    </row>
    <row r="2" spans="1:8" ht="16.5" x14ac:dyDescent="0.3">
      <c r="A2" s="47"/>
      <c r="B2" s="47"/>
      <c r="C2" s="53"/>
      <c r="D2" s="52"/>
      <c r="E2" s="52"/>
      <c r="F2" s="52"/>
      <c r="G2" s="52"/>
      <c r="H2" s="52"/>
    </row>
    <row r="3" spans="1:8" ht="16.5" x14ac:dyDescent="0.3">
      <c r="A3" s="47" t="s">
        <v>4</v>
      </c>
      <c r="B3" s="47" t="s">
        <v>80</v>
      </c>
      <c r="C3" s="52"/>
      <c r="D3" s="52"/>
      <c r="E3" s="52"/>
      <c r="F3" s="52"/>
      <c r="G3" s="52"/>
      <c r="H3" s="52"/>
    </row>
    <row r="4" spans="1:8" ht="16.5" x14ac:dyDescent="0.3">
      <c r="A4" s="47"/>
      <c r="B4" s="47" t="s">
        <v>81</v>
      </c>
      <c r="C4" s="54"/>
      <c r="D4" s="54"/>
      <c r="E4" s="54"/>
      <c r="F4" s="52"/>
      <c r="G4" s="52"/>
      <c r="H4" s="52"/>
    </row>
    <row r="5" spans="1:8" ht="16.5" x14ac:dyDescent="0.3">
      <c r="A5" s="47" t="s">
        <v>52</v>
      </c>
      <c r="B5" s="47" t="s">
        <v>82</v>
      </c>
      <c r="C5" s="54"/>
      <c r="D5" s="54"/>
      <c r="E5" s="54"/>
      <c r="F5" s="52"/>
      <c r="G5" s="52"/>
      <c r="H5" s="52"/>
    </row>
    <row r="6" spans="1:8" ht="16.5" x14ac:dyDescent="0.3">
      <c r="A6" s="49"/>
      <c r="B6" s="49"/>
      <c r="C6" s="54"/>
      <c r="D6" s="54"/>
      <c r="E6" s="54"/>
      <c r="F6" s="52"/>
      <c r="G6" s="52"/>
      <c r="H6" s="52"/>
    </row>
    <row r="7" spans="1:8" ht="16.5" x14ac:dyDescent="0.3">
      <c r="A7" s="55"/>
      <c r="B7" s="55"/>
      <c r="C7" s="54"/>
      <c r="D7" s="54"/>
      <c r="E7" s="54"/>
      <c r="F7" s="52"/>
      <c r="G7" s="52"/>
      <c r="H7" s="52"/>
    </row>
    <row r="8" spans="1:8" ht="15.75" x14ac:dyDescent="0.25">
      <c r="A8" s="52"/>
      <c r="B8" s="52"/>
      <c r="C8" s="53"/>
      <c r="D8" s="53" t="s">
        <v>33</v>
      </c>
      <c r="E8" s="52"/>
      <c r="F8" s="52"/>
      <c r="G8" s="52"/>
      <c r="H8" s="52"/>
    </row>
    <row r="9" spans="1:8" x14ac:dyDescent="0.2">
      <c r="A9" s="52"/>
      <c r="B9" s="52"/>
      <c r="C9" s="52"/>
      <c r="D9" s="52"/>
      <c r="E9" s="52"/>
      <c r="F9" s="52"/>
      <c r="G9" s="52"/>
      <c r="H9" s="52"/>
    </row>
    <row r="10" spans="1:8" x14ac:dyDescent="0.2">
      <c r="A10" s="52"/>
      <c r="B10" s="52"/>
      <c r="C10" s="56" t="s">
        <v>48</v>
      </c>
      <c r="D10" s="57"/>
      <c r="E10" s="52"/>
      <c r="F10" s="52"/>
      <c r="G10" s="52"/>
      <c r="H10" s="52"/>
    </row>
    <row r="11" spans="1:8" x14ac:dyDescent="0.2">
      <c r="A11" s="52"/>
      <c r="B11" s="52"/>
      <c r="C11" s="56" t="s">
        <v>34</v>
      </c>
      <c r="D11" s="57"/>
      <c r="E11" s="52"/>
      <c r="F11" s="52"/>
      <c r="G11" s="52"/>
      <c r="H11" s="52"/>
    </row>
    <row r="12" spans="1:8" ht="16.5" x14ac:dyDescent="0.3">
      <c r="A12" s="52"/>
      <c r="B12" s="52"/>
      <c r="C12" s="58"/>
      <c r="D12" s="52"/>
      <c r="E12" s="52"/>
      <c r="F12" s="52"/>
      <c r="G12" s="52"/>
      <c r="H12" s="52"/>
    </row>
    <row r="13" spans="1:8" x14ac:dyDescent="0.2">
      <c r="A13" s="52"/>
      <c r="B13" s="52"/>
      <c r="C13" s="52"/>
      <c r="D13" s="52"/>
      <c r="E13" s="52"/>
      <c r="F13" s="52"/>
      <c r="G13" s="52"/>
      <c r="H13" s="52"/>
    </row>
    <row r="14" spans="1:8" x14ac:dyDescent="0.2">
      <c r="A14" s="59"/>
      <c r="B14" s="59"/>
      <c r="C14" s="59"/>
      <c r="D14" s="59"/>
      <c r="E14" s="59"/>
      <c r="F14" s="59"/>
      <c r="G14" s="59"/>
      <c r="H14" s="59"/>
    </row>
    <row r="15" spans="1:8" x14ac:dyDescent="0.2">
      <c r="A15" s="382" t="s">
        <v>5</v>
      </c>
      <c r="B15" s="382" t="s">
        <v>532</v>
      </c>
      <c r="C15" s="382" t="s">
        <v>36</v>
      </c>
      <c r="D15" s="382" t="s">
        <v>37</v>
      </c>
      <c r="E15" s="376"/>
      <c r="F15" s="377" t="s">
        <v>35</v>
      </c>
      <c r="G15" s="378"/>
      <c r="H15" s="374"/>
    </row>
    <row r="16" spans="1:8" x14ac:dyDescent="0.2">
      <c r="A16" s="383"/>
      <c r="B16" s="383"/>
      <c r="C16" s="383"/>
      <c r="D16" s="383"/>
      <c r="E16" s="379" t="s">
        <v>38</v>
      </c>
      <c r="F16" s="375" t="s">
        <v>9</v>
      </c>
      <c r="G16" s="375" t="s">
        <v>10</v>
      </c>
      <c r="H16" s="379" t="s">
        <v>39</v>
      </c>
    </row>
    <row r="17" spans="1:9" ht="13.5" thickBot="1" x14ac:dyDescent="0.25">
      <c r="A17" s="380"/>
      <c r="B17" s="381"/>
      <c r="C17" s="380"/>
      <c r="D17" s="381" t="s">
        <v>47</v>
      </c>
      <c r="E17" s="381" t="s">
        <v>47</v>
      </c>
      <c r="F17" s="381" t="s">
        <v>47</v>
      </c>
      <c r="G17" s="381" t="s">
        <v>47</v>
      </c>
      <c r="H17" s="381" t="s">
        <v>40</v>
      </c>
    </row>
    <row r="18" spans="1:9" ht="13.5" thickTop="1" x14ac:dyDescent="0.2">
      <c r="A18" s="65"/>
      <c r="B18" s="65"/>
      <c r="C18" s="66"/>
      <c r="D18" s="67"/>
      <c r="E18" s="68"/>
      <c r="F18" s="68"/>
      <c r="G18" s="68"/>
      <c r="H18" s="68"/>
    </row>
    <row r="19" spans="1:9" x14ac:dyDescent="0.2">
      <c r="A19" s="69">
        <v>1</v>
      </c>
      <c r="B19" s="69">
        <v>1</v>
      </c>
      <c r="C19" s="70" t="s">
        <v>18</v>
      </c>
      <c r="D19" s="71"/>
      <c r="E19" s="72"/>
      <c r="F19" s="72"/>
      <c r="G19" s="72"/>
      <c r="H19" s="73"/>
    </row>
    <row r="20" spans="1:9" x14ac:dyDescent="0.2">
      <c r="A20" s="69">
        <v>2</v>
      </c>
      <c r="B20" s="69">
        <v>2</v>
      </c>
      <c r="C20" s="70" t="s">
        <v>27</v>
      </c>
      <c r="D20" s="71"/>
      <c r="E20" s="72"/>
      <c r="F20" s="72"/>
      <c r="G20" s="72"/>
      <c r="H20" s="73"/>
    </row>
    <row r="21" spans="1:9" x14ac:dyDescent="0.2">
      <c r="A21" s="69">
        <v>3</v>
      </c>
      <c r="B21" s="69">
        <v>3</v>
      </c>
      <c r="C21" s="70" t="s">
        <v>51</v>
      </c>
      <c r="D21" s="71"/>
      <c r="E21" s="72"/>
      <c r="F21" s="72"/>
      <c r="G21" s="72"/>
      <c r="H21" s="73"/>
    </row>
    <row r="22" spans="1:9" x14ac:dyDescent="0.2">
      <c r="A22" s="69">
        <v>4</v>
      </c>
      <c r="B22" s="69">
        <v>4</v>
      </c>
      <c r="C22" s="70" t="s">
        <v>168</v>
      </c>
      <c r="D22" s="71"/>
      <c r="E22" s="72"/>
      <c r="F22" s="72"/>
      <c r="G22" s="72"/>
      <c r="H22" s="73"/>
    </row>
    <row r="23" spans="1:9" x14ac:dyDescent="0.2">
      <c r="A23" s="69">
        <v>5</v>
      </c>
      <c r="B23" s="69">
        <v>5</v>
      </c>
      <c r="C23" s="70" t="s">
        <v>54</v>
      </c>
      <c r="D23" s="71"/>
      <c r="E23" s="72"/>
      <c r="F23" s="72"/>
      <c r="G23" s="72"/>
      <c r="H23" s="73"/>
    </row>
    <row r="24" spans="1:9" x14ac:dyDescent="0.2">
      <c r="A24" s="69">
        <v>6</v>
      </c>
      <c r="B24" s="69">
        <v>6</v>
      </c>
      <c r="C24" s="70" t="s">
        <v>508</v>
      </c>
      <c r="D24" s="71"/>
      <c r="E24" s="72"/>
      <c r="F24" s="72"/>
      <c r="G24" s="72"/>
      <c r="H24" s="73"/>
    </row>
    <row r="25" spans="1:9" x14ac:dyDescent="0.2">
      <c r="A25" s="69">
        <v>7</v>
      </c>
      <c r="B25" s="69">
        <v>7</v>
      </c>
      <c r="C25" s="70" t="s">
        <v>494</v>
      </c>
      <c r="D25" s="71"/>
      <c r="E25" s="72"/>
      <c r="F25" s="72"/>
      <c r="G25" s="72"/>
      <c r="H25" s="73"/>
      <c r="I25" s="24"/>
    </row>
    <row r="26" spans="1:9" x14ac:dyDescent="0.2">
      <c r="A26" s="69">
        <v>8</v>
      </c>
      <c r="B26" s="69">
        <v>8</v>
      </c>
      <c r="C26" s="70" t="s">
        <v>495</v>
      </c>
      <c r="D26" s="71"/>
      <c r="E26" s="72"/>
      <c r="F26" s="72"/>
      <c r="G26" s="72"/>
      <c r="H26" s="73"/>
    </row>
    <row r="27" spans="1:9" ht="13.5" thickBot="1" x14ac:dyDescent="0.25">
      <c r="A27" s="64"/>
      <c r="B27" s="64"/>
      <c r="C27" s="63"/>
      <c r="D27" s="74"/>
      <c r="E27" s="75"/>
      <c r="F27" s="75"/>
      <c r="G27" s="75"/>
      <c r="H27" s="76"/>
    </row>
    <row r="28" spans="1:9" ht="13.5" thickTop="1" x14ac:dyDescent="0.2">
      <c r="A28" s="65"/>
      <c r="B28" s="77"/>
      <c r="C28" s="77"/>
      <c r="D28" s="77"/>
      <c r="E28" s="77"/>
      <c r="F28" s="77"/>
      <c r="G28" s="77"/>
      <c r="H28" s="77"/>
    </row>
    <row r="29" spans="1:9" x14ac:dyDescent="0.2">
      <c r="A29" s="60"/>
      <c r="B29" s="61"/>
      <c r="C29" s="62" t="s">
        <v>22</v>
      </c>
      <c r="D29" s="72"/>
      <c r="E29" s="72"/>
      <c r="F29" s="72"/>
      <c r="G29" s="72"/>
      <c r="H29" s="72"/>
    </row>
    <row r="30" spans="1:9" x14ac:dyDescent="0.2">
      <c r="A30" s="60"/>
      <c r="B30" s="61"/>
      <c r="C30" s="62" t="s">
        <v>533</v>
      </c>
      <c r="D30" s="72"/>
      <c r="E30" s="66"/>
      <c r="F30" s="66"/>
      <c r="G30" s="66"/>
      <c r="H30" s="66"/>
    </row>
    <row r="31" spans="1:9" x14ac:dyDescent="0.2">
      <c r="A31" s="60"/>
      <c r="B31" s="61"/>
      <c r="C31" s="62" t="s">
        <v>41</v>
      </c>
      <c r="D31" s="66"/>
      <c r="E31" s="66"/>
      <c r="F31" s="66"/>
      <c r="G31" s="66"/>
      <c r="H31" s="66"/>
    </row>
    <row r="32" spans="1:9" x14ac:dyDescent="0.2">
      <c r="A32" s="60"/>
      <c r="B32" s="61"/>
      <c r="C32" s="62" t="s">
        <v>534</v>
      </c>
      <c r="D32" s="72"/>
      <c r="E32" s="66"/>
      <c r="F32" s="66"/>
      <c r="G32" s="66"/>
      <c r="H32" s="66"/>
    </row>
    <row r="33" spans="1:8" x14ac:dyDescent="0.2">
      <c r="A33" s="60"/>
      <c r="B33" s="61"/>
      <c r="C33" s="62" t="s">
        <v>43</v>
      </c>
      <c r="D33" s="72"/>
      <c r="E33" s="66"/>
      <c r="F33" s="66"/>
      <c r="G33" s="66"/>
      <c r="H33" s="66"/>
    </row>
    <row r="34" spans="1:8" x14ac:dyDescent="0.2">
      <c r="A34" s="60"/>
      <c r="B34" s="61"/>
      <c r="C34" s="62" t="s">
        <v>49</v>
      </c>
      <c r="D34" s="72"/>
      <c r="E34" s="66"/>
      <c r="F34" s="66"/>
      <c r="G34" s="66"/>
      <c r="H34" s="66"/>
    </row>
    <row r="35" spans="1:8" x14ac:dyDescent="0.2">
      <c r="A35" s="59"/>
      <c r="B35" s="59"/>
      <c r="C35" s="59"/>
      <c r="D35" s="59"/>
      <c r="E35" s="59"/>
      <c r="F35" s="59"/>
      <c r="G35" s="59"/>
      <c r="H35" s="59"/>
    </row>
    <row r="36" spans="1:8" x14ac:dyDescent="0.2">
      <c r="A36" s="52"/>
      <c r="B36" s="52"/>
      <c r="C36" s="52"/>
      <c r="D36" s="52"/>
      <c r="E36" s="52"/>
      <c r="F36" s="52"/>
      <c r="G36" s="52"/>
      <c r="H36" s="52"/>
    </row>
    <row r="37" spans="1:8" x14ac:dyDescent="0.2">
      <c r="A37" s="52" t="s">
        <v>42</v>
      </c>
      <c r="B37" s="56"/>
      <c r="C37" s="56"/>
      <c r="D37" s="52"/>
      <c r="E37" s="52"/>
      <c r="F37" s="52"/>
      <c r="G37" s="52"/>
      <c r="H37" s="52"/>
    </row>
    <row r="38" spans="1:8" ht="15" x14ac:dyDescent="0.2">
      <c r="A38" s="10"/>
      <c r="B38" s="9"/>
      <c r="C38" s="9"/>
    </row>
  </sheetData>
  <mergeCells count="4">
    <mergeCell ref="B15:B16"/>
    <mergeCell ref="A15:A16"/>
    <mergeCell ref="C15:C16"/>
    <mergeCell ref="D15:D16"/>
  </mergeCells>
  <phoneticPr fontId="13" type="noConversion"/>
  <printOptions horizontalCentered="1"/>
  <pageMargins left="0.74803149606299213" right="0.74803149606299213" top="0.98425196850393704" bottom="0.98425196850393704"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2"/>
  <sheetViews>
    <sheetView tabSelected="1" topLeftCell="A108" zoomScale="70" zoomScaleNormal="70" workbookViewId="0">
      <selection activeCell="B141" sqref="B141"/>
    </sheetView>
  </sheetViews>
  <sheetFormatPr defaultColWidth="8.7109375" defaultRowHeight="12.75" x14ac:dyDescent="0.2"/>
  <cols>
    <col min="1" max="1" width="10.85546875" style="28" customWidth="1"/>
    <col min="2" max="2" width="54.140625" style="28" customWidth="1"/>
    <col min="3" max="3" width="11.42578125" style="28" customWidth="1"/>
    <col min="4" max="4" width="9.7109375" style="28" customWidth="1"/>
    <col min="5" max="5" width="10" style="28" customWidth="1"/>
    <col min="6" max="6" width="14.85546875" style="28" customWidth="1"/>
    <col min="7" max="7" width="12" style="28" customWidth="1"/>
    <col min="8" max="8" width="13.140625" style="28" customWidth="1"/>
    <col min="9" max="9" width="10.85546875" style="28" customWidth="1"/>
    <col min="10" max="11" width="9.85546875" style="28" customWidth="1"/>
    <col min="12" max="12" width="12.42578125" style="28" customWidth="1"/>
    <col min="13" max="13" width="15" style="28" customWidth="1"/>
    <col min="14" max="14" width="14.140625" style="28" customWidth="1"/>
    <col min="15" max="15" width="15.42578125" style="28" customWidth="1"/>
    <col min="16" max="16" width="10.42578125" style="28" bestFit="1" customWidth="1"/>
    <col min="17" max="17" width="9.42578125" style="28" customWidth="1"/>
    <col min="18" max="18" width="9.28515625" style="28" bestFit="1" customWidth="1"/>
    <col min="19" max="16384" width="8.7109375" style="28"/>
  </cols>
  <sheetData>
    <row r="1" spans="1:19" x14ac:dyDescent="0.2">
      <c r="A1" s="78"/>
      <c r="B1" s="78"/>
      <c r="C1" s="79"/>
      <c r="D1" s="79"/>
      <c r="E1" s="79"/>
      <c r="F1" s="79"/>
      <c r="G1" s="78"/>
      <c r="H1" s="78"/>
      <c r="I1" s="78"/>
      <c r="J1" s="78"/>
      <c r="K1" s="78"/>
      <c r="L1" s="78"/>
      <c r="M1" s="78"/>
      <c r="N1" s="78"/>
      <c r="O1" s="78"/>
      <c r="P1" s="27"/>
      <c r="Q1" s="27"/>
      <c r="R1" s="27"/>
      <c r="S1" s="27"/>
    </row>
    <row r="2" spans="1:19" x14ac:dyDescent="0.2">
      <c r="A2" s="80" t="s">
        <v>3</v>
      </c>
      <c r="B2" s="80" t="s">
        <v>79</v>
      </c>
      <c r="C2" s="81"/>
      <c r="D2" s="79"/>
      <c r="E2" s="79"/>
      <c r="F2" s="79"/>
      <c r="G2" s="78"/>
      <c r="H2" s="78"/>
      <c r="I2" s="78"/>
      <c r="J2" s="78"/>
      <c r="K2" s="78"/>
      <c r="L2" s="78"/>
      <c r="M2" s="78"/>
      <c r="N2" s="78"/>
      <c r="O2" s="78"/>
      <c r="P2" s="27"/>
      <c r="Q2" s="27"/>
      <c r="R2" s="27"/>
      <c r="S2" s="27"/>
    </row>
    <row r="3" spans="1:19" x14ac:dyDescent="0.2">
      <c r="A3" s="80"/>
      <c r="B3" s="80"/>
      <c r="C3" s="81"/>
      <c r="D3" s="79"/>
      <c r="E3" s="79"/>
      <c r="F3" s="79"/>
      <c r="G3" s="78"/>
      <c r="H3" s="78"/>
      <c r="I3" s="78"/>
      <c r="J3" s="78"/>
      <c r="K3" s="78"/>
      <c r="L3" s="78"/>
      <c r="M3" s="78"/>
      <c r="N3" s="78"/>
      <c r="O3" s="78"/>
      <c r="P3" s="27"/>
      <c r="Q3" s="27"/>
      <c r="R3" s="27"/>
      <c r="S3" s="27"/>
    </row>
    <row r="4" spans="1:19" x14ac:dyDescent="0.2">
      <c r="A4" s="80" t="s">
        <v>4</v>
      </c>
      <c r="B4" s="80" t="s">
        <v>80</v>
      </c>
      <c r="C4" s="81"/>
      <c r="D4" s="79"/>
      <c r="E4" s="79"/>
      <c r="F4" s="79"/>
      <c r="G4" s="78"/>
      <c r="H4" s="78"/>
      <c r="I4" s="78"/>
      <c r="J4" s="78"/>
      <c r="K4" s="78"/>
      <c r="L4" s="78"/>
      <c r="M4" s="78"/>
      <c r="N4" s="78"/>
      <c r="O4" s="78"/>
      <c r="P4" s="27"/>
      <c r="Q4" s="27"/>
      <c r="R4" s="27"/>
      <c r="S4" s="27"/>
    </row>
    <row r="5" spans="1:19" x14ac:dyDescent="0.2">
      <c r="A5" s="80"/>
      <c r="B5" s="80" t="s">
        <v>81</v>
      </c>
      <c r="C5" s="81"/>
      <c r="D5" s="79"/>
      <c r="E5" s="79"/>
      <c r="F5" s="79"/>
      <c r="G5" s="78"/>
      <c r="H5" s="78"/>
      <c r="I5" s="78"/>
      <c r="J5" s="78"/>
      <c r="K5" s="78"/>
      <c r="L5" s="78"/>
      <c r="M5" s="78"/>
      <c r="N5" s="78"/>
      <c r="O5" s="78"/>
      <c r="P5" s="27"/>
      <c r="Q5" s="27"/>
      <c r="R5" s="27"/>
      <c r="S5" s="27"/>
    </row>
    <row r="6" spans="1:19" x14ac:dyDescent="0.2">
      <c r="A6" s="80" t="s">
        <v>52</v>
      </c>
      <c r="B6" s="80" t="s">
        <v>82</v>
      </c>
      <c r="C6" s="81"/>
      <c r="D6" s="79"/>
      <c r="E6" s="79"/>
      <c r="F6" s="79"/>
      <c r="G6" s="78"/>
      <c r="H6" s="78"/>
      <c r="I6" s="78"/>
      <c r="J6" s="78"/>
      <c r="K6" s="78"/>
      <c r="L6" s="78"/>
      <c r="M6" s="78"/>
      <c r="N6" s="78"/>
      <c r="O6" s="78"/>
      <c r="P6" s="27"/>
      <c r="Q6" s="27"/>
      <c r="R6" s="27"/>
      <c r="S6" s="27"/>
    </row>
    <row r="7" spans="1:19" x14ac:dyDescent="0.2">
      <c r="A7" s="80"/>
      <c r="B7" s="80"/>
      <c r="C7" s="81"/>
      <c r="D7" s="79"/>
      <c r="E7" s="79"/>
      <c r="F7" s="79"/>
      <c r="G7" s="78"/>
      <c r="H7" s="78"/>
      <c r="I7" s="78"/>
      <c r="J7" s="78"/>
      <c r="K7" s="78"/>
      <c r="L7" s="78"/>
      <c r="M7" s="78"/>
      <c r="N7" s="78"/>
      <c r="O7" s="78"/>
      <c r="P7" s="27"/>
      <c r="Q7" s="27"/>
      <c r="R7" s="27"/>
      <c r="S7" s="27"/>
    </row>
    <row r="8" spans="1:19" x14ac:dyDescent="0.2">
      <c r="A8" s="384" t="s">
        <v>535</v>
      </c>
      <c r="B8" s="385"/>
      <c r="C8" s="385"/>
      <c r="D8" s="385"/>
      <c r="E8" s="385"/>
      <c r="F8" s="385"/>
      <c r="G8" s="385"/>
      <c r="H8" s="385"/>
      <c r="I8" s="385"/>
      <c r="J8" s="385"/>
      <c r="K8" s="385"/>
      <c r="L8" s="385"/>
      <c r="M8" s="385"/>
      <c r="N8" s="385"/>
      <c r="O8" s="385"/>
      <c r="P8" s="27"/>
      <c r="Q8" s="27"/>
      <c r="R8" s="27"/>
      <c r="S8" s="27"/>
    </row>
    <row r="9" spans="1:19" x14ac:dyDescent="0.2">
      <c r="A9" s="384" t="s">
        <v>28</v>
      </c>
      <c r="B9" s="385"/>
      <c r="C9" s="385"/>
      <c r="D9" s="385"/>
      <c r="E9" s="385"/>
      <c r="F9" s="385"/>
      <c r="G9" s="385"/>
      <c r="H9" s="385"/>
      <c r="I9" s="385"/>
      <c r="J9" s="385"/>
      <c r="K9" s="385"/>
      <c r="L9" s="385"/>
      <c r="M9" s="385"/>
      <c r="N9" s="385"/>
      <c r="O9" s="385"/>
      <c r="P9" s="27"/>
      <c r="Q9" s="27"/>
      <c r="R9" s="27"/>
      <c r="S9" s="27"/>
    </row>
    <row r="10" spans="1:19" x14ac:dyDescent="0.2">
      <c r="A10" s="78"/>
      <c r="B10" s="78"/>
      <c r="C10" s="79"/>
      <c r="D10" s="79"/>
      <c r="E10" s="79"/>
      <c r="F10" s="79"/>
      <c r="G10" s="78"/>
      <c r="H10" s="82"/>
      <c r="I10" s="78"/>
      <c r="J10" s="78"/>
      <c r="K10" s="78"/>
      <c r="L10" s="78"/>
      <c r="M10" s="83"/>
      <c r="N10" s="84"/>
      <c r="O10" s="85"/>
      <c r="P10" s="27"/>
      <c r="Q10" s="27"/>
      <c r="R10" s="27"/>
      <c r="S10" s="27"/>
    </row>
    <row r="11" spans="1:19" x14ac:dyDescent="0.2">
      <c r="A11" s="393"/>
      <c r="B11" s="394"/>
      <c r="C11" s="394"/>
      <c r="E11" s="86"/>
      <c r="F11" s="86"/>
      <c r="G11" s="78"/>
      <c r="H11" s="78"/>
      <c r="I11" s="78"/>
      <c r="J11" s="78"/>
      <c r="K11" s="78"/>
      <c r="L11" s="78"/>
      <c r="M11" s="83"/>
      <c r="N11" s="84"/>
      <c r="O11" s="85"/>
      <c r="P11" s="27"/>
      <c r="Q11" s="27"/>
      <c r="R11" s="27"/>
      <c r="S11" s="27"/>
    </row>
    <row r="12" spans="1:19" x14ac:dyDescent="0.2">
      <c r="A12" s="78" t="s">
        <v>424</v>
      </c>
      <c r="C12" s="79"/>
      <c r="D12" s="79"/>
      <c r="E12" s="79"/>
      <c r="F12" s="79"/>
      <c r="G12" s="78"/>
      <c r="H12" s="78"/>
      <c r="I12" s="78"/>
      <c r="J12" s="78"/>
      <c r="K12" s="78"/>
      <c r="L12" s="78"/>
      <c r="M12" s="83"/>
      <c r="N12" s="84"/>
      <c r="O12" s="85"/>
      <c r="P12" s="27"/>
      <c r="Q12" s="27"/>
      <c r="R12" s="27"/>
      <c r="S12" s="27"/>
    </row>
    <row r="13" spans="1:19" x14ac:dyDescent="0.2">
      <c r="A13" s="386" t="s">
        <v>5</v>
      </c>
      <c r="B13" s="386" t="s">
        <v>6</v>
      </c>
      <c r="C13" s="386" t="s">
        <v>7</v>
      </c>
      <c r="D13" s="386" t="s">
        <v>8</v>
      </c>
      <c r="E13" s="389" t="s">
        <v>529</v>
      </c>
      <c r="F13" s="390" t="s">
        <v>44</v>
      </c>
      <c r="G13" s="391"/>
      <c r="H13" s="391"/>
      <c r="I13" s="391"/>
      <c r="J13" s="392"/>
      <c r="K13" s="390" t="s">
        <v>45</v>
      </c>
      <c r="L13" s="391"/>
      <c r="M13" s="391"/>
      <c r="N13" s="391"/>
      <c r="O13" s="392"/>
      <c r="P13" s="32"/>
      <c r="Q13" s="32"/>
      <c r="R13" s="32"/>
      <c r="S13" s="32"/>
    </row>
    <row r="14" spans="1:19" x14ac:dyDescent="0.2">
      <c r="A14" s="387"/>
      <c r="B14" s="387"/>
      <c r="C14" s="387"/>
      <c r="D14" s="387"/>
      <c r="E14" s="387"/>
      <c r="F14" s="389" t="s">
        <v>528</v>
      </c>
      <c r="G14" s="386" t="s">
        <v>19</v>
      </c>
      <c r="H14" s="386" t="s">
        <v>20</v>
      </c>
      <c r="I14" s="371"/>
      <c r="J14" s="389" t="s">
        <v>22</v>
      </c>
      <c r="K14" s="389" t="s">
        <v>527</v>
      </c>
      <c r="L14" s="386" t="s">
        <v>23</v>
      </c>
      <c r="M14" s="386" t="s">
        <v>24</v>
      </c>
      <c r="N14" s="386" t="s">
        <v>25</v>
      </c>
      <c r="O14" s="386" t="s">
        <v>46</v>
      </c>
      <c r="P14" s="27"/>
      <c r="Q14" s="27"/>
      <c r="R14" s="27"/>
      <c r="S14" s="27"/>
    </row>
    <row r="15" spans="1:19" x14ac:dyDescent="0.2">
      <c r="A15" s="387"/>
      <c r="B15" s="387"/>
      <c r="C15" s="387"/>
      <c r="D15" s="387"/>
      <c r="E15" s="387"/>
      <c r="F15" s="387"/>
      <c r="G15" s="387"/>
      <c r="H15" s="387"/>
      <c r="I15" s="372" t="s">
        <v>21</v>
      </c>
      <c r="J15" s="387"/>
      <c r="K15" s="387"/>
      <c r="L15" s="387"/>
      <c r="M15" s="387"/>
      <c r="N15" s="387"/>
      <c r="O15" s="387"/>
      <c r="P15" s="27"/>
      <c r="Q15" s="27"/>
      <c r="R15" s="27"/>
      <c r="S15" s="34"/>
    </row>
    <row r="16" spans="1:19" ht="13.5" thickBot="1" x14ac:dyDescent="0.25">
      <c r="A16" s="388"/>
      <c r="B16" s="388"/>
      <c r="C16" s="388"/>
      <c r="D16" s="388"/>
      <c r="E16" s="388"/>
      <c r="F16" s="388"/>
      <c r="G16" s="388"/>
      <c r="H16" s="388"/>
      <c r="I16" s="373"/>
      <c r="J16" s="388"/>
      <c r="K16" s="388"/>
      <c r="L16" s="388"/>
      <c r="M16" s="388"/>
      <c r="N16" s="388"/>
      <c r="O16" s="388"/>
      <c r="P16" s="35"/>
      <c r="Q16" s="35"/>
      <c r="R16" s="35"/>
      <c r="S16" s="35"/>
    </row>
    <row r="17" spans="1:19" ht="13.5" thickTop="1" x14ac:dyDescent="0.2">
      <c r="A17" s="88"/>
      <c r="B17" s="89"/>
      <c r="C17" s="90"/>
      <c r="D17" s="90"/>
      <c r="E17" s="90"/>
      <c r="F17" s="90"/>
      <c r="G17" s="91"/>
      <c r="H17" s="91"/>
      <c r="I17" s="91"/>
      <c r="J17" s="91"/>
      <c r="K17" s="91"/>
      <c r="L17" s="91"/>
      <c r="M17" s="91"/>
      <c r="N17" s="91"/>
      <c r="O17" s="91"/>
      <c r="P17" s="30"/>
      <c r="Q17" s="30"/>
      <c r="R17" s="30"/>
      <c r="S17" s="30"/>
    </row>
    <row r="18" spans="1:19" x14ac:dyDescent="0.2">
      <c r="A18" s="92"/>
      <c r="B18" s="93" t="s">
        <v>214</v>
      </c>
      <c r="C18" s="94"/>
      <c r="D18" s="94"/>
      <c r="E18" s="90"/>
      <c r="F18" s="90"/>
      <c r="G18" s="143"/>
      <c r="H18" s="143"/>
      <c r="I18" s="143"/>
      <c r="J18" s="143"/>
      <c r="K18" s="143"/>
      <c r="L18" s="143"/>
      <c r="M18" s="143"/>
      <c r="N18" s="143"/>
      <c r="O18" s="143"/>
      <c r="P18" s="30"/>
      <c r="Q18" s="30"/>
      <c r="R18" s="30"/>
      <c r="S18" s="30"/>
    </row>
    <row r="19" spans="1:19" x14ac:dyDescent="0.2">
      <c r="A19" s="95">
        <v>1</v>
      </c>
      <c r="B19" s="96" t="s">
        <v>309</v>
      </c>
      <c r="C19" s="144" t="s">
        <v>26</v>
      </c>
      <c r="D19" s="145">
        <v>1</v>
      </c>
      <c r="E19" s="146"/>
      <c r="F19" s="146"/>
      <c r="G19" s="147"/>
      <c r="H19" s="147"/>
      <c r="I19" s="147"/>
      <c r="J19" s="147"/>
      <c r="K19" s="147"/>
      <c r="L19" s="147"/>
      <c r="M19" s="147"/>
      <c r="N19" s="147"/>
      <c r="O19" s="147"/>
      <c r="P19" s="30"/>
      <c r="Q19" s="30"/>
      <c r="R19" s="30"/>
      <c r="S19" s="30"/>
    </row>
    <row r="20" spans="1:19" x14ac:dyDescent="0.2">
      <c r="A20" s="95">
        <v>2</v>
      </c>
      <c r="B20" s="96" t="s">
        <v>404</v>
      </c>
      <c r="C20" s="144" t="s">
        <v>11</v>
      </c>
      <c r="D20" s="145">
        <f>(27.3/0.9+20.3)*0.3</f>
        <v>15.19</v>
      </c>
      <c r="E20" s="146"/>
      <c r="F20" s="146"/>
      <c r="G20" s="147"/>
      <c r="H20" s="147"/>
      <c r="I20" s="147"/>
      <c r="J20" s="147"/>
      <c r="K20" s="147"/>
      <c r="L20" s="147"/>
      <c r="M20" s="147"/>
      <c r="N20" s="147"/>
      <c r="O20" s="147"/>
      <c r="P20" s="30"/>
      <c r="Q20" s="30"/>
      <c r="R20" s="30"/>
      <c r="S20" s="30"/>
    </row>
    <row r="21" spans="1:19" x14ac:dyDescent="0.2">
      <c r="A21" s="100">
        <v>3</v>
      </c>
      <c r="B21" s="96" t="s">
        <v>405</v>
      </c>
      <c r="C21" s="144" t="s">
        <v>11</v>
      </c>
      <c r="D21" s="145">
        <f>(15+30+17)*0.3</f>
        <v>18.599999999999998</v>
      </c>
      <c r="E21" s="146"/>
      <c r="F21" s="146"/>
      <c r="G21" s="147"/>
      <c r="H21" s="147"/>
      <c r="I21" s="147"/>
      <c r="J21" s="147"/>
      <c r="K21" s="147"/>
      <c r="L21" s="147"/>
      <c r="M21" s="147"/>
      <c r="N21" s="147"/>
      <c r="O21" s="147"/>
      <c r="P21" s="30"/>
      <c r="Q21" s="30"/>
      <c r="R21" s="30"/>
      <c r="S21" s="30"/>
    </row>
    <row r="22" spans="1:19" ht="25.5" x14ac:dyDescent="0.2">
      <c r="A22" s="100">
        <v>4</v>
      </c>
      <c r="B22" s="96" t="s">
        <v>406</v>
      </c>
      <c r="C22" s="144" t="s">
        <v>11</v>
      </c>
      <c r="D22" s="145">
        <f>5.6*1+17*0.3</f>
        <v>10.7</v>
      </c>
      <c r="E22" s="146"/>
      <c r="F22" s="146"/>
      <c r="G22" s="147"/>
      <c r="H22" s="147"/>
      <c r="I22" s="147"/>
      <c r="J22" s="147"/>
      <c r="K22" s="147"/>
      <c r="L22" s="147"/>
      <c r="M22" s="147"/>
      <c r="N22" s="147"/>
      <c r="O22" s="147"/>
      <c r="P22" s="30"/>
      <c r="Q22" s="30"/>
      <c r="R22" s="30"/>
      <c r="S22" s="30"/>
    </row>
    <row r="23" spans="1:19" x14ac:dyDescent="0.2">
      <c r="A23" s="100">
        <v>5</v>
      </c>
      <c r="B23" s="96" t="s">
        <v>203</v>
      </c>
      <c r="C23" s="144" t="s">
        <v>11</v>
      </c>
      <c r="D23" s="145">
        <f>(2.7*0.5+1*1.6+2.6*0.5+2.9*0.5)*1.5</f>
        <v>8.5500000000000007</v>
      </c>
      <c r="E23" s="146"/>
      <c r="F23" s="146"/>
      <c r="G23" s="147"/>
      <c r="H23" s="147"/>
      <c r="I23" s="147"/>
      <c r="J23" s="147"/>
      <c r="K23" s="147"/>
      <c r="L23" s="147"/>
      <c r="M23" s="147"/>
      <c r="N23" s="147"/>
      <c r="O23" s="147"/>
      <c r="P23" s="30"/>
      <c r="Q23" s="30"/>
      <c r="R23" s="30"/>
      <c r="S23" s="30"/>
    </row>
    <row r="24" spans="1:19" ht="25.5" x14ac:dyDescent="0.2">
      <c r="A24" s="100">
        <v>6</v>
      </c>
      <c r="B24" s="96" t="s">
        <v>204</v>
      </c>
      <c r="C24" s="144" t="s">
        <v>13</v>
      </c>
      <c r="D24" s="145">
        <v>48</v>
      </c>
      <c r="E24" s="146"/>
      <c r="F24" s="146"/>
      <c r="G24" s="147"/>
      <c r="H24" s="147"/>
      <c r="I24" s="147"/>
      <c r="J24" s="147"/>
      <c r="K24" s="147"/>
      <c r="L24" s="147"/>
      <c r="M24" s="147"/>
      <c r="N24" s="147"/>
      <c r="O24" s="147"/>
      <c r="P24" s="30"/>
      <c r="Q24" s="30"/>
      <c r="R24" s="30"/>
      <c r="S24" s="30"/>
    </row>
    <row r="25" spans="1:19" x14ac:dyDescent="0.2">
      <c r="A25" s="100">
        <v>7</v>
      </c>
      <c r="B25" s="96" t="s">
        <v>205</v>
      </c>
      <c r="C25" s="144" t="s">
        <v>13</v>
      </c>
      <c r="D25" s="145">
        <f>45+6+11+13.4+16+5</f>
        <v>96.4</v>
      </c>
      <c r="E25" s="146"/>
      <c r="F25" s="146"/>
      <c r="G25" s="147"/>
      <c r="H25" s="147"/>
      <c r="I25" s="147"/>
      <c r="J25" s="147"/>
      <c r="K25" s="147"/>
      <c r="L25" s="147"/>
      <c r="M25" s="147"/>
      <c r="N25" s="147"/>
      <c r="O25" s="147"/>
      <c r="P25" s="30"/>
      <c r="Q25" s="30"/>
      <c r="R25" s="30"/>
      <c r="S25" s="30"/>
    </row>
    <row r="26" spans="1:19" x14ac:dyDescent="0.2">
      <c r="A26" s="100">
        <v>8</v>
      </c>
      <c r="B26" s="96" t="s">
        <v>206</v>
      </c>
      <c r="C26" s="144" t="s">
        <v>13</v>
      </c>
      <c r="D26" s="145">
        <f>(2.9+3+2.04+2+0.6+2.6)*2.6</f>
        <v>34.164000000000001</v>
      </c>
      <c r="E26" s="146"/>
      <c r="F26" s="146"/>
      <c r="G26" s="147"/>
      <c r="H26" s="147"/>
      <c r="I26" s="147"/>
      <c r="J26" s="147"/>
      <c r="K26" s="147"/>
      <c r="L26" s="147"/>
      <c r="M26" s="147"/>
      <c r="N26" s="147"/>
      <c r="O26" s="147"/>
      <c r="P26" s="30"/>
      <c r="Q26" s="30"/>
      <c r="R26" s="30"/>
      <c r="S26" s="30"/>
    </row>
    <row r="27" spans="1:19" x14ac:dyDescent="0.2">
      <c r="A27" s="100">
        <v>9</v>
      </c>
      <c r="B27" s="96" t="s">
        <v>207</v>
      </c>
      <c r="C27" s="144" t="s">
        <v>13</v>
      </c>
      <c r="D27" s="145">
        <f>48+12+92+60+86</f>
        <v>298</v>
      </c>
      <c r="E27" s="146"/>
      <c r="F27" s="146"/>
      <c r="G27" s="147"/>
      <c r="H27" s="147"/>
      <c r="I27" s="147"/>
      <c r="J27" s="147"/>
      <c r="K27" s="147"/>
      <c r="L27" s="147"/>
      <c r="M27" s="147"/>
      <c r="N27" s="147"/>
      <c r="O27" s="147"/>
      <c r="P27" s="30"/>
      <c r="Q27" s="30"/>
      <c r="R27" s="30"/>
      <c r="S27" s="30"/>
    </row>
    <row r="28" spans="1:19" x14ac:dyDescent="0.2">
      <c r="A28" s="100">
        <v>10</v>
      </c>
      <c r="B28" s="96" t="s">
        <v>208</v>
      </c>
      <c r="C28" s="144" t="s">
        <v>13</v>
      </c>
      <c r="D28" s="145">
        <f>(1.9+1+1+6.23+2*1.68+2.7+2.5+4.8+1.6+2.6)*2.7+(3.6+4.1)*2.5+(4.8+2.75+1.92+1.84+1+6.3+3.3)*2.3</f>
        <v>144.40600000000001</v>
      </c>
      <c r="E28" s="146"/>
      <c r="F28" s="146"/>
      <c r="G28" s="147"/>
      <c r="H28" s="147"/>
      <c r="I28" s="147"/>
      <c r="J28" s="147"/>
      <c r="K28" s="147"/>
      <c r="L28" s="147"/>
      <c r="M28" s="147"/>
      <c r="N28" s="147"/>
      <c r="O28" s="147"/>
      <c r="P28" s="30"/>
      <c r="Q28" s="30"/>
      <c r="R28" s="30"/>
      <c r="S28" s="30"/>
    </row>
    <row r="29" spans="1:19" ht="25.5" x14ac:dyDescent="0.2">
      <c r="A29" s="100">
        <v>11</v>
      </c>
      <c r="B29" s="96" t="s">
        <v>209</v>
      </c>
      <c r="C29" s="144" t="s">
        <v>13</v>
      </c>
      <c r="D29" s="145">
        <f>14.4+7.5+4.8*2.1</f>
        <v>31.979999999999997</v>
      </c>
      <c r="E29" s="146"/>
      <c r="F29" s="146"/>
      <c r="G29" s="147"/>
      <c r="H29" s="147"/>
      <c r="I29" s="147"/>
      <c r="J29" s="147"/>
      <c r="K29" s="147"/>
      <c r="L29" s="147"/>
      <c r="M29" s="147"/>
      <c r="N29" s="147"/>
      <c r="O29" s="147"/>
      <c r="P29" s="30"/>
      <c r="Q29" s="30"/>
      <c r="R29" s="30"/>
      <c r="S29" s="30"/>
    </row>
    <row r="30" spans="1:19" ht="25.5" x14ac:dyDescent="0.2">
      <c r="A30" s="100">
        <v>12</v>
      </c>
      <c r="B30" s="96" t="s">
        <v>210</v>
      </c>
      <c r="C30" s="144" t="s">
        <v>13</v>
      </c>
      <c r="D30" s="145">
        <f>107*2</f>
        <v>214</v>
      </c>
      <c r="E30" s="146"/>
      <c r="F30" s="146"/>
      <c r="G30" s="147"/>
      <c r="H30" s="147"/>
      <c r="I30" s="147"/>
      <c r="J30" s="147"/>
      <c r="K30" s="147"/>
      <c r="L30" s="147"/>
      <c r="M30" s="147"/>
      <c r="N30" s="147"/>
      <c r="O30" s="147"/>
      <c r="P30" s="36"/>
      <c r="Q30" s="37"/>
      <c r="R30" s="37"/>
      <c r="S30" s="30"/>
    </row>
    <row r="31" spans="1:19" x14ac:dyDescent="0.2">
      <c r="A31" s="100">
        <v>13</v>
      </c>
      <c r="B31" s="96" t="s">
        <v>211</v>
      </c>
      <c r="C31" s="144" t="s">
        <v>11</v>
      </c>
      <c r="D31" s="145">
        <f>0.7*0.9+0.3*2.5+0.75*2.77*1.1</f>
        <v>3.6652500000000003</v>
      </c>
      <c r="E31" s="146"/>
      <c r="F31" s="146"/>
      <c r="G31" s="147"/>
      <c r="H31" s="147"/>
      <c r="I31" s="147"/>
      <c r="J31" s="147"/>
      <c r="K31" s="147"/>
      <c r="L31" s="147"/>
      <c r="M31" s="147"/>
      <c r="N31" s="147"/>
      <c r="O31" s="147"/>
      <c r="P31" s="36"/>
      <c r="Q31" s="37"/>
      <c r="R31" s="37"/>
      <c r="S31" s="30"/>
    </row>
    <row r="32" spans="1:19" ht="25.5" x14ac:dyDescent="0.2">
      <c r="A32" s="100">
        <v>14</v>
      </c>
      <c r="B32" s="96" t="s">
        <v>212</v>
      </c>
      <c r="C32" s="144" t="s">
        <v>13</v>
      </c>
      <c r="D32" s="145">
        <v>14</v>
      </c>
      <c r="E32" s="146"/>
      <c r="F32" s="146"/>
      <c r="G32" s="147"/>
      <c r="H32" s="147"/>
      <c r="I32" s="147"/>
      <c r="J32" s="147"/>
      <c r="K32" s="147"/>
      <c r="L32" s="147"/>
      <c r="M32" s="147"/>
      <c r="N32" s="147"/>
      <c r="O32" s="147"/>
      <c r="P32" s="36"/>
      <c r="Q32" s="37"/>
      <c r="R32" s="37"/>
      <c r="S32" s="30"/>
    </row>
    <row r="33" spans="1:21" ht="25.5" x14ac:dyDescent="0.2">
      <c r="A33" s="100">
        <v>15</v>
      </c>
      <c r="B33" s="96" t="s">
        <v>213</v>
      </c>
      <c r="C33" s="144" t="s">
        <v>13</v>
      </c>
      <c r="D33" s="145">
        <f>166+3.5*5.7</f>
        <v>185.95</v>
      </c>
      <c r="E33" s="146"/>
      <c r="F33" s="146"/>
      <c r="G33" s="147"/>
      <c r="H33" s="147"/>
      <c r="I33" s="147"/>
      <c r="J33" s="147"/>
      <c r="K33" s="147"/>
      <c r="L33" s="147"/>
      <c r="M33" s="147"/>
      <c r="N33" s="147"/>
      <c r="O33" s="147"/>
      <c r="P33" s="36"/>
      <c r="Q33" s="37"/>
      <c r="R33" s="37"/>
      <c r="S33" s="30"/>
    </row>
    <row r="34" spans="1:21" x14ac:dyDescent="0.2">
      <c r="A34" s="92"/>
      <c r="B34" s="93" t="s">
        <v>215</v>
      </c>
      <c r="C34" s="94"/>
      <c r="D34" s="101"/>
      <c r="E34" s="146"/>
      <c r="F34" s="146"/>
      <c r="G34" s="147"/>
      <c r="H34" s="147"/>
      <c r="I34" s="147"/>
      <c r="J34" s="147"/>
      <c r="K34" s="147"/>
      <c r="L34" s="147"/>
      <c r="M34" s="147"/>
      <c r="N34" s="147"/>
      <c r="O34" s="147"/>
      <c r="P34" s="36"/>
      <c r="Q34" s="37"/>
      <c r="R34" s="38"/>
      <c r="S34" s="30"/>
    </row>
    <row r="35" spans="1:21" x14ac:dyDescent="0.2">
      <c r="A35" s="92"/>
      <c r="B35" s="102" t="s">
        <v>221</v>
      </c>
      <c r="C35" s="94"/>
      <c r="D35" s="101"/>
      <c r="E35" s="146"/>
      <c r="F35" s="146"/>
      <c r="G35" s="147"/>
      <c r="H35" s="147"/>
      <c r="I35" s="147"/>
      <c r="J35" s="147"/>
      <c r="K35" s="147"/>
      <c r="L35" s="147"/>
      <c r="M35" s="147"/>
      <c r="N35" s="147"/>
      <c r="O35" s="147"/>
      <c r="P35" s="36"/>
      <c r="Q35" s="37"/>
      <c r="R35" s="38"/>
      <c r="S35" s="30"/>
    </row>
    <row r="36" spans="1:21" x14ac:dyDescent="0.2">
      <c r="A36" s="103">
        <f t="shared" ref="A36:A107" si="0">+A35+1</f>
        <v>1</v>
      </c>
      <c r="B36" s="104" t="s">
        <v>216</v>
      </c>
      <c r="C36" s="90" t="s">
        <v>11</v>
      </c>
      <c r="D36" s="105">
        <f>1.2*1.5*(3+1.1+1.84+1.3)</f>
        <v>13.031999999999998</v>
      </c>
      <c r="E36" s="146"/>
      <c r="F36" s="146"/>
      <c r="G36" s="147"/>
      <c r="H36" s="147"/>
      <c r="I36" s="147"/>
      <c r="J36" s="147"/>
      <c r="K36" s="147"/>
      <c r="L36" s="147"/>
      <c r="M36" s="147"/>
      <c r="N36" s="147"/>
      <c r="O36" s="147"/>
      <c r="P36" s="30"/>
      <c r="Q36" s="30"/>
      <c r="R36" s="30"/>
      <c r="S36" s="30"/>
    </row>
    <row r="37" spans="1:21" x14ac:dyDescent="0.2">
      <c r="A37" s="103">
        <f t="shared" si="0"/>
        <v>2</v>
      </c>
      <c r="B37" s="104" t="s">
        <v>217</v>
      </c>
      <c r="C37" s="90" t="s">
        <v>11</v>
      </c>
      <c r="D37" s="105">
        <f>3*0.22</f>
        <v>0.66</v>
      </c>
      <c r="E37" s="146"/>
      <c r="F37" s="146"/>
      <c r="G37" s="147"/>
      <c r="H37" s="147"/>
      <c r="I37" s="147"/>
      <c r="J37" s="147"/>
      <c r="K37" s="147"/>
      <c r="L37" s="147"/>
      <c r="M37" s="147"/>
      <c r="N37" s="147"/>
      <c r="O37" s="147"/>
      <c r="P37" s="30"/>
      <c r="Q37" s="30"/>
      <c r="R37" s="30"/>
      <c r="S37" s="30"/>
    </row>
    <row r="38" spans="1:21" x14ac:dyDescent="0.2">
      <c r="A38" s="103">
        <f t="shared" si="0"/>
        <v>3</v>
      </c>
      <c r="B38" s="104" t="s">
        <v>218</v>
      </c>
      <c r="C38" s="90" t="s">
        <v>13</v>
      </c>
      <c r="D38" s="105">
        <f>+D40/0.2*2</f>
        <v>35.200000000000003</v>
      </c>
      <c r="E38" s="146"/>
      <c r="F38" s="146"/>
      <c r="G38" s="147"/>
      <c r="H38" s="147"/>
      <c r="I38" s="147"/>
      <c r="J38" s="147"/>
      <c r="K38" s="147"/>
      <c r="L38" s="147"/>
      <c r="M38" s="147"/>
      <c r="N38" s="147"/>
      <c r="O38" s="147"/>
      <c r="P38" s="30"/>
      <c r="Q38" s="30"/>
      <c r="R38" s="30"/>
      <c r="S38" s="30"/>
      <c r="U38" s="28">
        <f>+T38*5.5*1.21+1</f>
        <v>1</v>
      </c>
    </row>
    <row r="39" spans="1:21" x14ac:dyDescent="0.2">
      <c r="A39" s="103">
        <f t="shared" si="0"/>
        <v>4</v>
      </c>
      <c r="B39" s="104" t="s">
        <v>219</v>
      </c>
      <c r="C39" s="90" t="s">
        <v>12</v>
      </c>
      <c r="D39" s="105">
        <f>1.1*115.2</f>
        <v>126.72000000000001</v>
      </c>
      <c r="E39" s="146"/>
      <c r="F39" s="146"/>
      <c r="G39" s="147"/>
      <c r="H39" s="147"/>
      <c r="I39" s="147"/>
      <c r="J39" s="147"/>
      <c r="K39" s="147"/>
      <c r="L39" s="147"/>
      <c r="M39" s="147"/>
      <c r="N39" s="147"/>
      <c r="O39" s="147"/>
      <c r="P39" s="30"/>
      <c r="Q39" s="30"/>
      <c r="R39" s="30"/>
      <c r="S39" s="30"/>
    </row>
    <row r="40" spans="1:21" x14ac:dyDescent="0.2">
      <c r="A40" s="103">
        <f t="shared" si="0"/>
        <v>5</v>
      </c>
      <c r="B40" s="104" t="s">
        <v>222</v>
      </c>
      <c r="C40" s="90" t="s">
        <v>11</v>
      </c>
      <c r="D40" s="105">
        <f>1.1*3.2</f>
        <v>3.5200000000000005</v>
      </c>
      <c r="E40" s="146"/>
      <c r="F40" s="146"/>
      <c r="G40" s="147"/>
      <c r="H40" s="147"/>
      <c r="I40" s="147"/>
      <c r="J40" s="147"/>
      <c r="K40" s="147"/>
      <c r="L40" s="147"/>
      <c r="M40" s="147"/>
      <c r="N40" s="147"/>
      <c r="O40" s="147"/>
      <c r="P40" s="30"/>
      <c r="Q40" s="30"/>
      <c r="R40" s="30"/>
      <c r="S40" s="30"/>
    </row>
    <row r="41" spans="1:21" ht="27" customHeight="1" x14ac:dyDescent="0.2">
      <c r="A41" s="106"/>
      <c r="B41" s="107" t="s">
        <v>223</v>
      </c>
      <c r="C41" s="90"/>
      <c r="D41" s="105"/>
      <c r="E41" s="146"/>
      <c r="F41" s="146"/>
      <c r="G41" s="147"/>
      <c r="H41" s="147"/>
      <c r="I41" s="147"/>
      <c r="J41" s="147"/>
      <c r="K41" s="147"/>
      <c r="L41" s="147"/>
      <c r="M41" s="147"/>
      <c r="N41" s="147"/>
      <c r="O41" s="147"/>
      <c r="P41" s="30"/>
      <c r="Q41" s="30"/>
      <c r="R41" s="30"/>
      <c r="S41" s="30"/>
    </row>
    <row r="42" spans="1:21" x14ac:dyDescent="0.2">
      <c r="A42" s="103">
        <v>6</v>
      </c>
      <c r="B42" s="104" t="s">
        <v>216</v>
      </c>
      <c r="C42" s="90" t="s">
        <v>11</v>
      </c>
      <c r="D42" s="105">
        <f>1.2*1.2*(9+2.31+3+1.5+1.69*2+0.3*2)</f>
        <v>28.497600000000002</v>
      </c>
      <c r="E42" s="146"/>
      <c r="F42" s="146"/>
      <c r="G42" s="147"/>
      <c r="H42" s="147"/>
      <c r="I42" s="147"/>
      <c r="J42" s="147"/>
      <c r="K42" s="147"/>
      <c r="L42" s="147"/>
      <c r="M42" s="147"/>
      <c r="N42" s="147"/>
      <c r="O42" s="147"/>
      <c r="P42" s="30"/>
      <c r="Q42" s="30"/>
      <c r="R42" s="30"/>
      <c r="S42" s="30"/>
    </row>
    <row r="43" spans="1:21" x14ac:dyDescent="0.2">
      <c r="A43" s="103">
        <f t="shared" si="0"/>
        <v>7</v>
      </c>
      <c r="B43" s="104" t="s">
        <v>217</v>
      </c>
      <c r="C43" s="90" t="s">
        <v>11</v>
      </c>
      <c r="D43" s="105">
        <f>0.2*0.2*(8.69+2.31+2.7+1.69*2+1.48+2)+2</f>
        <v>2.8224</v>
      </c>
      <c r="E43" s="146"/>
      <c r="F43" s="146"/>
      <c r="G43" s="147"/>
      <c r="H43" s="147"/>
      <c r="I43" s="147"/>
      <c r="J43" s="147"/>
      <c r="K43" s="147"/>
      <c r="L43" s="147"/>
      <c r="M43" s="147"/>
      <c r="N43" s="147"/>
      <c r="O43" s="147"/>
      <c r="P43" s="30"/>
      <c r="Q43" s="30"/>
      <c r="R43" s="30"/>
      <c r="S43" s="30"/>
    </row>
    <row r="44" spans="1:21" x14ac:dyDescent="0.2">
      <c r="A44" s="103">
        <f t="shared" si="0"/>
        <v>8</v>
      </c>
      <c r="B44" s="104" t="s">
        <v>218</v>
      </c>
      <c r="C44" s="90" t="s">
        <v>13</v>
      </c>
      <c r="D44" s="105">
        <f>+D46/0.1*2</f>
        <v>116.6</v>
      </c>
      <c r="E44" s="146"/>
      <c r="F44" s="146"/>
      <c r="G44" s="147"/>
      <c r="H44" s="147"/>
      <c r="I44" s="147"/>
      <c r="J44" s="147"/>
      <c r="K44" s="147"/>
      <c r="L44" s="147"/>
      <c r="M44" s="147"/>
      <c r="N44" s="147"/>
      <c r="O44" s="147"/>
      <c r="P44" s="30"/>
      <c r="Q44" s="30"/>
      <c r="R44" s="30"/>
      <c r="S44" s="30"/>
    </row>
    <row r="45" spans="1:21" x14ac:dyDescent="0.2">
      <c r="A45" s="103">
        <f t="shared" si="0"/>
        <v>9</v>
      </c>
      <c r="B45" s="104" t="s">
        <v>219</v>
      </c>
      <c r="C45" s="90" t="s">
        <v>12</v>
      </c>
      <c r="D45" s="105">
        <f>1.1*111.4</f>
        <v>122.54000000000002</v>
      </c>
      <c r="E45" s="146"/>
      <c r="F45" s="146"/>
      <c r="G45" s="147"/>
      <c r="H45" s="147"/>
      <c r="I45" s="147"/>
      <c r="J45" s="147"/>
      <c r="K45" s="147"/>
      <c r="L45" s="147"/>
      <c r="M45" s="147"/>
      <c r="N45" s="147"/>
      <c r="O45" s="147"/>
      <c r="P45" s="30"/>
      <c r="Q45" s="30"/>
      <c r="R45" s="30"/>
      <c r="S45" s="30"/>
    </row>
    <row r="46" spans="1:21" x14ac:dyDescent="0.2">
      <c r="A46" s="103">
        <f t="shared" si="0"/>
        <v>10</v>
      </c>
      <c r="B46" s="104" t="s">
        <v>220</v>
      </c>
      <c r="C46" s="90" t="s">
        <v>11</v>
      </c>
      <c r="D46" s="105">
        <f>1.1*5.3</f>
        <v>5.83</v>
      </c>
      <c r="E46" s="146"/>
      <c r="F46" s="146"/>
      <c r="G46" s="147"/>
      <c r="H46" s="147"/>
      <c r="I46" s="147"/>
      <c r="J46" s="147"/>
      <c r="K46" s="147"/>
      <c r="L46" s="147"/>
      <c r="M46" s="147"/>
      <c r="N46" s="147"/>
      <c r="O46" s="147"/>
      <c r="P46" s="30"/>
      <c r="Q46" s="30"/>
      <c r="R46" s="30"/>
      <c r="S46" s="30"/>
    </row>
    <row r="47" spans="1:21" x14ac:dyDescent="0.2">
      <c r="A47" s="108"/>
      <c r="B47" s="107" t="s">
        <v>407</v>
      </c>
      <c r="C47" s="94"/>
      <c r="D47" s="101"/>
      <c r="E47" s="146"/>
      <c r="F47" s="146"/>
      <c r="G47" s="147"/>
      <c r="H47" s="147"/>
      <c r="I47" s="147"/>
      <c r="J47" s="147"/>
      <c r="K47" s="147"/>
      <c r="L47" s="147"/>
      <c r="M47" s="147"/>
      <c r="N47" s="147"/>
      <c r="O47" s="147"/>
      <c r="P47" s="36"/>
      <c r="Q47" s="37"/>
      <c r="R47" s="38"/>
      <c r="S47" s="30"/>
    </row>
    <row r="48" spans="1:21" x14ac:dyDescent="0.2">
      <c r="A48" s="103">
        <v>11</v>
      </c>
      <c r="B48" s="104" t="s">
        <v>236</v>
      </c>
      <c r="C48" s="90" t="s">
        <v>11</v>
      </c>
      <c r="D48" s="105">
        <f>(13.4+15.9+4.8+4.26*1+2)*0.14</f>
        <v>5.6504000000000003</v>
      </c>
      <c r="E48" s="146"/>
      <c r="F48" s="146"/>
      <c r="G48" s="147"/>
      <c r="H48" s="147"/>
      <c r="I48" s="147"/>
      <c r="J48" s="147"/>
      <c r="K48" s="147"/>
      <c r="L48" s="147"/>
      <c r="M48" s="147"/>
      <c r="N48" s="147"/>
      <c r="O48" s="147"/>
      <c r="P48" s="30"/>
      <c r="Q48" s="30"/>
      <c r="R48" s="30"/>
      <c r="S48" s="30"/>
    </row>
    <row r="49" spans="1:19" x14ac:dyDescent="0.2">
      <c r="A49" s="103">
        <v>12</v>
      </c>
      <c r="B49" s="104" t="s">
        <v>217</v>
      </c>
      <c r="C49" s="90" t="s">
        <v>11</v>
      </c>
      <c r="D49" s="105">
        <f>0.2*(13.4+15.9+4.8+4.26*1+2)*1.1</f>
        <v>8.8792000000000026</v>
      </c>
      <c r="E49" s="146"/>
      <c r="F49" s="146"/>
      <c r="G49" s="147"/>
      <c r="H49" s="147"/>
      <c r="I49" s="147"/>
      <c r="J49" s="147"/>
      <c r="K49" s="147"/>
      <c r="L49" s="147"/>
      <c r="M49" s="147"/>
      <c r="N49" s="147"/>
      <c r="O49" s="147"/>
      <c r="P49" s="30"/>
      <c r="Q49" s="30"/>
      <c r="R49" s="30"/>
      <c r="S49" s="30"/>
    </row>
    <row r="50" spans="1:19" x14ac:dyDescent="0.2">
      <c r="A50" s="103">
        <f>+A48+1</f>
        <v>12</v>
      </c>
      <c r="B50" s="109" t="s">
        <v>409</v>
      </c>
      <c r="C50" s="94" t="s">
        <v>13</v>
      </c>
      <c r="D50" s="101">
        <f>50.2*1.1</f>
        <v>55.220000000000006</v>
      </c>
      <c r="E50" s="146"/>
      <c r="F50" s="146"/>
      <c r="G50" s="147"/>
      <c r="H50" s="147"/>
      <c r="I50" s="147"/>
      <c r="J50" s="147"/>
      <c r="K50" s="147"/>
      <c r="L50" s="147"/>
      <c r="M50" s="147"/>
      <c r="N50" s="147"/>
      <c r="O50" s="147"/>
      <c r="P50" s="36"/>
      <c r="Q50" s="37"/>
      <c r="R50" s="38"/>
      <c r="S50" s="30"/>
    </row>
    <row r="51" spans="1:19" x14ac:dyDescent="0.2">
      <c r="A51" s="103">
        <f>+A49+1</f>
        <v>13</v>
      </c>
      <c r="B51" s="109" t="s">
        <v>257</v>
      </c>
      <c r="C51" s="94" t="s">
        <v>13</v>
      </c>
      <c r="D51" s="101">
        <f>44.7+8.2+50.2</f>
        <v>103.10000000000001</v>
      </c>
      <c r="E51" s="146"/>
      <c r="F51" s="146"/>
      <c r="G51" s="147"/>
      <c r="H51" s="147"/>
      <c r="I51" s="147"/>
      <c r="J51" s="147"/>
      <c r="K51" s="147"/>
      <c r="L51" s="147"/>
      <c r="M51" s="147"/>
      <c r="N51" s="147"/>
      <c r="O51" s="147"/>
      <c r="P51" s="36"/>
      <c r="Q51" s="37"/>
      <c r="R51" s="38"/>
      <c r="S51" s="30"/>
    </row>
    <row r="52" spans="1:19" x14ac:dyDescent="0.2">
      <c r="A52" s="103">
        <f t="shared" si="0"/>
        <v>14</v>
      </c>
      <c r="B52" s="109" t="s">
        <v>258</v>
      </c>
      <c r="C52" s="94" t="s">
        <v>13</v>
      </c>
      <c r="D52" s="101">
        <f>+D51*1.1</f>
        <v>113.41000000000003</v>
      </c>
      <c r="E52" s="146"/>
      <c r="F52" s="146"/>
      <c r="G52" s="147"/>
      <c r="H52" s="147"/>
      <c r="I52" s="147"/>
      <c r="J52" s="147"/>
      <c r="K52" s="147"/>
      <c r="L52" s="147"/>
      <c r="M52" s="147"/>
      <c r="N52" s="147"/>
      <c r="O52" s="147"/>
      <c r="P52" s="36"/>
      <c r="Q52" s="37"/>
      <c r="R52" s="38"/>
      <c r="S52" s="30"/>
    </row>
    <row r="53" spans="1:19" x14ac:dyDescent="0.2">
      <c r="A53" s="103">
        <v>15</v>
      </c>
      <c r="B53" s="104" t="s">
        <v>219</v>
      </c>
      <c r="C53" s="90" t="s">
        <v>12</v>
      </c>
      <c r="D53" s="105">
        <f>1.1*293.6</f>
        <v>322.96000000000004</v>
      </c>
      <c r="E53" s="146"/>
      <c r="F53" s="146"/>
      <c r="G53" s="147"/>
      <c r="H53" s="147"/>
      <c r="I53" s="147"/>
      <c r="J53" s="147"/>
      <c r="K53" s="147"/>
      <c r="L53" s="147"/>
      <c r="M53" s="147"/>
      <c r="N53" s="147"/>
      <c r="O53" s="147"/>
      <c r="P53" s="30"/>
      <c r="Q53" s="30"/>
      <c r="R53" s="30"/>
      <c r="S53" s="30"/>
    </row>
    <row r="54" spans="1:19" x14ac:dyDescent="0.2">
      <c r="A54" s="103">
        <v>16</v>
      </c>
      <c r="B54" s="104" t="s">
        <v>259</v>
      </c>
      <c r="C54" s="90" t="s">
        <v>11</v>
      </c>
      <c r="D54" s="105">
        <f>1.1*9.1</f>
        <v>10.01</v>
      </c>
      <c r="E54" s="146"/>
      <c r="F54" s="146"/>
      <c r="G54" s="147"/>
      <c r="H54" s="147"/>
      <c r="I54" s="147"/>
      <c r="J54" s="147"/>
      <c r="K54" s="147"/>
      <c r="L54" s="147"/>
      <c r="M54" s="147"/>
      <c r="N54" s="147"/>
      <c r="O54" s="147"/>
      <c r="P54" s="30"/>
      <c r="Q54" s="30"/>
      <c r="R54" s="30"/>
      <c r="S54" s="30"/>
    </row>
    <row r="55" spans="1:19" x14ac:dyDescent="0.2">
      <c r="A55" s="92"/>
      <c r="B55" s="102" t="s">
        <v>224</v>
      </c>
      <c r="C55" s="94"/>
      <c r="D55" s="101"/>
      <c r="E55" s="146"/>
      <c r="F55" s="146"/>
      <c r="G55" s="147"/>
      <c r="H55" s="147"/>
      <c r="I55" s="147"/>
      <c r="J55" s="147"/>
      <c r="K55" s="147"/>
      <c r="L55" s="147"/>
      <c r="M55" s="147"/>
      <c r="N55" s="147"/>
      <c r="O55" s="147"/>
      <c r="P55" s="36"/>
      <c r="Q55" s="37"/>
      <c r="R55" s="38"/>
      <c r="S55" s="30"/>
    </row>
    <row r="56" spans="1:19" ht="25.5" x14ac:dyDescent="0.2">
      <c r="A56" s="103">
        <v>17</v>
      </c>
      <c r="B56" s="104" t="s">
        <v>410</v>
      </c>
      <c r="C56" s="94" t="s">
        <v>11</v>
      </c>
      <c r="D56" s="101">
        <v>5</v>
      </c>
      <c r="E56" s="146"/>
      <c r="F56" s="146"/>
      <c r="G56" s="147"/>
      <c r="H56" s="147"/>
      <c r="I56" s="147"/>
      <c r="J56" s="147"/>
      <c r="K56" s="147"/>
      <c r="L56" s="147"/>
      <c r="M56" s="147"/>
      <c r="N56" s="147"/>
      <c r="O56" s="147"/>
      <c r="P56" s="30"/>
      <c r="Q56" s="30"/>
      <c r="R56" s="30"/>
      <c r="S56" s="30"/>
    </row>
    <row r="57" spans="1:19" ht="25.5" x14ac:dyDescent="0.2">
      <c r="A57" s="103">
        <f t="shared" si="0"/>
        <v>18</v>
      </c>
      <c r="B57" s="104" t="s">
        <v>411</v>
      </c>
      <c r="C57" s="94" t="s">
        <v>13</v>
      </c>
      <c r="D57" s="101">
        <v>146</v>
      </c>
      <c r="E57" s="146"/>
      <c r="F57" s="146"/>
      <c r="G57" s="147"/>
      <c r="H57" s="147"/>
      <c r="I57" s="147"/>
      <c r="J57" s="147"/>
      <c r="K57" s="147"/>
      <c r="L57" s="147"/>
      <c r="M57" s="147"/>
      <c r="N57" s="147"/>
      <c r="O57" s="147"/>
      <c r="P57" s="30"/>
      <c r="Q57" s="30"/>
      <c r="R57" s="30"/>
      <c r="S57" s="30"/>
    </row>
    <row r="58" spans="1:19" ht="25.5" x14ac:dyDescent="0.2">
      <c r="A58" s="103">
        <f t="shared" si="0"/>
        <v>19</v>
      </c>
      <c r="B58" s="110" t="s">
        <v>225</v>
      </c>
      <c r="C58" s="94" t="s">
        <v>13</v>
      </c>
      <c r="D58" s="101">
        <v>39</v>
      </c>
      <c r="E58" s="146"/>
      <c r="F58" s="146"/>
      <c r="G58" s="147"/>
      <c r="H58" s="147"/>
      <c r="I58" s="147"/>
      <c r="J58" s="147"/>
      <c r="K58" s="147"/>
      <c r="L58" s="147"/>
      <c r="M58" s="147"/>
      <c r="N58" s="147"/>
      <c r="O58" s="147"/>
      <c r="P58" s="30"/>
      <c r="Q58" s="30"/>
      <c r="R58" s="30"/>
      <c r="S58" s="30"/>
    </row>
    <row r="59" spans="1:19" ht="25.5" x14ac:dyDescent="0.2">
      <c r="A59" s="103">
        <f t="shared" si="0"/>
        <v>20</v>
      </c>
      <c r="B59" s="110" t="s">
        <v>226</v>
      </c>
      <c r="C59" s="94" t="s">
        <v>13</v>
      </c>
      <c r="D59" s="101">
        <v>108</v>
      </c>
      <c r="E59" s="146"/>
      <c r="F59" s="146"/>
      <c r="G59" s="147"/>
      <c r="H59" s="147"/>
      <c r="I59" s="147"/>
      <c r="J59" s="147"/>
      <c r="K59" s="147"/>
      <c r="L59" s="147"/>
      <c r="M59" s="147"/>
      <c r="N59" s="147"/>
      <c r="O59" s="147"/>
      <c r="P59" s="30"/>
      <c r="Q59" s="30"/>
      <c r="R59" s="30"/>
      <c r="S59" s="30"/>
    </row>
    <row r="60" spans="1:19" x14ac:dyDescent="0.2">
      <c r="A60" s="103">
        <f t="shared" si="0"/>
        <v>21</v>
      </c>
      <c r="B60" s="110" t="s">
        <v>412</v>
      </c>
      <c r="C60" s="94" t="s">
        <v>13</v>
      </c>
      <c r="D60" s="101">
        <v>35</v>
      </c>
      <c r="E60" s="146"/>
      <c r="F60" s="146"/>
      <c r="G60" s="147"/>
      <c r="H60" s="147"/>
      <c r="I60" s="147"/>
      <c r="J60" s="147"/>
      <c r="K60" s="147"/>
      <c r="L60" s="147"/>
      <c r="M60" s="147"/>
      <c r="N60" s="147"/>
      <c r="O60" s="147"/>
      <c r="P60" s="36"/>
      <c r="Q60" s="37"/>
      <c r="R60" s="38"/>
      <c r="S60" s="30"/>
    </row>
    <row r="61" spans="1:19" x14ac:dyDescent="0.2">
      <c r="A61" s="103">
        <f t="shared" si="0"/>
        <v>22</v>
      </c>
      <c r="B61" s="110" t="s">
        <v>227</v>
      </c>
      <c r="C61" s="94" t="s">
        <v>13</v>
      </c>
      <c r="D61" s="101">
        <v>140</v>
      </c>
      <c r="E61" s="146"/>
      <c r="F61" s="146"/>
      <c r="G61" s="147"/>
      <c r="H61" s="147"/>
      <c r="I61" s="147"/>
      <c r="J61" s="147"/>
      <c r="K61" s="147"/>
      <c r="L61" s="147"/>
      <c r="M61" s="147"/>
      <c r="N61" s="147"/>
      <c r="O61" s="147"/>
      <c r="P61" s="36"/>
      <c r="Q61" s="37"/>
      <c r="R61" s="38"/>
      <c r="S61" s="30"/>
    </row>
    <row r="62" spans="1:19" x14ac:dyDescent="0.2">
      <c r="A62" s="111"/>
      <c r="B62" s="110"/>
      <c r="C62" s="94"/>
      <c r="D62" s="101"/>
      <c r="E62" s="146"/>
      <c r="F62" s="146"/>
      <c r="G62" s="147"/>
      <c r="H62" s="147"/>
      <c r="I62" s="147"/>
      <c r="J62" s="147"/>
      <c r="K62" s="147"/>
      <c r="L62" s="147"/>
      <c r="M62" s="147"/>
      <c r="N62" s="147"/>
      <c r="O62" s="147"/>
      <c r="P62" s="36"/>
      <c r="Q62" s="37"/>
      <c r="R62" s="38"/>
      <c r="S62" s="30"/>
    </row>
    <row r="63" spans="1:19" x14ac:dyDescent="0.2">
      <c r="A63" s="111"/>
      <c r="B63" s="110"/>
      <c r="C63" s="94"/>
      <c r="D63" s="101"/>
      <c r="E63" s="146"/>
      <c r="F63" s="146"/>
      <c r="G63" s="147"/>
      <c r="H63" s="147"/>
      <c r="I63" s="147"/>
      <c r="J63" s="147"/>
      <c r="K63" s="147"/>
      <c r="L63" s="147"/>
      <c r="M63" s="147"/>
      <c r="N63" s="147"/>
      <c r="O63" s="147"/>
      <c r="P63" s="36"/>
      <c r="Q63" s="37"/>
      <c r="R63" s="38"/>
      <c r="S63" s="30"/>
    </row>
    <row r="64" spans="1:19" x14ac:dyDescent="0.2">
      <c r="A64" s="111"/>
      <c r="B64" s="102" t="s">
        <v>228</v>
      </c>
      <c r="C64" s="94"/>
      <c r="D64" s="101"/>
      <c r="E64" s="146"/>
      <c r="F64" s="146"/>
      <c r="G64" s="147"/>
      <c r="H64" s="147"/>
      <c r="I64" s="147"/>
      <c r="J64" s="147"/>
      <c r="K64" s="147"/>
      <c r="L64" s="147"/>
      <c r="M64" s="147"/>
      <c r="N64" s="147"/>
      <c r="O64" s="147"/>
      <c r="P64" s="36"/>
      <c r="Q64" s="37"/>
      <c r="R64" s="38"/>
      <c r="S64" s="30"/>
    </row>
    <row r="65" spans="1:19" ht="38.25" x14ac:dyDescent="0.2">
      <c r="A65" s="103">
        <f>A61+1</f>
        <v>23</v>
      </c>
      <c r="B65" s="110" t="s">
        <v>229</v>
      </c>
      <c r="C65" s="144" t="s">
        <v>13</v>
      </c>
      <c r="D65" s="145">
        <v>357</v>
      </c>
      <c r="E65" s="146"/>
      <c r="F65" s="146"/>
      <c r="G65" s="147"/>
      <c r="H65" s="147"/>
      <c r="I65" s="147"/>
      <c r="J65" s="147"/>
      <c r="K65" s="147"/>
      <c r="L65" s="147"/>
      <c r="M65" s="147"/>
      <c r="N65" s="147"/>
      <c r="O65" s="147"/>
      <c r="P65" s="36"/>
      <c r="Q65" s="37"/>
      <c r="R65" s="38"/>
      <c r="S65" s="30"/>
    </row>
    <row r="66" spans="1:19" ht="38.25" x14ac:dyDescent="0.2">
      <c r="A66" s="103">
        <f t="shared" si="0"/>
        <v>24</v>
      </c>
      <c r="B66" s="110" t="s">
        <v>230</v>
      </c>
      <c r="C66" s="144" t="s">
        <v>13</v>
      </c>
      <c r="D66" s="145">
        <v>24</v>
      </c>
      <c r="E66" s="146"/>
      <c r="F66" s="146"/>
      <c r="G66" s="147"/>
      <c r="H66" s="147"/>
      <c r="I66" s="147"/>
      <c r="J66" s="147"/>
      <c r="K66" s="147"/>
      <c r="L66" s="147"/>
      <c r="M66" s="147"/>
      <c r="N66" s="147"/>
      <c r="O66" s="147"/>
      <c r="P66" s="36"/>
      <c r="Q66" s="37"/>
      <c r="R66" s="38"/>
      <c r="S66" s="30"/>
    </row>
    <row r="67" spans="1:19" ht="25.5" x14ac:dyDescent="0.2">
      <c r="A67" s="103">
        <f t="shared" si="0"/>
        <v>25</v>
      </c>
      <c r="B67" s="110" t="s">
        <v>231</v>
      </c>
      <c r="C67" s="144" t="s">
        <v>13</v>
      </c>
      <c r="D67" s="145">
        <v>214</v>
      </c>
      <c r="E67" s="146"/>
      <c r="F67" s="146"/>
      <c r="G67" s="147"/>
      <c r="H67" s="147"/>
      <c r="I67" s="147"/>
      <c r="J67" s="147"/>
      <c r="K67" s="147"/>
      <c r="L67" s="147"/>
      <c r="M67" s="147"/>
      <c r="N67" s="147"/>
      <c r="O67" s="147"/>
      <c r="P67" s="36"/>
      <c r="Q67" s="37"/>
      <c r="R67" s="38"/>
      <c r="S67" s="30"/>
    </row>
    <row r="68" spans="1:19" ht="25.5" x14ac:dyDescent="0.2">
      <c r="A68" s="103">
        <f t="shared" si="0"/>
        <v>26</v>
      </c>
      <c r="B68" s="110" t="s">
        <v>232</v>
      </c>
      <c r="C68" s="144" t="s">
        <v>13</v>
      </c>
      <c r="D68" s="145">
        <v>14</v>
      </c>
      <c r="E68" s="146"/>
      <c r="F68" s="146"/>
      <c r="G68" s="147"/>
      <c r="H68" s="147"/>
      <c r="I68" s="147"/>
      <c r="J68" s="147"/>
      <c r="K68" s="147"/>
      <c r="L68" s="147"/>
      <c r="M68" s="147"/>
      <c r="N68" s="147"/>
      <c r="O68" s="147"/>
      <c r="P68" s="36"/>
      <c r="Q68" s="37"/>
      <c r="R68" s="38"/>
      <c r="S68" s="30"/>
    </row>
    <row r="69" spans="1:19" x14ac:dyDescent="0.2">
      <c r="A69" s="103">
        <f t="shared" si="0"/>
        <v>27</v>
      </c>
      <c r="B69" s="112" t="s">
        <v>233</v>
      </c>
      <c r="C69" s="94" t="s">
        <v>13</v>
      </c>
      <c r="D69" s="101">
        <f>186</f>
        <v>186</v>
      </c>
      <c r="E69" s="146"/>
      <c r="F69" s="146"/>
      <c r="G69" s="147"/>
      <c r="H69" s="147"/>
      <c r="I69" s="147"/>
      <c r="J69" s="147"/>
      <c r="K69" s="147"/>
      <c r="L69" s="147"/>
      <c r="M69" s="147"/>
      <c r="N69" s="147"/>
      <c r="O69" s="147"/>
      <c r="P69" s="36"/>
      <c r="Q69" s="37"/>
      <c r="R69" s="38"/>
      <c r="S69" s="30"/>
    </row>
    <row r="70" spans="1:19" ht="38.25" x14ac:dyDescent="0.2">
      <c r="A70" s="103">
        <f t="shared" si="0"/>
        <v>28</v>
      </c>
      <c r="B70" s="110" t="s">
        <v>413</v>
      </c>
      <c r="C70" s="144" t="s">
        <v>11</v>
      </c>
      <c r="D70" s="145">
        <v>3.5</v>
      </c>
      <c r="E70" s="146"/>
      <c r="F70" s="146"/>
      <c r="G70" s="147"/>
      <c r="H70" s="147"/>
      <c r="I70" s="147"/>
      <c r="J70" s="147"/>
      <c r="K70" s="147"/>
      <c r="L70" s="147"/>
      <c r="M70" s="147"/>
      <c r="N70" s="147"/>
      <c r="O70" s="147"/>
      <c r="P70" s="30"/>
      <c r="Q70" s="30"/>
      <c r="R70" s="30"/>
      <c r="S70" s="30"/>
    </row>
    <row r="71" spans="1:19" ht="25.5" x14ac:dyDescent="0.2">
      <c r="A71" s="111">
        <v>29</v>
      </c>
      <c r="B71" s="113" t="s">
        <v>416</v>
      </c>
      <c r="C71" s="148" t="s">
        <v>157</v>
      </c>
      <c r="D71" s="149">
        <v>2</v>
      </c>
      <c r="E71" s="146"/>
      <c r="F71" s="146"/>
      <c r="G71" s="147"/>
      <c r="H71" s="147"/>
      <c r="I71" s="147"/>
      <c r="J71" s="147"/>
      <c r="K71" s="147"/>
      <c r="L71" s="147"/>
      <c r="M71" s="147"/>
      <c r="N71" s="147"/>
      <c r="O71" s="147"/>
      <c r="P71" s="30"/>
      <c r="Q71" s="30"/>
      <c r="R71" s="30"/>
      <c r="S71" s="30"/>
    </row>
    <row r="72" spans="1:19" x14ac:dyDescent="0.2">
      <c r="A72" s="103">
        <v>30</v>
      </c>
      <c r="B72" s="109" t="s">
        <v>234</v>
      </c>
      <c r="C72" s="94" t="s">
        <v>12</v>
      </c>
      <c r="D72" s="101">
        <f>1.1*948</f>
        <v>1042.8000000000002</v>
      </c>
      <c r="E72" s="146"/>
      <c r="F72" s="146"/>
      <c r="G72" s="147"/>
      <c r="H72" s="147"/>
      <c r="I72" s="147"/>
      <c r="J72" s="147"/>
      <c r="K72" s="147"/>
      <c r="L72" s="147"/>
      <c r="M72" s="147"/>
      <c r="N72" s="147"/>
      <c r="O72" s="147"/>
      <c r="P72" s="36"/>
      <c r="Q72" s="37"/>
      <c r="R72" s="38"/>
      <c r="S72" s="30"/>
    </row>
    <row r="73" spans="1:19" x14ac:dyDescent="0.2">
      <c r="A73" s="103"/>
      <c r="B73" s="93" t="s">
        <v>235</v>
      </c>
      <c r="C73" s="94"/>
      <c r="D73" s="101"/>
      <c r="E73" s="146"/>
      <c r="F73" s="146"/>
      <c r="G73" s="147"/>
      <c r="H73" s="147"/>
      <c r="I73" s="147"/>
      <c r="J73" s="147"/>
      <c r="K73" s="147"/>
      <c r="L73" s="147"/>
      <c r="M73" s="147"/>
      <c r="N73" s="147"/>
      <c r="O73" s="147"/>
      <c r="P73" s="36"/>
      <c r="Q73" s="37"/>
      <c r="R73" s="38"/>
      <c r="S73" s="30"/>
    </row>
    <row r="74" spans="1:19" x14ac:dyDescent="0.2">
      <c r="A74" s="103"/>
      <c r="B74" s="102" t="s">
        <v>237</v>
      </c>
      <c r="C74" s="94"/>
      <c r="D74" s="101"/>
      <c r="E74" s="146"/>
      <c r="F74" s="146"/>
      <c r="G74" s="147"/>
      <c r="H74" s="147"/>
      <c r="I74" s="147"/>
      <c r="J74" s="147"/>
      <c r="K74" s="147"/>
      <c r="L74" s="147"/>
      <c r="M74" s="147"/>
      <c r="N74" s="147"/>
      <c r="O74" s="147"/>
      <c r="P74" s="36"/>
      <c r="Q74" s="37"/>
      <c r="R74" s="38"/>
      <c r="S74" s="30"/>
    </row>
    <row r="75" spans="1:19" x14ac:dyDescent="0.2">
      <c r="A75" s="103"/>
      <c r="B75" s="102" t="s">
        <v>240</v>
      </c>
      <c r="C75" s="94"/>
      <c r="D75" s="101"/>
      <c r="E75" s="146"/>
      <c r="F75" s="146"/>
      <c r="G75" s="147"/>
      <c r="H75" s="147"/>
      <c r="I75" s="147"/>
      <c r="J75" s="147"/>
      <c r="K75" s="147"/>
      <c r="L75" s="147"/>
      <c r="M75" s="147"/>
      <c r="N75" s="147"/>
      <c r="O75" s="147"/>
      <c r="P75" s="36"/>
      <c r="Q75" s="37"/>
      <c r="R75" s="38"/>
      <c r="S75" s="30"/>
    </row>
    <row r="76" spans="1:19" x14ac:dyDescent="0.2">
      <c r="A76" s="103">
        <v>1</v>
      </c>
      <c r="B76" s="109" t="s">
        <v>238</v>
      </c>
      <c r="C76" s="94"/>
      <c r="D76" s="101"/>
      <c r="E76" s="146"/>
      <c r="F76" s="146"/>
      <c r="G76" s="147"/>
      <c r="H76" s="147"/>
      <c r="I76" s="147"/>
      <c r="J76" s="147"/>
      <c r="K76" s="147"/>
      <c r="L76" s="147"/>
      <c r="M76" s="147"/>
      <c r="N76" s="147"/>
      <c r="O76" s="147"/>
      <c r="P76" s="36"/>
      <c r="Q76" s="37"/>
      <c r="R76" s="38"/>
      <c r="S76" s="30"/>
    </row>
    <row r="77" spans="1:19" x14ac:dyDescent="0.2">
      <c r="A77" s="103">
        <f t="shared" si="0"/>
        <v>2</v>
      </c>
      <c r="B77" s="109" t="s">
        <v>239</v>
      </c>
      <c r="C77" s="94" t="s">
        <v>13</v>
      </c>
      <c r="D77" s="101">
        <v>79.7</v>
      </c>
      <c r="E77" s="146"/>
      <c r="F77" s="146"/>
      <c r="G77" s="147"/>
      <c r="H77" s="147"/>
      <c r="I77" s="147"/>
      <c r="J77" s="147"/>
      <c r="K77" s="147"/>
      <c r="L77" s="147"/>
      <c r="M77" s="147"/>
      <c r="N77" s="147"/>
      <c r="O77" s="147"/>
      <c r="P77" s="36"/>
      <c r="Q77" s="37"/>
      <c r="R77" s="38"/>
      <c r="S77" s="30"/>
    </row>
    <row r="78" spans="1:19" x14ac:dyDescent="0.2">
      <c r="A78" s="103">
        <v>3</v>
      </c>
      <c r="B78" s="109" t="s">
        <v>244</v>
      </c>
      <c r="C78" s="94" t="s">
        <v>13</v>
      </c>
      <c r="D78" s="101">
        <f>+D77</f>
        <v>79.7</v>
      </c>
      <c r="E78" s="146"/>
      <c r="F78" s="146"/>
      <c r="G78" s="147"/>
      <c r="H78" s="147"/>
      <c r="I78" s="147"/>
      <c r="J78" s="147"/>
      <c r="K78" s="147"/>
      <c r="L78" s="147"/>
      <c r="M78" s="147"/>
      <c r="N78" s="147"/>
      <c r="O78" s="147"/>
      <c r="P78" s="36"/>
      <c r="Q78" s="37"/>
      <c r="R78" s="38"/>
      <c r="S78" s="30"/>
    </row>
    <row r="79" spans="1:19" x14ac:dyDescent="0.2">
      <c r="A79" s="103"/>
      <c r="B79" s="102" t="s">
        <v>241</v>
      </c>
      <c r="C79" s="94"/>
      <c r="D79" s="101"/>
      <c r="E79" s="146"/>
      <c r="F79" s="146"/>
      <c r="G79" s="147"/>
      <c r="H79" s="147"/>
      <c r="I79" s="147"/>
      <c r="J79" s="147"/>
      <c r="K79" s="147"/>
      <c r="L79" s="147"/>
      <c r="M79" s="147"/>
      <c r="N79" s="147"/>
      <c r="O79" s="147"/>
      <c r="P79" s="36"/>
      <c r="Q79" s="37"/>
      <c r="R79" s="38"/>
      <c r="S79" s="30"/>
    </row>
    <row r="80" spans="1:19" x14ac:dyDescent="0.2">
      <c r="A80" s="103">
        <v>4</v>
      </c>
      <c r="B80" s="109" t="s">
        <v>242</v>
      </c>
      <c r="C80" s="94" t="s">
        <v>13</v>
      </c>
      <c r="D80" s="101">
        <v>278.3</v>
      </c>
      <c r="E80" s="146"/>
      <c r="F80" s="146"/>
      <c r="G80" s="147"/>
      <c r="H80" s="147"/>
      <c r="I80" s="147"/>
      <c r="J80" s="147"/>
      <c r="K80" s="147"/>
      <c r="L80" s="147"/>
      <c r="M80" s="147"/>
      <c r="N80" s="147"/>
      <c r="O80" s="147"/>
      <c r="P80" s="36"/>
      <c r="Q80" s="37"/>
      <c r="R80" s="38"/>
      <c r="S80" s="30"/>
    </row>
    <row r="81" spans="1:19" x14ac:dyDescent="0.2">
      <c r="A81" s="103">
        <f t="shared" si="0"/>
        <v>5</v>
      </c>
      <c r="B81" s="109" t="s">
        <v>414</v>
      </c>
      <c r="C81" s="94"/>
      <c r="D81" s="101"/>
      <c r="E81" s="146"/>
      <c r="F81" s="146"/>
      <c r="G81" s="147"/>
      <c r="H81" s="147"/>
      <c r="I81" s="147"/>
      <c r="J81" s="147"/>
      <c r="K81" s="147"/>
      <c r="L81" s="147"/>
      <c r="M81" s="147"/>
      <c r="N81" s="147"/>
      <c r="O81" s="147"/>
      <c r="P81" s="36"/>
      <c r="Q81" s="37"/>
      <c r="R81" s="38"/>
      <c r="S81" s="30"/>
    </row>
    <row r="82" spans="1:19" x14ac:dyDescent="0.2">
      <c r="A82" s="103">
        <f t="shared" si="0"/>
        <v>6</v>
      </c>
      <c r="B82" s="109" t="s">
        <v>243</v>
      </c>
      <c r="C82" s="94" t="s">
        <v>13</v>
      </c>
      <c r="D82" s="101">
        <f>+D80</f>
        <v>278.3</v>
      </c>
      <c r="E82" s="146"/>
      <c r="F82" s="146"/>
      <c r="G82" s="147"/>
      <c r="H82" s="147"/>
      <c r="I82" s="147"/>
      <c r="J82" s="147"/>
      <c r="K82" s="147"/>
      <c r="L82" s="147"/>
      <c r="M82" s="147"/>
      <c r="N82" s="147"/>
      <c r="O82" s="147"/>
      <c r="P82" s="36"/>
      <c r="Q82" s="37"/>
      <c r="R82" s="38"/>
      <c r="S82" s="30"/>
    </row>
    <row r="83" spans="1:19" x14ac:dyDescent="0.2">
      <c r="A83" s="103">
        <f t="shared" si="0"/>
        <v>7</v>
      </c>
      <c r="B83" s="109" t="s">
        <v>513</v>
      </c>
      <c r="C83" s="94" t="s">
        <v>13</v>
      </c>
      <c r="D83" s="101">
        <f>+D82</f>
        <v>278.3</v>
      </c>
      <c r="E83" s="146"/>
      <c r="F83" s="146"/>
      <c r="G83" s="147"/>
      <c r="H83" s="147"/>
      <c r="I83" s="147"/>
      <c r="J83" s="147"/>
      <c r="K83" s="147"/>
      <c r="L83" s="147"/>
      <c r="M83" s="147"/>
      <c r="N83" s="147"/>
      <c r="O83" s="147"/>
      <c r="P83" s="36"/>
      <c r="Q83" s="37"/>
      <c r="R83" s="38"/>
      <c r="S83" s="30"/>
    </row>
    <row r="84" spans="1:19" ht="62.25" customHeight="1" x14ac:dyDescent="0.2">
      <c r="A84" s="103">
        <f t="shared" si="0"/>
        <v>8</v>
      </c>
      <c r="B84" s="109" t="s">
        <v>514</v>
      </c>
      <c r="C84" s="94" t="s">
        <v>13</v>
      </c>
      <c r="D84" s="101">
        <f>+D83</f>
        <v>278.3</v>
      </c>
      <c r="E84" s="146"/>
      <c r="F84" s="146"/>
      <c r="G84" s="147"/>
      <c r="H84" s="147"/>
      <c r="I84" s="147"/>
      <c r="J84" s="147"/>
      <c r="K84" s="147"/>
      <c r="L84" s="147"/>
      <c r="M84" s="147"/>
      <c r="N84" s="147"/>
      <c r="O84" s="147"/>
      <c r="P84" s="36"/>
      <c r="Q84" s="37"/>
      <c r="R84" s="38"/>
      <c r="S84" s="30"/>
    </row>
    <row r="85" spans="1:19" x14ac:dyDescent="0.2">
      <c r="A85" s="103">
        <f t="shared" si="0"/>
        <v>9</v>
      </c>
      <c r="B85" s="109" t="s">
        <v>247</v>
      </c>
      <c r="C85" s="94" t="s">
        <v>13</v>
      </c>
      <c r="D85" s="101">
        <f>+D84</f>
        <v>278.3</v>
      </c>
      <c r="E85" s="146"/>
      <c r="F85" s="146"/>
      <c r="G85" s="147"/>
      <c r="H85" s="147"/>
      <c r="I85" s="147"/>
      <c r="J85" s="147"/>
      <c r="K85" s="147"/>
      <c r="L85" s="147"/>
      <c r="M85" s="147"/>
      <c r="N85" s="147"/>
      <c r="O85" s="147"/>
      <c r="P85" s="36"/>
      <c r="Q85" s="37"/>
      <c r="R85" s="38"/>
      <c r="S85" s="30"/>
    </row>
    <row r="86" spans="1:19" ht="25.5" x14ac:dyDescent="0.2">
      <c r="A86" s="103">
        <f t="shared" si="0"/>
        <v>10</v>
      </c>
      <c r="B86" s="109" t="s">
        <v>515</v>
      </c>
      <c r="C86" s="94" t="s">
        <v>13</v>
      </c>
      <c r="D86" s="101">
        <f>+D85</f>
        <v>278.3</v>
      </c>
      <c r="E86" s="146"/>
      <c r="F86" s="146"/>
      <c r="G86" s="147"/>
      <c r="H86" s="147"/>
      <c r="I86" s="147"/>
      <c r="J86" s="147"/>
      <c r="K86" s="147"/>
      <c r="L86" s="147"/>
      <c r="M86" s="147"/>
      <c r="N86" s="147"/>
      <c r="O86" s="147"/>
      <c r="P86" s="36"/>
      <c r="Q86" s="37"/>
      <c r="R86" s="38"/>
      <c r="S86" s="30"/>
    </row>
    <row r="87" spans="1:19" x14ac:dyDescent="0.2">
      <c r="A87" s="103">
        <f t="shared" si="0"/>
        <v>11</v>
      </c>
      <c r="B87" s="109" t="s">
        <v>245</v>
      </c>
      <c r="C87" s="94" t="s">
        <v>13</v>
      </c>
      <c r="D87" s="101">
        <f>+D86</f>
        <v>278.3</v>
      </c>
      <c r="E87" s="146"/>
      <c r="F87" s="146"/>
      <c r="G87" s="147"/>
      <c r="H87" s="147"/>
      <c r="I87" s="147"/>
      <c r="J87" s="147"/>
      <c r="K87" s="147"/>
      <c r="L87" s="147"/>
      <c r="M87" s="147"/>
      <c r="N87" s="147"/>
      <c r="O87" s="147"/>
      <c r="P87" s="36"/>
      <c r="Q87" s="37"/>
      <c r="R87" s="38"/>
      <c r="S87" s="30"/>
    </row>
    <row r="88" spans="1:19" x14ac:dyDescent="0.2">
      <c r="A88" s="103">
        <f t="shared" si="0"/>
        <v>12</v>
      </c>
      <c r="B88" s="109" t="s">
        <v>246</v>
      </c>
      <c r="C88" s="94" t="s">
        <v>13</v>
      </c>
      <c r="D88" s="101">
        <v>275.3</v>
      </c>
      <c r="E88" s="146"/>
      <c r="F88" s="146"/>
      <c r="G88" s="147"/>
      <c r="H88" s="147"/>
      <c r="I88" s="147"/>
      <c r="J88" s="147"/>
      <c r="K88" s="147"/>
      <c r="L88" s="147"/>
      <c r="M88" s="147"/>
      <c r="N88" s="147"/>
      <c r="O88" s="147"/>
      <c r="P88" s="36"/>
      <c r="Q88" s="37"/>
      <c r="R88" s="38"/>
      <c r="S88" s="30"/>
    </row>
    <row r="89" spans="1:19" x14ac:dyDescent="0.2">
      <c r="A89" s="103">
        <f t="shared" si="0"/>
        <v>13</v>
      </c>
      <c r="B89" s="109" t="s">
        <v>248</v>
      </c>
      <c r="C89" s="94" t="s">
        <v>13</v>
      </c>
      <c r="D89" s="101">
        <f>+D88</f>
        <v>275.3</v>
      </c>
      <c r="E89" s="146"/>
      <c r="F89" s="146"/>
      <c r="G89" s="147"/>
      <c r="H89" s="147"/>
      <c r="I89" s="147"/>
      <c r="J89" s="147"/>
      <c r="K89" s="147"/>
      <c r="L89" s="147"/>
      <c r="M89" s="147"/>
      <c r="N89" s="147"/>
      <c r="O89" s="147"/>
      <c r="P89" s="36"/>
      <c r="Q89" s="37"/>
      <c r="R89" s="38"/>
      <c r="S89" s="30"/>
    </row>
    <row r="90" spans="1:19" ht="38.25" x14ac:dyDescent="0.2">
      <c r="A90" s="103">
        <f t="shared" si="0"/>
        <v>14</v>
      </c>
      <c r="B90" s="109" t="s">
        <v>516</v>
      </c>
      <c r="C90" s="94" t="s">
        <v>13</v>
      </c>
      <c r="D90" s="101">
        <f>+D89</f>
        <v>275.3</v>
      </c>
      <c r="E90" s="146"/>
      <c r="F90" s="146"/>
      <c r="G90" s="147"/>
      <c r="H90" s="147"/>
      <c r="I90" s="147"/>
      <c r="J90" s="147"/>
      <c r="K90" s="147"/>
      <c r="L90" s="147"/>
      <c r="M90" s="147"/>
      <c r="N90" s="147"/>
      <c r="O90" s="147"/>
      <c r="P90" s="36"/>
      <c r="Q90" s="37"/>
      <c r="R90" s="38"/>
      <c r="S90" s="30"/>
    </row>
    <row r="91" spans="1:19" x14ac:dyDescent="0.2">
      <c r="A91" s="103">
        <f t="shared" si="0"/>
        <v>15</v>
      </c>
      <c r="B91" s="109" t="s">
        <v>250</v>
      </c>
      <c r="C91" s="94" t="s">
        <v>13</v>
      </c>
      <c r="D91" s="101">
        <f>+D90</f>
        <v>275.3</v>
      </c>
      <c r="E91" s="146"/>
      <c r="F91" s="146"/>
      <c r="G91" s="147"/>
      <c r="H91" s="147"/>
      <c r="I91" s="147"/>
      <c r="J91" s="147"/>
      <c r="K91" s="147"/>
      <c r="L91" s="147"/>
      <c r="M91" s="147"/>
      <c r="N91" s="147"/>
      <c r="O91" s="147"/>
      <c r="P91" s="36"/>
      <c r="Q91" s="37"/>
      <c r="R91" s="38"/>
      <c r="S91" s="30"/>
    </row>
    <row r="92" spans="1:19" x14ac:dyDescent="0.2">
      <c r="A92" s="103"/>
      <c r="B92" s="109"/>
      <c r="C92" s="94"/>
      <c r="D92" s="101"/>
      <c r="E92" s="146"/>
      <c r="F92" s="146"/>
      <c r="G92" s="147"/>
      <c r="H92" s="147"/>
      <c r="I92" s="147"/>
      <c r="J92" s="147"/>
      <c r="K92" s="147"/>
      <c r="L92" s="147"/>
      <c r="M92" s="147"/>
      <c r="N92" s="147"/>
      <c r="O92" s="147"/>
      <c r="P92" s="36"/>
      <c r="Q92" s="37"/>
      <c r="R92" s="38"/>
      <c r="S92" s="30"/>
    </row>
    <row r="93" spans="1:19" x14ac:dyDescent="0.2">
      <c r="A93" s="103"/>
      <c r="B93" s="102" t="s">
        <v>249</v>
      </c>
      <c r="C93" s="94"/>
      <c r="D93" s="101"/>
      <c r="E93" s="146"/>
      <c r="F93" s="146"/>
      <c r="G93" s="147"/>
      <c r="H93" s="147"/>
      <c r="I93" s="147"/>
      <c r="J93" s="147"/>
      <c r="K93" s="147"/>
      <c r="L93" s="147"/>
      <c r="M93" s="147"/>
      <c r="N93" s="147"/>
      <c r="O93" s="147"/>
      <c r="P93" s="36"/>
      <c r="Q93" s="37"/>
      <c r="R93" s="38"/>
      <c r="S93" s="30"/>
    </row>
    <row r="94" spans="1:19" ht="25.5" x14ac:dyDescent="0.2">
      <c r="A94" s="103">
        <v>16</v>
      </c>
      <c r="B94" s="109" t="s">
        <v>517</v>
      </c>
      <c r="C94" s="94" t="s">
        <v>13</v>
      </c>
      <c r="D94" s="101">
        <v>3.8</v>
      </c>
      <c r="E94" s="146"/>
      <c r="F94" s="146"/>
      <c r="G94" s="147"/>
      <c r="H94" s="147"/>
      <c r="I94" s="147"/>
      <c r="J94" s="147"/>
      <c r="K94" s="147"/>
      <c r="L94" s="147"/>
      <c r="M94" s="147"/>
      <c r="N94" s="147"/>
      <c r="O94" s="147"/>
      <c r="P94" s="36"/>
      <c r="Q94" s="37"/>
      <c r="R94" s="38"/>
      <c r="S94" s="30"/>
    </row>
    <row r="95" spans="1:19" x14ac:dyDescent="0.2">
      <c r="A95" s="103">
        <f t="shared" si="0"/>
        <v>17</v>
      </c>
      <c r="B95" s="109" t="s">
        <v>245</v>
      </c>
      <c r="C95" s="94" t="s">
        <v>13</v>
      </c>
      <c r="D95" s="101">
        <f>+D94</f>
        <v>3.8</v>
      </c>
      <c r="E95" s="146"/>
      <c r="F95" s="146"/>
      <c r="G95" s="147"/>
      <c r="H95" s="147"/>
      <c r="I95" s="147"/>
      <c r="J95" s="147"/>
      <c r="K95" s="147"/>
      <c r="L95" s="147"/>
      <c r="M95" s="147"/>
      <c r="N95" s="147"/>
      <c r="O95" s="147"/>
      <c r="P95" s="36"/>
      <c r="Q95" s="37"/>
      <c r="R95" s="38"/>
      <c r="S95" s="30"/>
    </row>
    <row r="96" spans="1:19" x14ac:dyDescent="0.2">
      <c r="A96" s="103"/>
      <c r="B96" s="102" t="s">
        <v>251</v>
      </c>
      <c r="C96" s="94"/>
      <c r="D96" s="101"/>
      <c r="E96" s="146"/>
      <c r="F96" s="146"/>
      <c r="G96" s="147"/>
      <c r="H96" s="147"/>
      <c r="I96" s="147"/>
      <c r="J96" s="147"/>
      <c r="K96" s="147"/>
      <c r="L96" s="147"/>
      <c r="M96" s="147"/>
      <c r="N96" s="147"/>
      <c r="O96" s="147"/>
      <c r="P96" s="36"/>
      <c r="Q96" s="37"/>
      <c r="R96" s="38"/>
      <c r="S96" s="30"/>
    </row>
    <row r="97" spans="1:19" x14ac:dyDescent="0.2">
      <c r="A97" s="103"/>
      <c r="B97" s="102" t="s">
        <v>252</v>
      </c>
      <c r="C97" s="94"/>
      <c r="D97" s="101"/>
      <c r="E97" s="146"/>
      <c r="F97" s="146"/>
      <c r="G97" s="147"/>
      <c r="H97" s="147"/>
      <c r="I97" s="147"/>
      <c r="J97" s="147"/>
      <c r="K97" s="147"/>
      <c r="L97" s="147"/>
      <c r="M97" s="147"/>
      <c r="N97" s="147"/>
      <c r="O97" s="147"/>
      <c r="P97" s="36"/>
      <c r="Q97" s="37"/>
      <c r="R97" s="38"/>
      <c r="S97" s="30"/>
    </row>
    <row r="98" spans="1:19" x14ac:dyDescent="0.2">
      <c r="A98" s="103">
        <f>+A95+1</f>
        <v>18</v>
      </c>
      <c r="B98" s="109" t="s">
        <v>253</v>
      </c>
      <c r="C98" s="94"/>
      <c r="D98" s="101"/>
      <c r="E98" s="146"/>
      <c r="F98" s="146"/>
      <c r="G98" s="147"/>
      <c r="H98" s="147"/>
      <c r="I98" s="147"/>
      <c r="J98" s="147"/>
      <c r="K98" s="147"/>
      <c r="L98" s="147"/>
      <c r="M98" s="147"/>
      <c r="N98" s="147"/>
      <c r="O98" s="147"/>
      <c r="P98" s="36"/>
      <c r="Q98" s="37"/>
      <c r="R98" s="38"/>
      <c r="S98" s="30"/>
    </row>
    <row r="99" spans="1:19" x14ac:dyDescent="0.2">
      <c r="A99" s="103">
        <f t="shared" si="0"/>
        <v>19</v>
      </c>
      <c r="B99" s="109" t="s">
        <v>415</v>
      </c>
      <c r="C99" s="94" t="s">
        <v>13</v>
      </c>
      <c r="D99" s="101">
        <v>8.1</v>
      </c>
      <c r="E99" s="146"/>
      <c r="F99" s="146"/>
      <c r="G99" s="147"/>
      <c r="H99" s="147"/>
      <c r="I99" s="147"/>
      <c r="J99" s="147"/>
      <c r="K99" s="147"/>
      <c r="L99" s="147"/>
      <c r="M99" s="147"/>
      <c r="N99" s="147"/>
      <c r="O99" s="147"/>
      <c r="P99" s="36"/>
      <c r="Q99" s="37"/>
      <c r="R99" s="38"/>
      <c r="S99" s="30"/>
    </row>
    <row r="100" spans="1:19" x14ac:dyDescent="0.2">
      <c r="A100" s="103"/>
      <c r="B100" s="102" t="s">
        <v>254</v>
      </c>
      <c r="C100" s="94"/>
      <c r="D100" s="101"/>
      <c r="E100" s="146"/>
      <c r="F100" s="146"/>
      <c r="G100" s="147"/>
      <c r="H100" s="147"/>
      <c r="I100" s="147"/>
      <c r="J100" s="147"/>
      <c r="K100" s="147"/>
      <c r="L100" s="147"/>
      <c r="M100" s="147"/>
      <c r="N100" s="147"/>
      <c r="O100" s="147"/>
      <c r="P100" s="36"/>
      <c r="Q100" s="37"/>
      <c r="R100" s="38"/>
      <c r="S100" s="30"/>
    </row>
    <row r="101" spans="1:19" x14ac:dyDescent="0.2">
      <c r="A101" s="103">
        <v>20</v>
      </c>
      <c r="B101" s="104" t="s">
        <v>255</v>
      </c>
      <c r="C101" s="90" t="s">
        <v>13</v>
      </c>
      <c r="D101" s="105">
        <v>37.700000000000003</v>
      </c>
      <c r="E101" s="146"/>
      <c r="F101" s="146"/>
      <c r="G101" s="147"/>
      <c r="H101" s="147"/>
      <c r="I101" s="147"/>
      <c r="J101" s="147"/>
      <c r="K101" s="147"/>
      <c r="L101" s="147"/>
      <c r="M101" s="147"/>
      <c r="N101" s="147"/>
      <c r="O101" s="147"/>
      <c r="P101" s="30"/>
      <c r="Q101" s="30"/>
      <c r="R101" s="30"/>
      <c r="S101" s="30"/>
    </row>
    <row r="102" spans="1:19" x14ac:dyDescent="0.2">
      <c r="A102" s="103">
        <f t="shared" si="0"/>
        <v>21</v>
      </c>
      <c r="B102" s="104" t="s">
        <v>465</v>
      </c>
      <c r="C102" s="90" t="s">
        <v>13</v>
      </c>
      <c r="D102" s="105">
        <v>37.700000000000003</v>
      </c>
      <c r="E102" s="146"/>
      <c r="F102" s="146"/>
      <c r="G102" s="147"/>
      <c r="H102" s="147"/>
      <c r="I102" s="147"/>
      <c r="J102" s="147"/>
      <c r="K102" s="147"/>
      <c r="L102" s="147"/>
      <c r="M102" s="147"/>
      <c r="N102" s="147"/>
      <c r="O102" s="147"/>
      <c r="P102" s="30"/>
      <c r="Q102" s="30"/>
      <c r="R102" s="30"/>
      <c r="S102" s="30"/>
    </row>
    <row r="103" spans="1:19" x14ac:dyDescent="0.2">
      <c r="A103" s="103">
        <f t="shared" si="0"/>
        <v>22</v>
      </c>
      <c r="B103" s="109" t="s">
        <v>518</v>
      </c>
      <c r="C103" s="94" t="s">
        <v>13</v>
      </c>
      <c r="D103" s="101">
        <f>+D102</f>
        <v>37.700000000000003</v>
      </c>
      <c r="E103" s="146"/>
      <c r="F103" s="146"/>
      <c r="G103" s="147"/>
      <c r="H103" s="147"/>
      <c r="I103" s="147"/>
      <c r="J103" s="147"/>
      <c r="K103" s="147"/>
      <c r="L103" s="147"/>
      <c r="M103" s="147"/>
      <c r="N103" s="147"/>
      <c r="O103" s="147"/>
      <c r="P103" s="36"/>
      <c r="Q103" s="37"/>
      <c r="R103" s="38"/>
      <c r="S103" s="30"/>
    </row>
    <row r="104" spans="1:19" x14ac:dyDescent="0.2">
      <c r="A104" s="103"/>
      <c r="B104" s="102" t="s">
        <v>256</v>
      </c>
      <c r="C104" s="94"/>
      <c r="D104" s="101"/>
      <c r="E104" s="146"/>
      <c r="F104" s="146"/>
      <c r="G104" s="147"/>
      <c r="H104" s="147"/>
      <c r="I104" s="147"/>
      <c r="J104" s="147"/>
      <c r="K104" s="147"/>
      <c r="L104" s="147"/>
      <c r="M104" s="147"/>
      <c r="N104" s="147"/>
      <c r="O104" s="147"/>
      <c r="P104" s="36"/>
      <c r="Q104" s="37"/>
      <c r="R104" s="38"/>
      <c r="S104" s="30"/>
    </row>
    <row r="105" spans="1:19" x14ac:dyDescent="0.2">
      <c r="A105" s="103">
        <v>23</v>
      </c>
      <c r="B105" s="104" t="s">
        <v>408</v>
      </c>
      <c r="C105" s="90"/>
      <c r="D105" s="105"/>
      <c r="E105" s="146"/>
      <c r="F105" s="146"/>
      <c r="G105" s="147"/>
      <c r="H105" s="147"/>
      <c r="I105" s="147"/>
      <c r="J105" s="147"/>
      <c r="K105" s="147"/>
      <c r="L105" s="147"/>
      <c r="M105" s="147"/>
      <c r="N105" s="147"/>
      <c r="O105" s="147"/>
      <c r="P105" s="30"/>
      <c r="Q105" s="30"/>
      <c r="R105" s="30"/>
      <c r="S105" s="30"/>
    </row>
    <row r="106" spans="1:19" x14ac:dyDescent="0.2">
      <c r="A106" s="103">
        <f>+A105+1</f>
        <v>24</v>
      </c>
      <c r="B106" s="109" t="s">
        <v>260</v>
      </c>
      <c r="C106" s="94" t="s">
        <v>13</v>
      </c>
      <c r="D106" s="101">
        <v>35.799999999999997</v>
      </c>
      <c r="E106" s="146"/>
      <c r="F106" s="146"/>
      <c r="G106" s="147"/>
      <c r="H106" s="147"/>
      <c r="I106" s="147"/>
      <c r="J106" s="147"/>
      <c r="K106" s="147"/>
      <c r="L106" s="147"/>
      <c r="M106" s="147"/>
      <c r="N106" s="147"/>
      <c r="O106" s="147"/>
      <c r="P106" s="36"/>
      <c r="Q106" s="37"/>
      <c r="R106" s="38"/>
      <c r="S106" s="30"/>
    </row>
    <row r="107" spans="1:19" x14ac:dyDescent="0.2">
      <c r="A107" s="103">
        <f t="shared" si="0"/>
        <v>25</v>
      </c>
      <c r="B107" s="109" t="s">
        <v>261</v>
      </c>
      <c r="C107" s="94" t="s">
        <v>13</v>
      </c>
      <c r="D107" s="101">
        <f t="shared" ref="D107" si="1">+D106</f>
        <v>35.799999999999997</v>
      </c>
      <c r="E107" s="146"/>
      <c r="F107" s="146"/>
      <c r="G107" s="147"/>
      <c r="H107" s="147"/>
      <c r="I107" s="147"/>
      <c r="J107" s="147"/>
      <c r="K107" s="147"/>
      <c r="L107" s="147"/>
      <c r="M107" s="147"/>
      <c r="N107" s="147"/>
      <c r="O107" s="147"/>
      <c r="P107" s="36"/>
      <c r="Q107" s="37"/>
      <c r="R107" s="38"/>
      <c r="S107" s="30"/>
    </row>
    <row r="108" spans="1:19" x14ac:dyDescent="0.2">
      <c r="A108" s="103"/>
      <c r="B108" s="102" t="s">
        <v>262</v>
      </c>
      <c r="C108" s="94"/>
      <c r="D108" s="101"/>
      <c r="E108" s="146"/>
      <c r="F108" s="146"/>
      <c r="G108" s="147"/>
      <c r="H108" s="147"/>
      <c r="I108" s="147"/>
      <c r="J108" s="147"/>
      <c r="K108" s="147"/>
      <c r="L108" s="147"/>
      <c r="M108" s="147"/>
      <c r="N108" s="147"/>
      <c r="O108" s="147"/>
      <c r="P108" s="36"/>
      <c r="Q108" s="37"/>
      <c r="R108" s="38"/>
      <c r="S108" s="30"/>
    </row>
    <row r="109" spans="1:19" x14ac:dyDescent="0.2">
      <c r="A109" s="103">
        <f>A107+1</f>
        <v>26</v>
      </c>
      <c r="B109" s="104" t="s">
        <v>408</v>
      </c>
      <c r="C109" s="90"/>
      <c r="D109" s="105"/>
      <c r="E109" s="146"/>
      <c r="F109" s="146"/>
      <c r="G109" s="147"/>
      <c r="H109" s="147"/>
      <c r="I109" s="147"/>
      <c r="J109" s="147"/>
      <c r="K109" s="147"/>
      <c r="L109" s="147"/>
      <c r="M109" s="147"/>
      <c r="N109" s="147"/>
      <c r="O109" s="147"/>
      <c r="P109" s="30"/>
      <c r="Q109" s="30"/>
      <c r="R109" s="30"/>
      <c r="S109" s="30"/>
    </row>
    <row r="110" spans="1:19" x14ac:dyDescent="0.2">
      <c r="A110" s="103">
        <f t="shared" ref="A110:A207" si="2">+A109+1</f>
        <v>27</v>
      </c>
      <c r="B110" s="109" t="s">
        <v>519</v>
      </c>
      <c r="C110" s="94" t="s">
        <v>13</v>
      </c>
      <c r="D110" s="101">
        <v>14.4</v>
      </c>
      <c r="E110" s="146"/>
      <c r="F110" s="146"/>
      <c r="G110" s="147"/>
      <c r="H110" s="147"/>
      <c r="I110" s="147"/>
      <c r="J110" s="147"/>
      <c r="K110" s="147"/>
      <c r="L110" s="147"/>
      <c r="M110" s="147"/>
      <c r="N110" s="147"/>
      <c r="O110" s="147"/>
      <c r="P110" s="36"/>
      <c r="Q110" s="37"/>
      <c r="R110" s="38"/>
      <c r="S110" s="30"/>
    </row>
    <row r="111" spans="1:19" ht="25.5" x14ac:dyDescent="0.2">
      <c r="A111" s="103">
        <f t="shared" si="2"/>
        <v>28</v>
      </c>
      <c r="B111" s="109" t="s">
        <v>466</v>
      </c>
      <c r="C111" s="94" t="s">
        <v>13</v>
      </c>
      <c r="D111" s="101">
        <f>+D110</f>
        <v>14.4</v>
      </c>
      <c r="E111" s="146"/>
      <c r="F111" s="146"/>
      <c r="G111" s="147"/>
      <c r="H111" s="147"/>
      <c r="I111" s="147"/>
      <c r="J111" s="147"/>
      <c r="K111" s="147"/>
      <c r="L111" s="147"/>
      <c r="M111" s="147"/>
      <c r="N111" s="147"/>
      <c r="O111" s="147"/>
      <c r="P111" s="36"/>
      <c r="Q111" s="37"/>
      <c r="R111" s="38"/>
      <c r="S111" s="30"/>
    </row>
    <row r="112" spans="1:19" x14ac:dyDescent="0.2">
      <c r="A112" s="103">
        <f t="shared" si="2"/>
        <v>29</v>
      </c>
      <c r="B112" s="109" t="s">
        <v>263</v>
      </c>
      <c r="C112" s="94" t="s">
        <v>13</v>
      </c>
      <c r="D112" s="101">
        <f>+D111</f>
        <v>14.4</v>
      </c>
      <c r="E112" s="146"/>
      <c r="F112" s="146"/>
      <c r="G112" s="147"/>
      <c r="H112" s="147"/>
      <c r="I112" s="147"/>
      <c r="J112" s="147"/>
      <c r="K112" s="147"/>
      <c r="L112" s="147"/>
      <c r="M112" s="147"/>
      <c r="N112" s="147"/>
      <c r="O112" s="147"/>
      <c r="P112" s="36"/>
      <c r="Q112" s="37"/>
      <c r="R112" s="38"/>
      <c r="S112" s="30"/>
    </row>
    <row r="113" spans="1:19" x14ac:dyDescent="0.2">
      <c r="A113" s="103"/>
      <c r="B113" s="102" t="s">
        <v>264</v>
      </c>
      <c r="C113" s="94"/>
      <c r="D113" s="101"/>
      <c r="E113" s="146"/>
      <c r="F113" s="146"/>
      <c r="G113" s="147"/>
      <c r="H113" s="147"/>
      <c r="I113" s="147"/>
      <c r="J113" s="147"/>
      <c r="K113" s="147"/>
      <c r="L113" s="147"/>
      <c r="M113" s="147"/>
      <c r="N113" s="147"/>
      <c r="O113" s="147"/>
      <c r="P113" s="36"/>
      <c r="Q113" s="37"/>
      <c r="R113" s="38"/>
      <c r="S113" s="30"/>
    </row>
    <row r="114" spans="1:19" x14ac:dyDescent="0.2">
      <c r="A114" s="103">
        <f>+A112+1</f>
        <v>30</v>
      </c>
      <c r="B114" s="109" t="s">
        <v>408</v>
      </c>
      <c r="C114" s="94"/>
      <c r="D114" s="101"/>
      <c r="E114" s="146"/>
      <c r="F114" s="146"/>
      <c r="G114" s="147"/>
      <c r="H114" s="147"/>
      <c r="I114" s="147"/>
      <c r="J114" s="147"/>
      <c r="K114" s="147"/>
      <c r="L114" s="147"/>
      <c r="M114" s="147"/>
      <c r="N114" s="147"/>
      <c r="O114" s="147"/>
      <c r="P114" s="36"/>
      <c r="Q114" s="37"/>
      <c r="R114" s="38"/>
      <c r="S114" s="30"/>
    </row>
    <row r="115" spans="1:19" x14ac:dyDescent="0.2">
      <c r="A115" s="103">
        <f>+A114+1</f>
        <v>31</v>
      </c>
      <c r="B115" s="109" t="s">
        <v>519</v>
      </c>
      <c r="C115" s="94" t="s">
        <v>13</v>
      </c>
      <c r="D115" s="101">
        <v>8.1999999999999993</v>
      </c>
      <c r="E115" s="146"/>
      <c r="F115" s="146"/>
      <c r="G115" s="147"/>
      <c r="H115" s="147"/>
      <c r="I115" s="147"/>
      <c r="J115" s="147"/>
      <c r="K115" s="147"/>
      <c r="L115" s="147"/>
      <c r="M115" s="147"/>
      <c r="N115" s="147"/>
      <c r="O115" s="147"/>
      <c r="P115" s="36"/>
      <c r="Q115" s="37"/>
      <c r="R115" s="38"/>
      <c r="S115" s="30"/>
    </row>
    <row r="116" spans="1:19" ht="25.5" x14ac:dyDescent="0.2">
      <c r="A116" s="103">
        <f t="shared" si="2"/>
        <v>32</v>
      </c>
      <c r="B116" s="109" t="s">
        <v>466</v>
      </c>
      <c r="C116" s="94" t="s">
        <v>13</v>
      </c>
      <c r="D116" s="101">
        <f>+D115</f>
        <v>8.1999999999999993</v>
      </c>
      <c r="E116" s="146"/>
      <c r="F116" s="146"/>
      <c r="G116" s="147"/>
      <c r="H116" s="147"/>
      <c r="I116" s="147"/>
      <c r="J116" s="147"/>
      <c r="K116" s="147"/>
      <c r="L116" s="147"/>
      <c r="M116" s="147"/>
      <c r="N116" s="147"/>
      <c r="O116" s="147"/>
      <c r="P116" s="36"/>
      <c r="Q116" s="37"/>
      <c r="R116" s="38"/>
      <c r="S116" s="30"/>
    </row>
    <row r="117" spans="1:19" x14ac:dyDescent="0.2">
      <c r="A117" s="103">
        <f t="shared" si="2"/>
        <v>33</v>
      </c>
      <c r="B117" s="109" t="s">
        <v>263</v>
      </c>
      <c r="C117" s="94" t="s">
        <v>13</v>
      </c>
      <c r="D117" s="101">
        <f>+D116</f>
        <v>8.1999999999999993</v>
      </c>
      <c r="E117" s="146"/>
      <c r="F117" s="146"/>
      <c r="G117" s="147"/>
      <c r="H117" s="147"/>
      <c r="I117" s="147"/>
      <c r="J117" s="147"/>
      <c r="K117" s="147"/>
      <c r="L117" s="147"/>
      <c r="M117" s="147"/>
      <c r="N117" s="147"/>
      <c r="O117" s="147"/>
      <c r="P117" s="36"/>
      <c r="Q117" s="37"/>
      <c r="R117" s="38"/>
      <c r="S117" s="30"/>
    </row>
    <row r="118" spans="1:19" x14ac:dyDescent="0.2">
      <c r="A118" s="103"/>
      <c r="B118" s="102" t="s">
        <v>266</v>
      </c>
      <c r="C118" s="94"/>
      <c r="D118" s="101"/>
      <c r="E118" s="146"/>
      <c r="F118" s="146"/>
      <c r="G118" s="147"/>
      <c r="H118" s="147"/>
      <c r="I118" s="147"/>
      <c r="J118" s="147"/>
      <c r="K118" s="147"/>
      <c r="L118" s="147"/>
      <c r="M118" s="147"/>
      <c r="N118" s="147"/>
      <c r="O118" s="147"/>
      <c r="P118" s="36"/>
      <c r="Q118" s="37"/>
      <c r="R118" s="38"/>
      <c r="S118" s="30"/>
    </row>
    <row r="119" spans="1:19" x14ac:dyDescent="0.2">
      <c r="A119" s="103">
        <f>A117+1</f>
        <v>34</v>
      </c>
      <c r="B119" s="109" t="s">
        <v>265</v>
      </c>
      <c r="C119" s="94"/>
      <c r="D119" s="101"/>
      <c r="E119" s="146"/>
      <c r="F119" s="146"/>
      <c r="G119" s="147"/>
      <c r="H119" s="147"/>
      <c r="I119" s="147"/>
      <c r="J119" s="147"/>
      <c r="K119" s="147"/>
      <c r="L119" s="147"/>
      <c r="M119" s="147"/>
      <c r="N119" s="147"/>
      <c r="O119" s="147"/>
      <c r="P119" s="36"/>
      <c r="Q119" s="37"/>
      <c r="R119" s="38"/>
      <c r="S119" s="30"/>
    </row>
    <row r="120" spans="1:19" x14ac:dyDescent="0.2">
      <c r="A120" s="103">
        <f t="shared" si="2"/>
        <v>35</v>
      </c>
      <c r="B120" s="109" t="s">
        <v>260</v>
      </c>
      <c r="C120" s="94" t="s">
        <v>13</v>
      </c>
      <c r="D120" s="101">
        <v>44.7</v>
      </c>
      <c r="E120" s="146"/>
      <c r="F120" s="146"/>
      <c r="G120" s="147"/>
      <c r="H120" s="147"/>
      <c r="I120" s="147"/>
      <c r="J120" s="147"/>
      <c r="K120" s="147"/>
      <c r="L120" s="147"/>
      <c r="M120" s="147"/>
      <c r="N120" s="147"/>
      <c r="O120" s="147"/>
      <c r="P120" s="36"/>
      <c r="Q120" s="37"/>
      <c r="R120" s="38"/>
      <c r="S120" s="30"/>
    </row>
    <row r="121" spans="1:19" x14ac:dyDescent="0.2">
      <c r="A121" s="103">
        <f>A120+1</f>
        <v>36</v>
      </c>
      <c r="B121" s="109" t="s">
        <v>520</v>
      </c>
      <c r="C121" s="94" t="s">
        <v>13</v>
      </c>
      <c r="D121" s="101">
        <f>+D120</f>
        <v>44.7</v>
      </c>
      <c r="E121" s="146"/>
      <c r="F121" s="146"/>
      <c r="G121" s="147"/>
      <c r="H121" s="147"/>
      <c r="I121" s="147"/>
      <c r="J121" s="147"/>
      <c r="K121" s="147"/>
      <c r="L121" s="147"/>
      <c r="M121" s="147"/>
      <c r="N121" s="147"/>
      <c r="O121" s="147"/>
      <c r="P121" s="36"/>
      <c r="Q121" s="37"/>
      <c r="R121" s="38"/>
      <c r="S121" s="30"/>
    </row>
    <row r="122" spans="1:19" x14ac:dyDescent="0.2">
      <c r="A122" s="103">
        <f>A121+1</f>
        <v>37</v>
      </c>
      <c r="B122" s="109" t="s">
        <v>261</v>
      </c>
      <c r="C122" s="94" t="s">
        <v>13</v>
      </c>
      <c r="D122" s="101">
        <f>+D120</f>
        <v>44.7</v>
      </c>
      <c r="E122" s="146"/>
      <c r="F122" s="146"/>
      <c r="G122" s="147"/>
      <c r="H122" s="147"/>
      <c r="I122" s="147"/>
      <c r="J122" s="147"/>
      <c r="K122" s="147"/>
      <c r="L122" s="147"/>
      <c r="M122" s="147"/>
      <c r="N122" s="147"/>
      <c r="O122" s="147"/>
      <c r="P122" s="36"/>
      <c r="Q122" s="37"/>
      <c r="R122" s="38"/>
      <c r="S122" s="30"/>
    </row>
    <row r="123" spans="1:19" x14ac:dyDescent="0.2">
      <c r="A123" s="103"/>
      <c r="B123" s="102" t="s">
        <v>267</v>
      </c>
      <c r="C123" s="94"/>
      <c r="D123" s="101"/>
      <c r="E123" s="146"/>
      <c r="F123" s="146"/>
      <c r="G123" s="147"/>
      <c r="H123" s="147"/>
      <c r="I123" s="147"/>
      <c r="J123" s="147"/>
      <c r="K123" s="147"/>
      <c r="L123" s="147"/>
      <c r="M123" s="147"/>
      <c r="N123" s="147"/>
      <c r="O123" s="147"/>
      <c r="P123" s="36"/>
      <c r="Q123" s="37"/>
      <c r="R123" s="38"/>
      <c r="S123" s="30"/>
    </row>
    <row r="124" spans="1:19" x14ac:dyDescent="0.2">
      <c r="A124" s="103">
        <f>+A122+1</f>
        <v>38</v>
      </c>
      <c r="B124" s="109" t="s">
        <v>467</v>
      </c>
      <c r="C124" s="94" t="s">
        <v>13</v>
      </c>
      <c r="D124" s="101">
        <v>95.9</v>
      </c>
      <c r="E124" s="146"/>
      <c r="F124" s="146"/>
      <c r="G124" s="147"/>
      <c r="H124" s="147"/>
      <c r="I124" s="147"/>
      <c r="J124" s="147"/>
      <c r="K124" s="147"/>
      <c r="L124" s="147"/>
      <c r="M124" s="147"/>
      <c r="N124" s="147"/>
      <c r="O124" s="147"/>
      <c r="P124" s="36"/>
      <c r="Q124" s="37"/>
      <c r="R124" s="38"/>
      <c r="S124" s="30"/>
    </row>
    <row r="125" spans="1:19" x14ac:dyDescent="0.2">
      <c r="A125" s="103">
        <f t="shared" si="2"/>
        <v>39</v>
      </c>
      <c r="B125" s="109" t="s">
        <v>468</v>
      </c>
      <c r="C125" s="94" t="s">
        <v>13</v>
      </c>
      <c r="D125" s="101">
        <f>+D124</f>
        <v>95.9</v>
      </c>
      <c r="E125" s="146"/>
      <c r="F125" s="146"/>
      <c r="G125" s="147"/>
      <c r="H125" s="147"/>
      <c r="I125" s="147"/>
      <c r="J125" s="147"/>
      <c r="K125" s="147"/>
      <c r="L125" s="147"/>
      <c r="M125" s="147"/>
      <c r="N125" s="147"/>
      <c r="O125" s="147"/>
      <c r="P125" s="36"/>
      <c r="Q125" s="37"/>
      <c r="R125" s="38"/>
      <c r="S125" s="30"/>
    </row>
    <row r="126" spans="1:19" x14ac:dyDescent="0.2">
      <c r="A126" s="103">
        <f t="shared" si="2"/>
        <v>40</v>
      </c>
      <c r="B126" s="109" t="s">
        <v>261</v>
      </c>
      <c r="C126" s="94" t="s">
        <v>13</v>
      </c>
      <c r="D126" s="101">
        <f>+D124</f>
        <v>95.9</v>
      </c>
      <c r="E126" s="146"/>
      <c r="F126" s="146"/>
      <c r="G126" s="147"/>
      <c r="H126" s="147"/>
      <c r="I126" s="147"/>
      <c r="J126" s="147"/>
      <c r="K126" s="147"/>
      <c r="L126" s="147"/>
      <c r="M126" s="147"/>
      <c r="N126" s="147"/>
      <c r="O126" s="147"/>
      <c r="P126" s="36"/>
      <c r="Q126" s="37"/>
      <c r="R126" s="38"/>
      <c r="S126" s="30"/>
    </row>
    <row r="127" spans="1:19" x14ac:dyDescent="0.2">
      <c r="A127" s="103"/>
      <c r="B127" s="102" t="s">
        <v>268</v>
      </c>
      <c r="C127" s="94"/>
      <c r="D127" s="101"/>
      <c r="E127" s="146"/>
      <c r="F127" s="146"/>
      <c r="G127" s="147"/>
      <c r="H127" s="147"/>
      <c r="I127" s="147"/>
      <c r="J127" s="147"/>
      <c r="K127" s="147"/>
      <c r="L127" s="147"/>
      <c r="M127" s="147"/>
      <c r="N127" s="147"/>
      <c r="O127" s="147"/>
      <c r="P127" s="39"/>
      <c r="Q127" s="39"/>
      <c r="R127" s="38"/>
      <c r="S127" s="30"/>
    </row>
    <row r="128" spans="1:19" x14ac:dyDescent="0.2">
      <c r="A128" s="103">
        <f>+A126+1</f>
        <v>41</v>
      </c>
      <c r="B128" s="109" t="s">
        <v>469</v>
      </c>
      <c r="C128" s="94" t="s">
        <v>13</v>
      </c>
      <c r="D128" s="101">
        <v>115.4</v>
      </c>
      <c r="E128" s="146"/>
      <c r="F128" s="146"/>
      <c r="G128" s="147"/>
      <c r="H128" s="147"/>
      <c r="I128" s="147"/>
      <c r="J128" s="147"/>
      <c r="K128" s="147"/>
      <c r="L128" s="147"/>
      <c r="M128" s="147"/>
      <c r="N128" s="147"/>
      <c r="O128" s="147"/>
      <c r="P128" s="36"/>
      <c r="Q128" s="37"/>
      <c r="R128" s="38"/>
      <c r="S128" s="30"/>
    </row>
    <row r="129" spans="1:19" x14ac:dyDescent="0.2">
      <c r="A129" s="103">
        <f t="shared" si="2"/>
        <v>42</v>
      </c>
      <c r="B129" s="114" t="s">
        <v>270</v>
      </c>
      <c r="C129" s="150" t="s">
        <v>269</v>
      </c>
      <c r="D129" s="151">
        <v>18</v>
      </c>
      <c r="E129" s="146"/>
      <c r="F129" s="146"/>
      <c r="G129" s="147"/>
      <c r="H129" s="147"/>
      <c r="I129" s="147"/>
      <c r="J129" s="147"/>
      <c r="K129" s="147"/>
      <c r="L129" s="147"/>
      <c r="M129" s="147"/>
      <c r="N129" s="147"/>
      <c r="O129" s="147"/>
      <c r="P129" s="40"/>
      <c r="Q129" s="41"/>
      <c r="R129" s="38"/>
      <c r="S129" s="30"/>
    </row>
    <row r="130" spans="1:19" x14ac:dyDescent="0.2">
      <c r="A130" s="103"/>
      <c r="B130" s="115" t="s">
        <v>275</v>
      </c>
      <c r="C130" s="150"/>
      <c r="D130" s="151"/>
      <c r="E130" s="146"/>
      <c r="F130" s="146"/>
      <c r="G130" s="147"/>
      <c r="H130" s="147"/>
      <c r="I130" s="147"/>
      <c r="J130" s="147"/>
      <c r="K130" s="147"/>
      <c r="L130" s="147"/>
      <c r="M130" s="147"/>
      <c r="N130" s="147"/>
      <c r="O130" s="147"/>
      <c r="P130" s="40"/>
      <c r="Q130" s="41"/>
      <c r="R130" s="38"/>
      <c r="S130" s="30"/>
    </row>
    <row r="131" spans="1:19" x14ac:dyDescent="0.2">
      <c r="A131" s="103">
        <f>A129+1</f>
        <v>43</v>
      </c>
      <c r="B131" s="109" t="s">
        <v>470</v>
      </c>
      <c r="C131" s="94" t="s">
        <v>13</v>
      </c>
      <c r="D131" s="101">
        <f>95.9+115.4</f>
        <v>211.3</v>
      </c>
      <c r="E131" s="146"/>
      <c r="F131" s="146"/>
      <c r="G131" s="147"/>
      <c r="H131" s="147"/>
      <c r="I131" s="147"/>
      <c r="J131" s="147"/>
      <c r="K131" s="147"/>
      <c r="L131" s="147"/>
      <c r="M131" s="147"/>
      <c r="N131" s="147"/>
      <c r="O131" s="147"/>
      <c r="P131" s="36"/>
      <c r="Q131" s="37"/>
      <c r="R131" s="38"/>
      <c r="S131" s="30"/>
    </row>
    <row r="132" spans="1:19" x14ac:dyDescent="0.2">
      <c r="A132" s="103">
        <f t="shared" si="2"/>
        <v>44</v>
      </c>
      <c r="B132" s="109" t="s">
        <v>272</v>
      </c>
      <c r="C132" s="94" t="s">
        <v>13</v>
      </c>
      <c r="D132" s="101">
        <v>95.9</v>
      </c>
      <c r="E132" s="146"/>
      <c r="F132" s="146"/>
      <c r="G132" s="147"/>
      <c r="H132" s="147"/>
      <c r="I132" s="147"/>
      <c r="J132" s="147"/>
      <c r="K132" s="147"/>
      <c r="L132" s="147"/>
      <c r="M132" s="147"/>
      <c r="N132" s="147"/>
      <c r="O132" s="147"/>
      <c r="P132" s="36"/>
      <c r="Q132" s="37"/>
      <c r="R132" s="38"/>
      <c r="S132" s="30"/>
    </row>
    <row r="133" spans="1:19" x14ac:dyDescent="0.2">
      <c r="A133" s="103">
        <f t="shared" si="2"/>
        <v>45</v>
      </c>
      <c r="B133" s="109" t="s">
        <v>273</v>
      </c>
      <c r="C133" s="94" t="s">
        <v>13</v>
      </c>
      <c r="D133" s="101">
        <f>+D131</f>
        <v>211.3</v>
      </c>
      <c r="E133" s="146"/>
      <c r="F133" s="146"/>
      <c r="G133" s="147"/>
      <c r="H133" s="147"/>
      <c r="I133" s="147"/>
      <c r="J133" s="147"/>
      <c r="K133" s="147"/>
      <c r="L133" s="147"/>
      <c r="M133" s="147"/>
      <c r="N133" s="147"/>
      <c r="O133" s="147"/>
      <c r="P133" s="36"/>
      <c r="Q133" s="37"/>
      <c r="R133" s="38"/>
      <c r="S133" s="30"/>
    </row>
    <row r="134" spans="1:19" x14ac:dyDescent="0.2">
      <c r="A134" s="103">
        <f t="shared" si="2"/>
        <v>46</v>
      </c>
      <c r="B134" s="109" t="s">
        <v>274</v>
      </c>
      <c r="C134" s="94" t="s">
        <v>13</v>
      </c>
      <c r="D134" s="101">
        <f>+D133</f>
        <v>211.3</v>
      </c>
      <c r="E134" s="146"/>
      <c r="F134" s="146"/>
      <c r="G134" s="147"/>
      <c r="H134" s="147"/>
      <c r="I134" s="147"/>
      <c r="J134" s="147"/>
      <c r="K134" s="147"/>
      <c r="L134" s="147"/>
      <c r="M134" s="147"/>
      <c r="N134" s="147"/>
      <c r="O134" s="147"/>
      <c r="P134" s="36"/>
      <c r="Q134" s="37"/>
      <c r="R134" s="38"/>
      <c r="S134" s="30"/>
    </row>
    <row r="135" spans="1:19" ht="38.25" x14ac:dyDescent="0.2">
      <c r="A135" s="103">
        <v>47</v>
      </c>
      <c r="B135" s="109" t="s">
        <v>471</v>
      </c>
      <c r="C135" s="94" t="s">
        <v>26</v>
      </c>
      <c r="D135" s="101">
        <v>1</v>
      </c>
      <c r="E135" s="146"/>
      <c r="F135" s="146"/>
      <c r="G135" s="147"/>
      <c r="H135" s="147"/>
      <c r="I135" s="147"/>
      <c r="J135" s="147"/>
      <c r="K135" s="147"/>
      <c r="L135" s="147"/>
      <c r="M135" s="147"/>
      <c r="N135" s="147"/>
      <c r="O135" s="147"/>
      <c r="P135" s="36"/>
      <c r="Q135" s="37"/>
      <c r="R135" s="38"/>
      <c r="S135" s="30"/>
    </row>
    <row r="136" spans="1:19" x14ac:dyDescent="0.2">
      <c r="A136" s="103"/>
      <c r="B136" s="102" t="s">
        <v>276</v>
      </c>
      <c r="C136" s="94"/>
      <c r="D136" s="101"/>
      <c r="E136" s="146"/>
      <c r="F136" s="146"/>
      <c r="G136" s="147"/>
      <c r="H136" s="147"/>
      <c r="I136" s="147"/>
      <c r="J136" s="147"/>
      <c r="K136" s="147"/>
      <c r="L136" s="147"/>
      <c r="M136" s="147"/>
      <c r="N136" s="147"/>
      <c r="O136" s="147"/>
      <c r="P136" s="36"/>
      <c r="Q136" s="37"/>
      <c r="R136" s="38"/>
      <c r="S136" s="30"/>
    </row>
    <row r="137" spans="1:19" ht="38.25" x14ac:dyDescent="0.2">
      <c r="A137" s="103">
        <f>A135+1</f>
        <v>48</v>
      </c>
      <c r="B137" s="109" t="s">
        <v>521</v>
      </c>
      <c r="C137" s="94" t="s">
        <v>13</v>
      </c>
      <c r="D137" s="101">
        <v>57.2</v>
      </c>
      <c r="E137" s="146"/>
      <c r="F137" s="146"/>
      <c r="G137" s="147"/>
      <c r="H137" s="147"/>
      <c r="I137" s="147"/>
      <c r="J137" s="147"/>
      <c r="K137" s="147"/>
      <c r="L137" s="147"/>
      <c r="M137" s="147"/>
      <c r="N137" s="147"/>
      <c r="O137" s="147"/>
      <c r="P137" s="36"/>
      <c r="Q137" s="37"/>
      <c r="R137" s="38"/>
      <c r="S137" s="30"/>
    </row>
    <row r="138" spans="1:19" x14ac:dyDescent="0.2">
      <c r="A138" s="103">
        <f>A137+1</f>
        <v>49</v>
      </c>
      <c r="B138" s="109" t="s">
        <v>472</v>
      </c>
      <c r="C138" s="94" t="s">
        <v>13</v>
      </c>
      <c r="D138" s="101">
        <v>195.1</v>
      </c>
      <c r="E138" s="146"/>
      <c r="F138" s="146"/>
      <c r="G138" s="147"/>
      <c r="H138" s="147"/>
      <c r="I138" s="147"/>
      <c r="J138" s="147"/>
      <c r="K138" s="147"/>
      <c r="L138" s="147"/>
      <c r="M138" s="147"/>
      <c r="N138" s="147"/>
      <c r="O138" s="147"/>
      <c r="P138" s="36"/>
      <c r="Q138" s="37"/>
      <c r="R138" s="38"/>
      <c r="S138" s="30"/>
    </row>
    <row r="139" spans="1:19" x14ac:dyDescent="0.2">
      <c r="A139" s="103">
        <f t="shared" si="2"/>
        <v>50</v>
      </c>
      <c r="B139" s="109" t="s">
        <v>277</v>
      </c>
      <c r="C139" s="94" t="s">
        <v>13</v>
      </c>
      <c r="D139" s="101">
        <f>+D138</f>
        <v>195.1</v>
      </c>
      <c r="E139" s="146"/>
      <c r="F139" s="146"/>
      <c r="G139" s="147"/>
      <c r="H139" s="147"/>
      <c r="I139" s="147"/>
      <c r="J139" s="147"/>
      <c r="K139" s="147"/>
      <c r="L139" s="147"/>
      <c r="M139" s="147"/>
      <c r="N139" s="147"/>
      <c r="O139" s="147"/>
      <c r="P139" s="36"/>
      <c r="Q139" s="37"/>
      <c r="R139" s="38"/>
      <c r="S139" s="30"/>
    </row>
    <row r="140" spans="1:19" x14ac:dyDescent="0.2">
      <c r="A140" s="103">
        <f t="shared" si="2"/>
        <v>51</v>
      </c>
      <c r="B140" s="109" t="s">
        <v>278</v>
      </c>
      <c r="C140" s="94" t="s">
        <v>13</v>
      </c>
      <c r="D140" s="101">
        <f>+D139</f>
        <v>195.1</v>
      </c>
      <c r="E140" s="146"/>
      <c r="F140" s="146"/>
      <c r="G140" s="147"/>
      <c r="H140" s="147"/>
      <c r="I140" s="147"/>
      <c r="J140" s="147"/>
      <c r="K140" s="147"/>
      <c r="L140" s="147"/>
      <c r="M140" s="147"/>
      <c r="N140" s="147"/>
      <c r="O140" s="147"/>
      <c r="P140" s="36"/>
      <c r="Q140" s="37"/>
      <c r="R140" s="38"/>
      <c r="S140" s="30"/>
    </row>
    <row r="141" spans="1:19" ht="38.25" x14ac:dyDescent="0.2">
      <c r="A141" s="103">
        <f t="shared" si="2"/>
        <v>52</v>
      </c>
      <c r="B141" s="109" t="s">
        <v>544</v>
      </c>
      <c r="C141" s="94" t="s">
        <v>13</v>
      </c>
      <c r="D141" s="101">
        <f>+D140</f>
        <v>195.1</v>
      </c>
      <c r="E141" s="146"/>
      <c r="F141" s="146"/>
      <c r="G141" s="147"/>
      <c r="H141" s="147"/>
      <c r="I141" s="147"/>
      <c r="J141" s="147"/>
      <c r="K141" s="147"/>
      <c r="L141" s="147"/>
      <c r="M141" s="147"/>
      <c r="N141" s="147"/>
      <c r="O141" s="147"/>
      <c r="P141" s="36"/>
      <c r="Q141" s="37"/>
      <c r="R141" s="38"/>
      <c r="S141" s="30"/>
    </row>
    <row r="142" spans="1:19" x14ac:dyDescent="0.2">
      <c r="A142" s="103">
        <f t="shared" si="2"/>
        <v>53</v>
      </c>
      <c r="B142" s="109" t="s">
        <v>279</v>
      </c>
      <c r="C142" s="94" t="s">
        <v>269</v>
      </c>
      <c r="D142" s="101">
        <v>40.4</v>
      </c>
      <c r="E142" s="146"/>
      <c r="F142" s="146"/>
      <c r="G142" s="147"/>
      <c r="H142" s="147"/>
      <c r="I142" s="147"/>
      <c r="J142" s="147"/>
      <c r="K142" s="147"/>
      <c r="L142" s="147"/>
      <c r="M142" s="147"/>
      <c r="N142" s="147"/>
      <c r="O142" s="147"/>
      <c r="P142" s="36"/>
      <c r="Q142" s="37"/>
      <c r="R142" s="38"/>
      <c r="S142" s="30"/>
    </row>
    <row r="143" spans="1:19" x14ac:dyDescent="0.2">
      <c r="A143" s="103">
        <v>54</v>
      </c>
      <c r="B143" s="109" t="s">
        <v>425</v>
      </c>
      <c r="C143" s="94" t="s">
        <v>55</v>
      </c>
      <c r="D143" s="101">
        <v>4</v>
      </c>
      <c r="E143" s="146"/>
      <c r="F143" s="146"/>
      <c r="G143" s="147"/>
      <c r="H143" s="147"/>
      <c r="I143" s="147"/>
      <c r="J143" s="147"/>
      <c r="K143" s="147"/>
      <c r="L143" s="147"/>
      <c r="M143" s="147"/>
      <c r="N143" s="147"/>
      <c r="O143" s="147"/>
      <c r="P143" s="36"/>
      <c r="Q143" s="37"/>
      <c r="R143" s="38"/>
      <c r="S143" s="30"/>
    </row>
    <row r="144" spans="1:19" x14ac:dyDescent="0.2">
      <c r="A144" s="103">
        <v>55</v>
      </c>
      <c r="B144" s="109" t="s">
        <v>280</v>
      </c>
      <c r="C144" s="94" t="s">
        <v>269</v>
      </c>
      <c r="D144" s="101">
        <v>19.399999999999999</v>
      </c>
      <c r="E144" s="146"/>
      <c r="F144" s="146"/>
      <c r="G144" s="147"/>
      <c r="H144" s="147"/>
      <c r="I144" s="147"/>
      <c r="J144" s="147"/>
      <c r="K144" s="147"/>
      <c r="L144" s="147"/>
      <c r="M144" s="147"/>
      <c r="N144" s="147"/>
      <c r="O144" s="147"/>
      <c r="P144" s="36"/>
      <c r="Q144" s="37"/>
      <c r="R144" s="38"/>
      <c r="S144" s="30"/>
    </row>
    <row r="145" spans="1:19" x14ac:dyDescent="0.2">
      <c r="A145" s="103">
        <f t="shared" si="2"/>
        <v>56</v>
      </c>
      <c r="B145" s="109" t="s">
        <v>473</v>
      </c>
      <c r="C145" s="94" t="s">
        <v>269</v>
      </c>
      <c r="D145" s="101">
        <v>43.3</v>
      </c>
      <c r="E145" s="146"/>
      <c r="F145" s="146"/>
      <c r="G145" s="147"/>
      <c r="H145" s="147"/>
      <c r="I145" s="147"/>
      <c r="J145" s="147"/>
      <c r="K145" s="147"/>
      <c r="L145" s="147"/>
      <c r="M145" s="147"/>
      <c r="N145" s="147"/>
      <c r="O145" s="147"/>
      <c r="P145" s="36"/>
      <c r="Q145" s="37"/>
      <c r="R145" s="38"/>
      <c r="S145" s="30"/>
    </row>
    <row r="146" spans="1:19" x14ac:dyDescent="0.2">
      <c r="A146" s="103">
        <v>57</v>
      </c>
      <c r="B146" s="109" t="s">
        <v>307</v>
      </c>
      <c r="C146" s="94" t="s">
        <v>26</v>
      </c>
      <c r="D146" s="101">
        <v>1</v>
      </c>
      <c r="E146" s="146"/>
      <c r="F146" s="146"/>
      <c r="G146" s="147"/>
      <c r="H146" s="147"/>
      <c r="I146" s="147"/>
      <c r="J146" s="147"/>
      <c r="K146" s="147"/>
      <c r="L146" s="147"/>
      <c r="M146" s="147"/>
      <c r="N146" s="147"/>
      <c r="O146" s="147"/>
      <c r="P146" s="36"/>
      <c r="Q146" s="37"/>
      <c r="R146" s="38"/>
      <c r="S146" s="30"/>
    </row>
    <row r="147" spans="1:19" x14ac:dyDescent="0.2">
      <c r="A147" s="103"/>
      <c r="B147" s="102" t="s">
        <v>281</v>
      </c>
      <c r="C147" s="94"/>
      <c r="D147" s="101"/>
      <c r="E147" s="146"/>
      <c r="F147" s="146"/>
      <c r="G147" s="147"/>
      <c r="H147" s="147"/>
      <c r="I147" s="147"/>
      <c r="J147" s="147"/>
      <c r="K147" s="147"/>
      <c r="L147" s="147"/>
      <c r="M147" s="147"/>
      <c r="N147" s="147"/>
      <c r="O147" s="147"/>
      <c r="P147" s="36"/>
      <c r="Q147" s="37"/>
      <c r="R147" s="38"/>
      <c r="S147" s="30"/>
    </row>
    <row r="148" spans="1:19" x14ac:dyDescent="0.2">
      <c r="A148" s="103"/>
      <c r="B148" s="102" t="s">
        <v>282</v>
      </c>
      <c r="C148" s="94"/>
      <c r="D148" s="101"/>
      <c r="E148" s="146"/>
      <c r="F148" s="146"/>
      <c r="G148" s="147"/>
      <c r="H148" s="147"/>
      <c r="I148" s="147"/>
      <c r="J148" s="147"/>
      <c r="K148" s="147"/>
      <c r="L148" s="147"/>
      <c r="M148" s="147"/>
      <c r="N148" s="147"/>
      <c r="O148" s="147"/>
      <c r="P148" s="36"/>
      <c r="Q148" s="37"/>
      <c r="R148" s="38"/>
      <c r="S148" s="30"/>
    </row>
    <row r="149" spans="1:19" x14ac:dyDescent="0.2">
      <c r="A149" s="103">
        <f>A146+1</f>
        <v>58</v>
      </c>
      <c r="B149" s="109" t="s">
        <v>283</v>
      </c>
      <c r="C149" s="94" t="s">
        <v>13</v>
      </c>
      <c r="D149" s="101">
        <v>4.3</v>
      </c>
      <c r="E149" s="146"/>
      <c r="F149" s="146"/>
      <c r="G149" s="147"/>
      <c r="H149" s="147"/>
      <c r="I149" s="147"/>
      <c r="J149" s="147"/>
      <c r="K149" s="147"/>
      <c r="L149" s="147"/>
      <c r="M149" s="147"/>
      <c r="N149" s="147"/>
      <c r="O149" s="147"/>
      <c r="P149" s="36"/>
      <c r="Q149" s="37"/>
      <c r="R149" s="38"/>
      <c r="S149" s="30"/>
    </row>
    <row r="150" spans="1:19" x14ac:dyDescent="0.2">
      <c r="A150" s="103">
        <f t="shared" si="2"/>
        <v>59</v>
      </c>
      <c r="B150" s="109" t="s">
        <v>474</v>
      </c>
      <c r="C150" s="94" t="s">
        <v>13</v>
      </c>
      <c r="D150" s="101">
        <f>+D149</f>
        <v>4.3</v>
      </c>
      <c r="E150" s="146"/>
      <c r="F150" s="146"/>
      <c r="G150" s="147"/>
      <c r="H150" s="147"/>
      <c r="I150" s="147"/>
      <c r="J150" s="147"/>
      <c r="K150" s="147"/>
      <c r="L150" s="147"/>
      <c r="M150" s="147"/>
      <c r="N150" s="147"/>
      <c r="O150" s="147"/>
      <c r="P150" s="36"/>
      <c r="Q150" s="37"/>
      <c r="R150" s="38"/>
      <c r="S150" s="30"/>
    </row>
    <row r="151" spans="1:19" x14ac:dyDescent="0.2">
      <c r="A151" s="103">
        <f t="shared" si="2"/>
        <v>60</v>
      </c>
      <c r="B151" s="114" t="s">
        <v>284</v>
      </c>
      <c r="C151" s="150" t="s">
        <v>13</v>
      </c>
      <c r="D151" s="151">
        <f>+D150*2</f>
        <v>8.6</v>
      </c>
      <c r="E151" s="146"/>
      <c r="F151" s="146"/>
      <c r="G151" s="147"/>
      <c r="H151" s="147"/>
      <c r="I151" s="147"/>
      <c r="J151" s="147"/>
      <c r="K151" s="147"/>
      <c r="L151" s="147"/>
      <c r="M151" s="147"/>
      <c r="N151" s="147"/>
      <c r="O151" s="147"/>
      <c r="P151" s="40"/>
      <c r="Q151" s="41"/>
      <c r="R151" s="38"/>
      <c r="S151" s="30"/>
    </row>
    <row r="152" spans="1:19" x14ac:dyDescent="0.2">
      <c r="A152" s="103">
        <f t="shared" si="2"/>
        <v>61</v>
      </c>
      <c r="B152" s="109" t="s">
        <v>285</v>
      </c>
      <c r="C152" s="94" t="s">
        <v>13</v>
      </c>
      <c r="D152" s="101">
        <f>+D151</f>
        <v>8.6</v>
      </c>
      <c r="E152" s="146"/>
      <c r="F152" s="146"/>
      <c r="G152" s="147"/>
      <c r="H152" s="147"/>
      <c r="I152" s="147"/>
      <c r="J152" s="147"/>
      <c r="K152" s="147"/>
      <c r="L152" s="147"/>
      <c r="M152" s="147"/>
      <c r="N152" s="147"/>
      <c r="O152" s="147"/>
      <c r="P152" s="36"/>
      <c r="Q152" s="37"/>
      <c r="R152" s="38"/>
      <c r="S152" s="30"/>
    </row>
    <row r="153" spans="1:19" x14ac:dyDescent="0.2">
      <c r="A153" s="103"/>
      <c r="B153" s="102" t="s">
        <v>286</v>
      </c>
      <c r="C153" s="94"/>
      <c r="D153" s="101"/>
      <c r="E153" s="146"/>
      <c r="F153" s="146"/>
      <c r="G153" s="147"/>
      <c r="H153" s="147"/>
      <c r="I153" s="147"/>
      <c r="J153" s="147"/>
      <c r="K153" s="147"/>
      <c r="L153" s="147"/>
      <c r="M153" s="147"/>
      <c r="N153" s="147"/>
      <c r="O153" s="147"/>
      <c r="P153" s="36"/>
      <c r="Q153" s="37"/>
      <c r="R153" s="38"/>
      <c r="S153" s="30"/>
    </row>
    <row r="154" spans="1:19" x14ac:dyDescent="0.2">
      <c r="A154" s="103">
        <f>A152+1</f>
        <v>62</v>
      </c>
      <c r="B154" s="109" t="s">
        <v>287</v>
      </c>
      <c r="C154" s="94" t="s">
        <v>13</v>
      </c>
      <c r="D154" s="101">
        <v>45.2</v>
      </c>
      <c r="E154" s="146"/>
      <c r="F154" s="146"/>
      <c r="G154" s="147"/>
      <c r="H154" s="147"/>
      <c r="I154" s="147"/>
      <c r="J154" s="147"/>
      <c r="K154" s="147"/>
      <c r="L154" s="147"/>
      <c r="M154" s="147"/>
      <c r="N154" s="147"/>
      <c r="O154" s="147"/>
      <c r="P154" s="36"/>
      <c r="Q154" s="37"/>
      <c r="R154" s="38"/>
      <c r="S154" s="30"/>
    </row>
    <row r="155" spans="1:19" x14ac:dyDescent="0.2">
      <c r="A155" s="103">
        <f t="shared" si="2"/>
        <v>63</v>
      </c>
      <c r="B155" s="109" t="s">
        <v>475</v>
      </c>
      <c r="C155" s="94" t="s">
        <v>13</v>
      </c>
      <c r="D155" s="101">
        <f>+D154</f>
        <v>45.2</v>
      </c>
      <c r="E155" s="146"/>
      <c r="F155" s="146"/>
      <c r="G155" s="147"/>
      <c r="H155" s="147"/>
      <c r="I155" s="147"/>
      <c r="J155" s="147"/>
      <c r="K155" s="147"/>
      <c r="L155" s="147"/>
      <c r="M155" s="147"/>
      <c r="N155" s="147"/>
      <c r="O155" s="147"/>
      <c r="P155" s="36"/>
      <c r="Q155" s="37"/>
      <c r="R155" s="38"/>
      <c r="S155" s="30"/>
    </row>
    <row r="156" spans="1:19" x14ac:dyDescent="0.2">
      <c r="A156" s="103">
        <f t="shared" si="2"/>
        <v>64</v>
      </c>
      <c r="B156" s="114" t="s">
        <v>284</v>
      </c>
      <c r="C156" s="150" t="s">
        <v>13</v>
      </c>
      <c r="D156" s="151">
        <f>+D155*2</f>
        <v>90.4</v>
      </c>
      <c r="E156" s="146"/>
      <c r="F156" s="146"/>
      <c r="G156" s="147"/>
      <c r="H156" s="147"/>
      <c r="I156" s="147"/>
      <c r="J156" s="147"/>
      <c r="K156" s="147"/>
      <c r="L156" s="147"/>
      <c r="M156" s="147"/>
      <c r="N156" s="147"/>
      <c r="O156" s="147"/>
      <c r="P156" s="40"/>
      <c r="Q156" s="41"/>
      <c r="R156" s="38"/>
      <c r="S156" s="30"/>
    </row>
    <row r="157" spans="1:19" x14ac:dyDescent="0.2">
      <c r="A157" s="103">
        <f t="shared" si="2"/>
        <v>65</v>
      </c>
      <c r="B157" s="109" t="s">
        <v>285</v>
      </c>
      <c r="C157" s="94" t="s">
        <v>13</v>
      </c>
      <c r="D157" s="101">
        <f>+D156</f>
        <v>90.4</v>
      </c>
      <c r="E157" s="146"/>
      <c r="F157" s="146"/>
      <c r="G157" s="147"/>
      <c r="H157" s="147"/>
      <c r="I157" s="147"/>
      <c r="J157" s="147"/>
      <c r="K157" s="147"/>
      <c r="L157" s="147"/>
      <c r="M157" s="147"/>
      <c r="N157" s="147"/>
      <c r="O157" s="147"/>
      <c r="P157" s="36"/>
      <c r="Q157" s="37"/>
      <c r="R157" s="38"/>
      <c r="S157" s="30"/>
    </row>
    <row r="158" spans="1:19" x14ac:dyDescent="0.2">
      <c r="A158" s="103"/>
      <c r="B158" s="102" t="s">
        <v>288</v>
      </c>
      <c r="C158" s="94"/>
      <c r="D158" s="101"/>
      <c r="E158" s="146"/>
      <c r="F158" s="146"/>
      <c r="G158" s="147"/>
      <c r="H158" s="147"/>
      <c r="I158" s="147"/>
      <c r="J158" s="147"/>
      <c r="K158" s="147"/>
      <c r="L158" s="147"/>
      <c r="M158" s="147"/>
      <c r="N158" s="147"/>
      <c r="O158" s="147"/>
      <c r="P158" s="36"/>
      <c r="Q158" s="37"/>
      <c r="R158" s="38"/>
      <c r="S158" s="30"/>
    </row>
    <row r="159" spans="1:19" x14ac:dyDescent="0.2">
      <c r="A159" s="103">
        <f>A157+1</f>
        <v>66</v>
      </c>
      <c r="B159" s="109" t="s">
        <v>289</v>
      </c>
      <c r="C159" s="94" t="s">
        <v>13</v>
      </c>
      <c r="D159" s="101">
        <v>15.9</v>
      </c>
      <c r="E159" s="146"/>
      <c r="F159" s="146"/>
      <c r="G159" s="147"/>
      <c r="H159" s="147"/>
      <c r="I159" s="147"/>
      <c r="J159" s="147"/>
      <c r="K159" s="147"/>
      <c r="L159" s="147"/>
      <c r="M159" s="147"/>
      <c r="N159" s="147"/>
      <c r="O159" s="147"/>
      <c r="P159" s="36"/>
      <c r="Q159" s="37"/>
      <c r="R159" s="38"/>
      <c r="S159" s="30"/>
    </row>
    <row r="160" spans="1:19" x14ac:dyDescent="0.2">
      <c r="A160" s="103">
        <f t="shared" si="2"/>
        <v>67</v>
      </c>
      <c r="B160" s="109" t="s">
        <v>476</v>
      </c>
      <c r="C160" s="94" t="s">
        <v>13</v>
      </c>
      <c r="D160" s="101">
        <f>+D159</f>
        <v>15.9</v>
      </c>
      <c r="E160" s="146"/>
      <c r="F160" s="146"/>
      <c r="G160" s="147"/>
      <c r="H160" s="147"/>
      <c r="I160" s="147"/>
      <c r="J160" s="147"/>
      <c r="K160" s="147"/>
      <c r="L160" s="147"/>
      <c r="M160" s="147"/>
      <c r="N160" s="147"/>
      <c r="O160" s="147"/>
      <c r="P160" s="36"/>
      <c r="Q160" s="37"/>
      <c r="R160" s="38"/>
      <c r="S160" s="30"/>
    </row>
    <row r="161" spans="1:19" x14ac:dyDescent="0.2">
      <c r="A161" s="103">
        <f t="shared" si="2"/>
        <v>68</v>
      </c>
      <c r="B161" s="114" t="s">
        <v>284</v>
      </c>
      <c r="C161" s="150" t="s">
        <v>13</v>
      </c>
      <c r="D161" s="151">
        <f>+D160*2</f>
        <v>31.8</v>
      </c>
      <c r="E161" s="146"/>
      <c r="F161" s="146"/>
      <c r="G161" s="147"/>
      <c r="H161" s="147"/>
      <c r="I161" s="147"/>
      <c r="J161" s="147"/>
      <c r="K161" s="147"/>
      <c r="L161" s="147"/>
      <c r="M161" s="147"/>
      <c r="N161" s="147"/>
      <c r="O161" s="147"/>
      <c r="P161" s="40"/>
      <c r="Q161" s="41"/>
      <c r="R161" s="38"/>
      <c r="S161" s="30"/>
    </row>
    <row r="162" spans="1:19" x14ac:dyDescent="0.2">
      <c r="A162" s="103">
        <f t="shared" si="2"/>
        <v>69</v>
      </c>
      <c r="B162" s="109" t="s">
        <v>285</v>
      </c>
      <c r="C162" s="94" t="s">
        <v>13</v>
      </c>
      <c r="D162" s="101">
        <f>+D161</f>
        <v>31.8</v>
      </c>
      <c r="E162" s="146"/>
      <c r="F162" s="146"/>
      <c r="G162" s="147"/>
      <c r="H162" s="147"/>
      <c r="I162" s="147"/>
      <c r="J162" s="147"/>
      <c r="K162" s="147"/>
      <c r="L162" s="147"/>
      <c r="M162" s="147"/>
      <c r="N162" s="147"/>
      <c r="O162" s="147"/>
      <c r="P162" s="36"/>
      <c r="Q162" s="37"/>
      <c r="R162" s="38"/>
      <c r="S162" s="30"/>
    </row>
    <row r="163" spans="1:19" x14ac:dyDescent="0.2">
      <c r="A163" s="103"/>
      <c r="B163" s="102" t="s">
        <v>290</v>
      </c>
      <c r="C163" s="94"/>
      <c r="D163" s="101"/>
      <c r="E163" s="146"/>
      <c r="F163" s="146"/>
      <c r="G163" s="147"/>
      <c r="H163" s="147"/>
      <c r="I163" s="147"/>
      <c r="J163" s="147"/>
      <c r="K163" s="147"/>
      <c r="L163" s="147"/>
      <c r="M163" s="147"/>
      <c r="N163" s="147"/>
      <c r="O163" s="147"/>
      <c r="P163" s="36"/>
      <c r="Q163" s="37"/>
      <c r="R163" s="38"/>
      <c r="S163" s="30"/>
    </row>
    <row r="164" spans="1:19" x14ac:dyDescent="0.2">
      <c r="A164" s="103">
        <f>A162+1</f>
        <v>70</v>
      </c>
      <c r="B164" s="109" t="s">
        <v>289</v>
      </c>
      <c r="C164" s="94" t="s">
        <v>13</v>
      </c>
      <c r="D164" s="101">
        <v>3.8</v>
      </c>
      <c r="E164" s="146"/>
      <c r="F164" s="146"/>
      <c r="G164" s="147"/>
      <c r="H164" s="147"/>
      <c r="I164" s="147"/>
      <c r="J164" s="147"/>
      <c r="K164" s="147"/>
      <c r="L164" s="147"/>
      <c r="M164" s="147"/>
      <c r="N164" s="147"/>
      <c r="O164" s="147"/>
      <c r="P164" s="36"/>
      <c r="Q164" s="37"/>
      <c r="R164" s="38"/>
      <c r="S164" s="30"/>
    </row>
    <row r="165" spans="1:19" x14ac:dyDescent="0.2">
      <c r="A165" s="103">
        <f t="shared" si="2"/>
        <v>71</v>
      </c>
      <c r="B165" s="109" t="s">
        <v>476</v>
      </c>
      <c r="C165" s="94" t="s">
        <v>13</v>
      </c>
      <c r="D165" s="101">
        <f>+D164</f>
        <v>3.8</v>
      </c>
      <c r="E165" s="146"/>
      <c r="F165" s="146"/>
      <c r="G165" s="147"/>
      <c r="H165" s="147"/>
      <c r="I165" s="147"/>
      <c r="J165" s="147"/>
      <c r="K165" s="147"/>
      <c r="L165" s="147"/>
      <c r="M165" s="147"/>
      <c r="N165" s="147"/>
      <c r="O165" s="147"/>
      <c r="P165" s="36"/>
      <c r="Q165" s="37"/>
      <c r="R165" s="38"/>
      <c r="S165" s="30"/>
    </row>
    <row r="166" spans="1:19" x14ac:dyDescent="0.2">
      <c r="A166" s="103">
        <f t="shared" si="2"/>
        <v>72</v>
      </c>
      <c r="B166" s="114" t="s">
        <v>284</v>
      </c>
      <c r="C166" s="150" t="s">
        <v>13</v>
      </c>
      <c r="D166" s="151">
        <f>+D165*2</f>
        <v>7.6</v>
      </c>
      <c r="E166" s="146"/>
      <c r="F166" s="146"/>
      <c r="G166" s="147"/>
      <c r="H166" s="147"/>
      <c r="I166" s="147"/>
      <c r="J166" s="147"/>
      <c r="K166" s="147"/>
      <c r="L166" s="147"/>
      <c r="M166" s="147"/>
      <c r="N166" s="147"/>
      <c r="O166" s="147"/>
      <c r="P166" s="40"/>
      <c r="Q166" s="41"/>
      <c r="R166" s="38"/>
      <c r="S166" s="30"/>
    </row>
    <row r="167" spans="1:19" x14ac:dyDescent="0.2">
      <c r="A167" s="103">
        <f t="shared" si="2"/>
        <v>73</v>
      </c>
      <c r="B167" s="109" t="s">
        <v>285</v>
      </c>
      <c r="C167" s="94" t="s">
        <v>13</v>
      </c>
      <c r="D167" s="101">
        <f>+D166</f>
        <v>7.6</v>
      </c>
      <c r="E167" s="146"/>
      <c r="F167" s="146"/>
      <c r="G167" s="147"/>
      <c r="H167" s="147"/>
      <c r="I167" s="147"/>
      <c r="J167" s="147"/>
      <c r="K167" s="147"/>
      <c r="L167" s="147"/>
      <c r="M167" s="147"/>
      <c r="N167" s="147"/>
      <c r="O167" s="147"/>
      <c r="P167" s="36"/>
      <c r="Q167" s="37"/>
      <c r="R167" s="38"/>
      <c r="S167" s="30"/>
    </row>
    <row r="168" spans="1:19" x14ac:dyDescent="0.2">
      <c r="A168" s="103"/>
      <c r="B168" s="102" t="s">
        <v>427</v>
      </c>
      <c r="C168" s="94"/>
      <c r="D168" s="101"/>
      <c r="E168" s="146"/>
      <c r="F168" s="146"/>
      <c r="G168" s="147"/>
      <c r="H168" s="147"/>
      <c r="I168" s="147"/>
      <c r="J168" s="147"/>
      <c r="K168" s="147"/>
      <c r="L168" s="147"/>
      <c r="M168" s="147"/>
      <c r="N168" s="147"/>
      <c r="O168" s="147"/>
      <c r="P168" s="36"/>
      <c r="Q168" s="37"/>
      <c r="R168" s="38"/>
      <c r="S168" s="30"/>
    </row>
    <row r="169" spans="1:19" ht="76.5" x14ac:dyDescent="0.2">
      <c r="A169" s="103">
        <v>74</v>
      </c>
      <c r="B169" s="109" t="s">
        <v>428</v>
      </c>
      <c r="C169" s="94"/>
      <c r="D169" s="101"/>
      <c r="E169" s="146"/>
      <c r="F169" s="146"/>
      <c r="G169" s="147"/>
      <c r="H169" s="147"/>
      <c r="I169" s="147"/>
      <c r="J169" s="147"/>
      <c r="K169" s="147"/>
      <c r="L169" s="147"/>
      <c r="M169" s="147"/>
      <c r="N169" s="147"/>
      <c r="O169" s="147"/>
      <c r="P169" s="36"/>
      <c r="Q169" s="37"/>
      <c r="R169" s="38"/>
      <c r="S169" s="30"/>
    </row>
    <row r="170" spans="1:19" x14ac:dyDescent="0.2">
      <c r="A170" s="103">
        <v>75</v>
      </c>
      <c r="B170" s="109" t="s">
        <v>429</v>
      </c>
      <c r="C170" s="94" t="s">
        <v>269</v>
      </c>
      <c r="D170" s="101">
        <v>50</v>
      </c>
      <c r="E170" s="146"/>
      <c r="F170" s="146"/>
      <c r="G170" s="147"/>
      <c r="H170" s="147"/>
      <c r="I170" s="147"/>
      <c r="J170" s="147"/>
      <c r="K170" s="147"/>
      <c r="L170" s="147"/>
      <c r="M170" s="147"/>
      <c r="N170" s="147"/>
      <c r="O170" s="147"/>
      <c r="P170" s="36"/>
      <c r="Q170" s="37"/>
      <c r="R170" s="38"/>
      <c r="S170" s="30"/>
    </row>
    <row r="171" spans="1:19" ht="25.5" x14ac:dyDescent="0.2">
      <c r="A171" s="103">
        <v>76</v>
      </c>
      <c r="B171" s="109" t="s">
        <v>430</v>
      </c>
      <c r="C171" s="94" t="s">
        <v>269</v>
      </c>
      <c r="D171" s="101">
        <v>49</v>
      </c>
      <c r="E171" s="146"/>
      <c r="F171" s="146"/>
      <c r="G171" s="147"/>
      <c r="H171" s="147"/>
      <c r="I171" s="147"/>
      <c r="J171" s="147"/>
      <c r="K171" s="147"/>
      <c r="L171" s="147"/>
      <c r="M171" s="147"/>
      <c r="N171" s="147"/>
      <c r="O171" s="147"/>
      <c r="P171" s="36"/>
      <c r="Q171" s="37"/>
      <c r="R171" s="38"/>
      <c r="S171" s="30"/>
    </row>
    <row r="172" spans="1:19" ht="25.5" x14ac:dyDescent="0.2">
      <c r="A172" s="103">
        <v>77</v>
      </c>
      <c r="B172" s="109" t="s">
        <v>431</v>
      </c>
      <c r="C172" s="94" t="s">
        <v>269</v>
      </c>
      <c r="D172" s="101">
        <v>47</v>
      </c>
      <c r="E172" s="146"/>
      <c r="F172" s="146"/>
      <c r="G172" s="147"/>
      <c r="H172" s="147"/>
      <c r="I172" s="147"/>
      <c r="J172" s="147"/>
      <c r="K172" s="147"/>
      <c r="L172" s="147"/>
      <c r="M172" s="147"/>
      <c r="N172" s="147"/>
      <c r="O172" s="147"/>
      <c r="P172" s="36"/>
      <c r="Q172" s="37"/>
      <c r="R172" s="38"/>
      <c r="S172" s="30"/>
    </row>
    <row r="173" spans="1:19" x14ac:dyDescent="0.2">
      <c r="A173" s="103">
        <v>78</v>
      </c>
      <c r="B173" s="109" t="s">
        <v>432</v>
      </c>
      <c r="C173" s="94" t="s">
        <v>269</v>
      </c>
      <c r="D173" s="101">
        <v>131.80000000000001</v>
      </c>
      <c r="E173" s="146"/>
      <c r="F173" s="146"/>
      <c r="G173" s="147"/>
      <c r="H173" s="147"/>
      <c r="I173" s="147"/>
      <c r="J173" s="147"/>
      <c r="K173" s="147"/>
      <c r="L173" s="147"/>
      <c r="M173" s="147"/>
      <c r="N173" s="147"/>
      <c r="O173" s="147"/>
      <c r="P173" s="36"/>
      <c r="Q173" s="37"/>
      <c r="R173" s="38"/>
      <c r="S173" s="30"/>
    </row>
    <row r="174" spans="1:19" x14ac:dyDescent="0.2">
      <c r="A174" s="103">
        <v>79</v>
      </c>
      <c r="B174" s="109" t="s">
        <v>433</v>
      </c>
      <c r="C174" s="94" t="s">
        <v>269</v>
      </c>
      <c r="D174" s="101">
        <v>71</v>
      </c>
      <c r="E174" s="146"/>
      <c r="F174" s="146"/>
      <c r="G174" s="147"/>
      <c r="H174" s="147"/>
      <c r="I174" s="147"/>
      <c r="J174" s="147"/>
      <c r="K174" s="147"/>
      <c r="L174" s="147"/>
      <c r="M174" s="147"/>
      <c r="N174" s="147"/>
      <c r="O174" s="147"/>
      <c r="P174" s="36"/>
      <c r="Q174" s="37"/>
      <c r="R174" s="38"/>
      <c r="S174" s="30"/>
    </row>
    <row r="175" spans="1:19" ht="25.5" x14ac:dyDescent="0.2">
      <c r="A175" s="103">
        <v>80</v>
      </c>
      <c r="B175" s="109" t="s">
        <v>434</v>
      </c>
      <c r="C175" s="94" t="s">
        <v>269</v>
      </c>
      <c r="D175" s="101">
        <v>8</v>
      </c>
      <c r="E175" s="146"/>
      <c r="F175" s="146"/>
      <c r="G175" s="147"/>
      <c r="H175" s="147"/>
      <c r="I175" s="147"/>
      <c r="J175" s="147"/>
      <c r="K175" s="147"/>
      <c r="L175" s="147"/>
      <c r="M175" s="147"/>
      <c r="N175" s="147"/>
      <c r="O175" s="147"/>
      <c r="P175" s="36"/>
      <c r="Q175" s="37"/>
      <c r="R175" s="38"/>
      <c r="S175" s="30"/>
    </row>
    <row r="176" spans="1:19" ht="25.5" x14ac:dyDescent="0.2">
      <c r="A176" s="103">
        <v>81</v>
      </c>
      <c r="B176" s="109" t="s">
        <v>435</v>
      </c>
      <c r="C176" s="94" t="s">
        <v>13</v>
      </c>
      <c r="D176" s="101">
        <v>83.5</v>
      </c>
      <c r="E176" s="146"/>
      <c r="F176" s="146"/>
      <c r="G176" s="147"/>
      <c r="H176" s="147"/>
      <c r="I176" s="147"/>
      <c r="J176" s="147"/>
      <c r="K176" s="147"/>
      <c r="L176" s="147"/>
      <c r="M176" s="147"/>
      <c r="N176" s="147"/>
      <c r="O176" s="147"/>
      <c r="P176" s="36"/>
      <c r="Q176" s="37"/>
      <c r="R176" s="38"/>
      <c r="S176" s="30"/>
    </row>
    <row r="177" spans="1:19" x14ac:dyDescent="0.2">
      <c r="A177" s="103">
        <v>82</v>
      </c>
      <c r="B177" s="109" t="s">
        <v>436</v>
      </c>
      <c r="C177" s="94" t="s">
        <v>269</v>
      </c>
      <c r="D177" s="101">
        <v>26.6</v>
      </c>
      <c r="E177" s="146"/>
      <c r="F177" s="146"/>
      <c r="G177" s="147"/>
      <c r="H177" s="147"/>
      <c r="I177" s="147"/>
      <c r="J177" s="147"/>
      <c r="K177" s="147"/>
      <c r="L177" s="147"/>
      <c r="M177" s="147"/>
      <c r="N177" s="147"/>
      <c r="O177" s="147"/>
      <c r="P177" s="36"/>
      <c r="Q177" s="37"/>
      <c r="R177" s="38"/>
      <c r="S177" s="30"/>
    </row>
    <row r="178" spans="1:19" x14ac:dyDescent="0.2">
      <c r="A178" s="103">
        <v>83</v>
      </c>
      <c r="B178" s="109" t="s">
        <v>437</v>
      </c>
      <c r="C178" s="94" t="s">
        <v>13</v>
      </c>
      <c r="D178" s="101">
        <v>278.3</v>
      </c>
      <c r="E178" s="146"/>
      <c r="F178" s="146"/>
      <c r="G178" s="147"/>
      <c r="H178" s="147"/>
      <c r="I178" s="147"/>
      <c r="J178" s="147"/>
      <c r="K178" s="147"/>
      <c r="L178" s="147"/>
      <c r="M178" s="147"/>
      <c r="N178" s="147"/>
      <c r="O178" s="147"/>
      <c r="P178" s="36"/>
      <c r="Q178" s="37"/>
      <c r="R178" s="38"/>
      <c r="S178" s="30"/>
    </row>
    <row r="179" spans="1:19" x14ac:dyDescent="0.2">
      <c r="A179" s="103"/>
      <c r="B179" s="102" t="s">
        <v>291</v>
      </c>
      <c r="C179" s="94"/>
      <c r="D179" s="101"/>
      <c r="E179" s="146"/>
      <c r="F179" s="146"/>
      <c r="G179" s="147"/>
      <c r="H179" s="147"/>
      <c r="I179" s="147"/>
      <c r="J179" s="147"/>
      <c r="K179" s="147"/>
      <c r="L179" s="147"/>
      <c r="M179" s="147"/>
      <c r="N179" s="147"/>
      <c r="O179" s="147"/>
      <c r="P179" s="36"/>
      <c r="Q179" s="37"/>
      <c r="R179" s="38"/>
      <c r="S179" s="30"/>
    </row>
    <row r="180" spans="1:19" x14ac:dyDescent="0.2">
      <c r="A180" s="103"/>
      <c r="B180" s="102" t="s">
        <v>251</v>
      </c>
      <c r="C180" s="94"/>
      <c r="D180" s="101"/>
      <c r="E180" s="146"/>
      <c r="F180" s="146"/>
      <c r="G180" s="147"/>
      <c r="H180" s="147"/>
      <c r="I180" s="147"/>
      <c r="J180" s="147"/>
      <c r="K180" s="147"/>
      <c r="L180" s="147"/>
      <c r="M180" s="147"/>
      <c r="N180" s="147"/>
      <c r="O180" s="147"/>
      <c r="P180" s="36"/>
      <c r="Q180" s="37"/>
      <c r="R180" s="38"/>
      <c r="S180" s="30"/>
    </row>
    <row r="181" spans="1:19" x14ac:dyDescent="0.2">
      <c r="A181" s="103">
        <v>84</v>
      </c>
      <c r="B181" s="109" t="s">
        <v>292</v>
      </c>
      <c r="C181" s="94" t="s">
        <v>13</v>
      </c>
      <c r="D181" s="101">
        <v>157.4</v>
      </c>
      <c r="E181" s="146"/>
      <c r="F181" s="146"/>
      <c r="G181" s="147"/>
      <c r="H181" s="147"/>
      <c r="I181" s="147"/>
      <c r="J181" s="147"/>
      <c r="K181" s="147"/>
      <c r="L181" s="147"/>
      <c r="M181" s="147"/>
      <c r="N181" s="147"/>
      <c r="O181" s="147"/>
      <c r="P181" s="36"/>
      <c r="Q181" s="37"/>
      <c r="R181" s="38"/>
      <c r="S181" s="30"/>
    </row>
    <row r="182" spans="1:19" x14ac:dyDescent="0.2">
      <c r="A182" s="103">
        <f t="shared" si="2"/>
        <v>85</v>
      </c>
      <c r="B182" s="109" t="s">
        <v>293</v>
      </c>
      <c r="C182" s="94" t="s">
        <v>13</v>
      </c>
      <c r="D182" s="101">
        <v>8.1999999999999993</v>
      </c>
      <c r="E182" s="146"/>
      <c r="F182" s="146"/>
      <c r="G182" s="147"/>
      <c r="H182" s="147"/>
      <c r="I182" s="147"/>
      <c r="J182" s="147"/>
      <c r="K182" s="147"/>
      <c r="L182" s="147"/>
      <c r="M182" s="147"/>
      <c r="N182" s="147"/>
      <c r="O182" s="147"/>
      <c r="P182" s="36"/>
      <c r="Q182" s="37"/>
      <c r="R182" s="38"/>
      <c r="S182" s="30"/>
    </row>
    <row r="183" spans="1:19" x14ac:dyDescent="0.2">
      <c r="A183" s="103">
        <f t="shared" si="2"/>
        <v>86</v>
      </c>
      <c r="B183" s="109" t="s">
        <v>294</v>
      </c>
      <c r="C183" s="94" t="s">
        <v>269</v>
      </c>
      <c r="D183" s="101">
        <f>103+11.9</f>
        <v>114.9</v>
      </c>
      <c r="E183" s="146"/>
      <c r="F183" s="146"/>
      <c r="G183" s="147"/>
      <c r="H183" s="147"/>
      <c r="I183" s="147"/>
      <c r="J183" s="147"/>
      <c r="K183" s="147"/>
      <c r="L183" s="147"/>
      <c r="M183" s="147"/>
      <c r="N183" s="147"/>
      <c r="O183" s="147"/>
      <c r="P183" s="36"/>
      <c r="Q183" s="37"/>
      <c r="R183" s="38"/>
      <c r="S183" s="30"/>
    </row>
    <row r="184" spans="1:19" x14ac:dyDescent="0.2">
      <c r="A184" s="103">
        <f t="shared" si="2"/>
        <v>87</v>
      </c>
      <c r="B184" s="109" t="s">
        <v>295</v>
      </c>
      <c r="C184" s="94" t="s">
        <v>269</v>
      </c>
      <c r="D184" s="101">
        <v>11.9</v>
      </c>
      <c r="E184" s="146"/>
      <c r="F184" s="146"/>
      <c r="G184" s="147"/>
      <c r="H184" s="147"/>
      <c r="I184" s="147"/>
      <c r="J184" s="147"/>
      <c r="K184" s="147"/>
      <c r="L184" s="147"/>
      <c r="M184" s="147"/>
      <c r="N184" s="147"/>
      <c r="O184" s="147"/>
      <c r="P184" s="36"/>
      <c r="Q184" s="37"/>
      <c r="R184" s="38"/>
      <c r="S184" s="30"/>
    </row>
    <row r="185" spans="1:19" x14ac:dyDescent="0.2">
      <c r="A185" s="103">
        <f t="shared" si="2"/>
        <v>88</v>
      </c>
      <c r="B185" s="109" t="s">
        <v>296</v>
      </c>
      <c r="C185" s="94" t="s">
        <v>269</v>
      </c>
      <c r="D185" s="101">
        <v>103</v>
      </c>
      <c r="E185" s="146"/>
      <c r="F185" s="146"/>
      <c r="G185" s="147"/>
      <c r="H185" s="147"/>
      <c r="I185" s="147"/>
      <c r="J185" s="147"/>
      <c r="K185" s="147"/>
      <c r="L185" s="147"/>
      <c r="M185" s="147"/>
      <c r="N185" s="147"/>
      <c r="O185" s="147"/>
      <c r="P185" s="36"/>
      <c r="Q185" s="37"/>
      <c r="R185" s="38"/>
      <c r="S185" s="30"/>
    </row>
    <row r="186" spans="1:19" x14ac:dyDescent="0.2">
      <c r="A186" s="103"/>
      <c r="B186" s="102" t="s">
        <v>271</v>
      </c>
      <c r="C186" s="94"/>
      <c r="D186" s="101"/>
      <c r="E186" s="146"/>
      <c r="F186" s="146"/>
      <c r="G186" s="147"/>
      <c r="H186" s="147"/>
      <c r="I186" s="147"/>
      <c r="J186" s="147"/>
      <c r="K186" s="147"/>
      <c r="L186" s="147"/>
      <c r="M186" s="147"/>
      <c r="N186" s="147"/>
      <c r="O186" s="147"/>
      <c r="P186" s="36"/>
      <c r="Q186" s="37"/>
      <c r="R186" s="38"/>
      <c r="S186" s="30"/>
    </row>
    <row r="187" spans="1:19" x14ac:dyDescent="0.2">
      <c r="A187" s="103">
        <f>A185+1</f>
        <v>89</v>
      </c>
      <c r="B187" s="109" t="s">
        <v>522</v>
      </c>
      <c r="C187" s="94" t="s">
        <v>13</v>
      </c>
      <c r="D187" s="101">
        <v>8.1</v>
      </c>
      <c r="E187" s="146"/>
      <c r="F187" s="146"/>
      <c r="G187" s="147"/>
      <c r="H187" s="147"/>
      <c r="I187" s="147"/>
      <c r="J187" s="147"/>
      <c r="K187" s="147"/>
      <c r="L187" s="147"/>
      <c r="M187" s="147"/>
      <c r="N187" s="147"/>
      <c r="O187" s="147"/>
      <c r="P187" s="36"/>
      <c r="Q187" s="37"/>
      <c r="R187" s="38"/>
      <c r="S187" s="30"/>
    </row>
    <row r="188" spans="1:19" x14ac:dyDescent="0.2">
      <c r="A188" s="103">
        <f t="shared" si="2"/>
        <v>90</v>
      </c>
      <c r="B188" s="109" t="s">
        <v>297</v>
      </c>
      <c r="C188" s="94" t="s">
        <v>13</v>
      </c>
      <c r="D188" s="101">
        <f>+D187</f>
        <v>8.1</v>
      </c>
      <c r="E188" s="146"/>
      <c r="F188" s="146"/>
      <c r="G188" s="147"/>
      <c r="H188" s="147"/>
      <c r="I188" s="147"/>
      <c r="J188" s="147"/>
      <c r="K188" s="147"/>
      <c r="L188" s="147"/>
      <c r="M188" s="147"/>
      <c r="N188" s="147"/>
      <c r="O188" s="147"/>
      <c r="P188" s="36"/>
      <c r="Q188" s="37"/>
      <c r="R188" s="38"/>
      <c r="S188" s="30"/>
    </row>
    <row r="189" spans="1:19" x14ac:dyDescent="0.2">
      <c r="A189" s="103">
        <v>88</v>
      </c>
      <c r="B189" s="109" t="s">
        <v>299</v>
      </c>
      <c r="C189" s="94" t="s">
        <v>269</v>
      </c>
      <c r="D189" s="101">
        <v>141.6</v>
      </c>
      <c r="E189" s="146"/>
      <c r="F189" s="146"/>
      <c r="G189" s="147"/>
      <c r="H189" s="147"/>
      <c r="I189" s="147"/>
      <c r="J189" s="147"/>
      <c r="K189" s="147"/>
      <c r="L189" s="147"/>
      <c r="M189" s="147"/>
      <c r="N189" s="147"/>
      <c r="O189" s="147"/>
      <c r="P189" s="36"/>
      <c r="Q189" s="37"/>
      <c r="R189" s="38"/>
      <c r="S189" s="30"/>
    </row>
    <row r="190" spans="1:19" x14ac:dyDescent="0.2">
      <c r="A190" s="103">
        <v>89</v>
      </c>
      <c r="B190" s="109" t="s">
        <v>298</v>
      </c>
      <c r="C190" s="94" t="s">
        <v>13</v>
      </c>
      <c r="D190" s="101">
        <v>174.4</v>
      </c>
      <c r="E190" s="146"/>
      <c r="F190" s="146"/>
      <c r="G190" s="147"/>
      <c r="H190" s="147"/>
      <c r="I190" s="147"/>
      <c r="J190" s="147"/>
      <c r="K190" s="147"/>
      <c r="L190" s="147"/>
      <c r="M190" s="147"/>
      <c r="N190" s="147"/>
      <c r="O190" s="147"/>
      <c r="P190" s="36"/>
      <c r="Q190" s="37"/>
      <c r="R190" s="38"/>
      <c r="S190" s="30"/>
    </row>
    <row r="191" spans="1:19" x14ac:dyDescent="0.2">
      <c r="A191" s="103">
        <f t="shared" si="2"/>
        <v>90</v>
      </c>
      <c r="B191" s="109" t="s">
        <v>300</v>
      </c>
      <c r="C191" s="94" t="s">
        <v>269</v>
      </c>
      <c r="D191" s="101">
        <v>12.8</v>
      </c>
      <c r="E191" s="146"/>
      <c r="F191" s="146"/>
      <c r="G191" s="147"/>
      <c r="H191" s="147"/>
      <c r="I191" s="147"/>
      <c r="J191" s="147"/>
      <c r="K191" s="147"/>
      <c r="L191" s="147"/>
      <c r="M191" s="147"/>
      <c r="N191" s="147"/>
      <c r="O191" s="147"/>
      <c r="P191" s="36"/>
      <c r="Q191" s="37"/>
      <c r="R191" s="38"/>
      <c r="S191" s="30"/>
    </row>
    <row r="192" spans="1:19" x14ac:dyDescent="0.2">
      <c r="A192" s="103">
        <f t="shared" si="2"/>
        <v>91</v>
      </c>
      <c r="B192" s="109" t="s">
        <v>301</v>
      </c>
      <c r="C192" s="94" t="s">
        <v>269</v>
      </c>
      <c r="D192" s="101">
        <f>+D191</f>
        <v>12.8</v>
      </c>
      <c r="E192" s="146"/>
      <c r="F192" s="146"/>
      <c r="G192" s="147"/>
      <c r="H192" s="147"/>
      <c r="I192" s="147"/>
      <c r="J192" s="147"/>
      <c r="K192" s="147"/>
      <c r="L192" s="147"/>
      <c r="M192" s="147"/>
      <c r="N192" s="147"/>
      <c r="O192" s="147"/>
      <c r="P192" s="36"/>
      <c r="Q192" s="37"/>
      <c r="R192" s="38"/>
      <c r="S192" s="30"/>
    </row>
    <row r="193" spans="1:19" x14ac:dyDescent="0.2">
      <c r="A193" s="103"/>
      <c r="B193" s="102" t="s">
        <v>281</v>
      </c>
      <c r="C193" s="94"/>
      <c r="D193" s="101"/>
      <c r="E193" s="146"/>
      <c r="F193" s="146"/>
      <c r="G193" s="147"/>
      <c r="H193" s="147"/>
      <c r="I193" s="147"/>
      <c r="J193" s="147"/>
      <c r="K193" s="147"/>
      <c r="L193" s="147"/>
      <c r="M193" s="147"/>
      <c r="N193" s="147"/>
      <c r="O193" s="147"/>
      <c r="P193" s="36"/>
      <c r="Q193" s="37"/>
      <c r="R193" s="38"/>
      <c r="S193" s="30"/>
    </row>
    <row r="194" spans="1:19" x14ac:dyDescent="0.2">
      <c r="A194" s="103">
        <f>A192+1</f>
        <v>92</v>
      </c>
      <c r="B194" s="109" t="s">
        <v>285</v>
      </c>
      <c r="C194" s="94" t="s">
        <v>13</v>
      </c>
      <c r="D194" s="101">
        <f>235.7+140-D167-D162-D157-D152</f>
        <v>237.29999999999995</v>
      </c>
      <c r="E194" s="146"/>
      <c r="F194" s="146"/>
      <c r="G194" s="147"/>
      <c r="H194" s="147"/>
      <c r="I194" s="147"/>
      <c r="J194" s="147"/>
      <c r="K194" s="147"/>
      <c r="L194" s="147"/>
      <c r="M194" s="147"/>
      <c r="N194" s="147"/>
      <c r="O194" s="147"/>
      <c r="P194" s="36"/>
      <c r="Q194" s="37"/>
      <c r="R194" s="38"/>
      <c r="S194" s="30"/>
    </row>
    <row r="195" spans="1:19" x14ac:dyDescent="0.2">
      <c r="A195" s="103">
        <f t="shared" si="2"/>
        <v>93</v>
      </c>
      <c r="B195" s="109" t="s">
        <v>302</v>
      </c>
      <c r="C195" s="94" t="s">
        <v>13</v>
      </c>
      <c r="D195" s="101">
        <v>116.4</v>
      </c>
      <c r="E195" s="146"/>
      <c r="F195" s="146"/>
      <c r="G195" s="147"/>
      <c r="H195" s="147"/>
      <c r="I195" s="147"/>
      <c r="J195" s="147"/>
      <c r="K195" s="147"/>
      <c r="L195" s="147"/>
      <c r="M195" s="147"/>
      <c r="N195" s="147"/>
      <c r="O195" s="147"/>
      <c r="P195" s="36"/>
      <c r="Q195" s="37"/>
      <c r="R195" s="38"/>
      <c r="S195" s="30"/>
    </row>
    <row r="196" spans="1:19" x14ac:dyDescent="0.2">
      <c r="A196" s="103">
        <f t="shared" si="2"/>
        <v>94</v>
      </c>
      <c r="B196" s="109" t="s">
        <v>303</v>
      </c>
      <c r="C196" s="94" t="s">
        <v>13</v>
      </c>
      <c r="D196" s="101">
        <v>492.1</v>
      </c>
      <c r="E196" s="146"/>
      <c r="F196" s="146"/>
      <c r="G196" s="147"/>
      <c r="H196" s="147"/>
      <c r="I196" s="147"/>
      <c r="J196" s="147"/>
      <c r="K196" s="147"/>
      <c r="L196" s="147"/>
      <c r="M196" s="147"/>
      <c r="N196" s="147"/>
      <c r="O196" s="147"/>
      <c r="P196" s="36"/>
      <c r="Q196" s="37"/>
      <c r="R196" s="38"/>
      <c r="S196" s="30"/>
    </row>
    <row r="197" spans="1:19" x14ac:dyDescent="0.2">
      <c r="A197" s="103">
        <f t="shared" si="2"/>
        <v>95</v>
      </c>
      <c r="B197" s="109" t="s">
        <v>304</v>
      </c>
      <c r="C197" s="94" t="s">
        <v>13</v>
      </c>
      <c r="D197" s="101">
        <v>4</v>
      </c>
      <c r="E197" s="146"/>
      <c r="F197" s="146"/>
      <c r="G197" s="147"/>
      <c r="H197" s="147"/>
      <c r="I197" s="147"/>
      <c r="J197" s="147"/>
      <c r="K197" s="147"/>
      <c r="L197" s="147"/>
      <c r="M197" s="147"/>
      <c r="N197" s="147"/>
      <c r="O197" s="147"/>
      <c r="P197" s="36"/>
      <c r="Q197" s="37"/>
      <c r="R197" s="38"/>
      <c r="S197" s="30"/>
    </row>
    <row r="198" spans="1:19" x14ac:dyDescent="0.2">
      <c r="A198" s="103"/>
      <c r="B198" s="102" t="s">
        <v>305</v>
      </c>
      <c r="C198" s="94"/>
      <c r="D198" s="101"/>
      <c r="E198" s="146"/>
      <c r="F198" s="146"/>
      <c r="G198" s="147"/>
      <c r="H198" s="147"/>
      <c r="I198" s="147"/>
      <c r="J198" s="147"/>
      <c r="K198" s="147"/>
      <c r="L198" s="147"/>
      <c r="M198" s="147"/>
      <c r="N198" s="147"/>
      <c r="O198" s="147"/>
      <c r="P198" s="36"/>
      <c r="Q198" s="37"/>
      <c r="R198" s="38"/>
      <c r="S198" s="30"/>
    </row>
    <row r="199" spans="1:19" ht="25.5" x14ac:dyDescent="0.2">
      <c r="A199" s="103">
        <f>A197+1</f>
        <v>96</v>
      </c>
      <c r="B199" s="109" t="s">
        <v>477</v>
      </c>
      <c r="C199" s="94" t="s">
        <v>11</v>
      </c>
      <c r="D199" s="101">
        <v>0.7</v>
      </c>
      <c r="E199" s="146"/>
      <c r="F199" s="146"/>
      <c r="G199" s="147"/>
      <c r="H199" s="147"/>
      <c r="I199" s="147"/>
      <c r="J199" s="147"/>
      <c r="K199" s="147"/>
      <c r="L199" s="147"/>
      <c r="M199" s="147"/>
      <c r="N199" s="147"/>
      <c r="O199" s="147"/>
      <c r="P199" s="36"/>
      <c r="Q199" s="37"/>
      <c r="R199" s="38"/>
      <c r="S199" s="30"/>
    </row>
    <row r="200" spans="1:19" ht="25.5" x14ac:dyDescent="0.2">
      <c r="A200" s="103">
        <v>97</v>
      </c>
      <c r="B200" s="109" t="s">
        <v>417</v>
      </c>
      <c r="C200" s="94" t="s">
        <v>55</v>
      </c>
      <c r="D200" s="101">
        <v>1</v>
      </c>
      <c r="E200" s="146"/>
      <c r="F200" s="146"/>
      <c r="G200" s="147"/>
      <c r="H200" s="147"/>
      <c r="I200" s="147"/>
      <c r="J200" s="147"/>
      <c r="K200" s="147"/>
      <c r="L200" s="147"/>
      <c r="M200" s="147"/>
      <c r="N200" s="147"/>
      <c r="O200" s="147"/>
      <c r="P200" s="36"/>
      <c r="Q200" s="37"/>
      <c r="R200" s="38"/>
      <c r="S200" s="30"/>
    </row>
    <row r="201" spans="1:19" ht="25.5" x14ac:dyDescent="0.2">
      <c r="A201" s="103">
        <v>98</v>
      </c>
      <c r="B201" s="109" t="s">
        <v>418</v>
      </c>
      <c r="C201" s="94" t="s">
        <v>13</v>
      </c>
      <c r="D201" s="101">
        <v>2.2000000000000002</v>
      </c>
      <c r="E201" s="146"/>
      <c r="F201" s="146"/>
      <c r="G201" s="147"/>
      <c r="H201" s="147"/>
      <c r="I201" s="147"/>
      <c r="J201" s="147"/>
      <c r="K201" s="147"/>
      <c r="L201" s="147"/>
      <c r="M201" s="147"/>
      <c r="N201" s="147"/>
      <c r="O201" s="147"/>
      <c r="P201" s="36"/>
      <c r="Q201" s="37"/>
      <c r="R201" s="38"/>
      <c r="S201" s="30"/>
    </row>
    <row r="202" spans="1:19" ht="25.5" x14ac:dyDescent="0.2">
      <c r="A202" s="103">
        <v>99</v>
      </c>
      <c r="B202" s="109" t="s">
        <v>419</v>
      </c>
      <c r="C202" s="94" t="s">
        <v>55</v>
      </c>
      <c r="D202" s="101">
        <v>3</v>
      </c>
      <c r="E202" s="146"/>
      <c r="F202" s="146"/>
      <c r="G202" s="147"/>
      <c r="H202" s="147"/>
      <c r="I202" s="147"/>
      <c r="J202" s="147"/>
      <c r="K202" s="147"/>
      <c r="L202" s="147"/>
      <c r="M202" s="147"/>
      <c r="N202" s="147"/>
      <c r="O202" s="147"/>
      <c r="P202" s="36"/>
      <c r="Q202" s="37"/>
      <c r="R202" s="38"/>
      <c r="S202" s="30"/>
    </row>
    <row r="203" spans="1:19" ht="25.5" x14ac:dyDescent="0.2">
      <c r="A203" s="103">
        <v>100</v>
      </c>
      <c r="B203" s="109" t="s">
        <v>421</v>
      </c>
      <c r="C203" s="94" t="s">
        <v>13</v>
      </c>
      <c r="D203" s="101">
        <v>5.3</v>
      </c>
      <c r="E203" s="146"/>
      <c r="F203" s="146"/>
      <c r="G203" s="147"/>
      <c r="H203" s="147"/>
      <c r="I203" s="147"/>
      <c r="J203" s="147"/>
      <c r="K203" s="147"/>
      <c r="L203" s="147"/>
      <c r="M203" s="147"/>
      <c r="N203" s="147"/>
      <c r="O203" s="147"/>
      <c r="P203" s="36"/>
      <c r="Q203" s="37"/>
      <c r="R203" s="38"/>
      <c r="S203" s="30"/>
    </row>
    <row r="204" spans="1:19" ht="25.5" x14ac:dyDescent="0.2">
      <c r="A204" s="103">
        <v>101</v>
      </c>
      <c r="B204" s="109" t="s">
        <v>420</v>
      </c>
      <c r="C204" s="94" t="s">
        <v>55</v>
      </c>
      <c r="D204" s="101">
        <v>3</v>
      </c>
      <c r="E204" s="146"/>
      <c r="F204" s="146"/>
      <c r="G204" s="147"/>
      <c r="H204" s="147"/>
      <c r="I204" s="147"/>
      <c r="J204" s="147"/>
      <c r="K204" s="147"/>
      <c r="L204" s="147"/>
      <c r="M204" s="147"/>
      <c r="N204" s="147"/>
      <c r="O204" s="147"/>
      <c r="P204" s="36"/>
      <c r="Q204" s="37"/>
      <c r="R204" s="38"/>
      <c r="S204" s="30"/>
    </row>
    <row r="205" spans="1:19" ht="25.5" x14ac:dyDescent="0.2">
      <c r="A205" s="103">
        <v>102</v>
      </c>
      <c r="B205" s="109" t="s">
        <v>422</v>
      </c>
      <c r="C205" s="94" t="s">
        <v>13</v>
      </c>
      <c r="D205" s="101">
        <v>1.5</v>
      </c>
      <c r="E205" s="146"/>
      <c r="F205" s="146"/>
      <c r="G205" s="147"/>
      <c r="H205" s="147"/>
      <c r="I205" s="147"/>
      <c r="J205" s="147"/>
      <c r="K205" s="147"/>
      <c r="L205" s="147"/>
      <c r="M205" s="147"/>
      <c r="N205" s="147"/>
      <c r="O205" s="147"/>
      <c r="P205" s="36"/>
      <c r="Q205" s="37"/>
      <c r="R205" s="38"/>
      <c r="S205" s="30"/>
    </row>
    <row r="206" spans="1:19" x14ac:dyDescent="0.2">
      <c r="A206" s="103">
        <v>103</v>
      </c>
      <c r="B206" s="117" t="s">
        <v>423</v>
      </c>
      <c r="C206" s="94" t="s">
        <v>26</v>
      </c>
      <c r="D206" s="101">
        <v>1</v>
      </c>
      <c r="E206" s="146"/>
      <c r="F206" s="146"/>
      <c r="G206" s="147"/>
      <c r="H206" s="147"/>
      <c r="I206" s="147"/>
      <c r="J206" s="147"/>
      <c r="K206" s="147"/>
      <c r="L206" s="147"/>
      <c r="M206" s="147"/>
      <c r="N206" s="147"/>
      <c r="O206" s="147"/>
      <c r="P206" s="36"/>
      <c r="Q206" s="37"/>
      <c r="R206" s="38"/>
      <c r="S206" s="30"/>
    </row>
    <row r="207" spans="1:19" ht="38.25" x14ac:dyDescent="0.2">
      <c r="A207" s="103">
        <f t="shared" si="2"/>
        <v>104</v>
      </c>
      <c r="B207" s="117" t="s">
        <v>523</v>
      </c>
      <c r="C207" s="94" t="s">
        <v>269</v>
      </c>
      <c r="D207" s="101">
        <f>9.3</f>
        <v>9.3000000000000007</v>
      </c>
      <c r="E207" s="146"/>
      <c r="F207" s="146"/>
      <c r="G207" s="147"/>
      <c r="H207" s="147"/>
      <c r="I207" s="147"/>
      <c r="J207" s="147"/>
      <c r="K207" s="147"/>
      <c r="L207" s="147"/>
      <c r="M207" s="147"/>
      <c r="N207" s="147"/>
      <c r="O207" s="147"/>
      <c r="P207" s="36"/>
      <c r="Q207" s="37"/>
      <c r="R207" s="38"/>
      <c r="S207" s="30"/>
    </row>
    <row r="208" spans="1:19" ht="25.5" x14ac:dyDescent="0.2">
      <c r="A208" s="103">
        <f t="shared" ref="A208:A247" si="3">+A207+1</f>
        <v>105</v>
      </c>
      <c r="B208" s="117" t="s">
        <v>524</v>
      </c>
      <c r="C208" s="94" t="s">
        <v>269</v>
      </c>
      <c r="D208" s="101">
        <v>6.2</v>
      </c>
      <c r="E208" s="146"/>
      <c r="F208" s="146"/>
      <c r="G208" s="147"/>
      <c r="H208" s="147"/>
      <c r="I208" s="147"/>
      <c r="J208" s="147"/>
      <c r="K208" s="147"/>
      <c r="L208" s="147"/>
      <c r="M208" s="147"/>
      <c r="N208" s="147"/>
      <c r="O208" s="147"/>
      <c r="P208" s="36"/>
      <c r="Q208" s="37"/>
      <c r="R208" s="38"/>
      <c r="S208" s="30"/>
    </row>
    <row r="209" spans="1:19" ht="51" x14ac:dyDescent="0.2">
      <c r="A209" s="103">
        <f t="shared" si="3"/>
        <v>106</v>
      </c>
      <c r="B209" s="117" t="s">
        <v>525</v>
      </c>
      <c r="C209" s="94" t="s">
        <v>269</v>
      </c>
      <c r="D209" s="151">
        <v>5.7</v>
      </c>
      <c r="E209" s="146"/>
      <c r="F209" s="146"/>
      <c r="G209" s="147"/>
      <c r="H209" s="147"/>
      <c r="I209" s="147"/>
      <c r="J209" s="147"/>
      <c r="K209" s="147"/>
      <c r="L209" s="147"/>
      <c r="M209" s="147"/>
      <c r="N209" s="147"/>
      <c r="O209" s="147"/>
      <c r="P209" s="40"/>
      <c r="Q209" s="41"/>
      <c r="R209" s="38"/>
      <c r="S209" s="30"/>
    </row>
    <row r="210" spans="1:19" x14ac:dyDescent="0.2">
      <c r="A210" s="103">
        <f t="shared" si="3"/>
        <v>107</v>
      </c>
      <c r="B210" s="117" t="s">
        <v>306</v>
      </c>
      <c r="C210" s="94" t="s">
        <v>269</v>
      </c>
      <c r="D210" s="101">
        <v>3.5</v>
      </c>
      <c r="E210" s="146"/>
      <c r="F210" s="146"/>
      <c r="G210" s="147"/>
      <c r="H210" s="147"/>
      <c r="I210" s="147"/>
      <c r="J210" s="147"/>
      <c r="K210" s="147"/>
      <c r="L210" s="147"/>
      <c r="M210" s="147"/>
      <c r="N210" s="147"/>
      <c r="O210" s="147"/>
      <c r="P210" s="36"/>
      <c r="Q210" s="37"/>
      <c r="R210" s="38"/>
      <c r="S210" s="30"/>
    </row>
    <row r="211" spans="1:19" x14ac:dyDescent="0.2">
      <c r="A211" s="103"/>
      <c r="B211" s="102" t="s">
        <v>308</v>
      </c>
      <c r="C211" s="94"/>
      <c r="D211" s="101"/>
      <c r="E211" s="146"/>
      <c r="F211" s="146"/>
      <c r="G211" s="147"/>
      <c r="H211" s="147"/>
      <c r="I211" s="147"/>
      <c r="J211" s="147"/>
      <c r="K211" s="147"/>
      <c r="L211" s="147"/>
      <c r="M211" s="147"/>
      <c r="N211" s="147"/>
      <c r="O211" s="147"/>
      <c r="P211" s="36"/>
      <c r="Q211" s="37"/>
      <c r="R211" s="38"/>
      <c r="S211" s="30"/>
    </row>
    <row r="212" spans="1:19" x14ac:dyDescent="0.2">
      <c r="A212" s="103">
        <v>1</v>
      </c>
      <c r="B212" s="109" t="s">
        <v>310</v>
      </c>
      <c r="C212" s="94" t="s">
        <v>15</v>
      </c>
      <c r="D212" s="101">
        <v>9</v>
      </c>
      <c r="E212" s="146"/>
      <c r="F212" s="146"/>
      <c r="G212" s="147"/>
      <c r="H212" s="147"/>
      <c r="I212" s="147"/>
      <c r="J212" s="147"/>
      <c r="K212" s="147"/>
      <c r="L212" s="147"/>
      <c r="M212" s="147"/>
      <c r="N212" s="147"/>
      <c r="O212" s="147"/>
      <c r="P212" s="36"/>
      <c r="Q212" s="37"/>
      <c r="R212" s="38"/>
      <c r="S212" s="30"/>
    </row>
    <row r="213" spans="1:19" x14ac:dyDescent="0.2">
      <c r="A213" s="103">
        <f t="shared" si="3"/>
        <v>2</v>
      </c>
      <c r="B213" s="109" t="s">
        <v>311</v>
      </c>
      <c r="C213" s="94" t="s">
        <v>15</v>
      </c>
      <c r="D213" s="101">
        <v>4</v>
      </c>
      <c r="E213" s="146"/>
      <c r="F213" s="146"/>
      <c r="G213" s="147"/>
      <c r="H213" s="147"/>
      <c r="I213" s="147"/>
      <c r="J213" s="147"/>
      <c r="K213" s="147"/>
      <c r="L213" s="147"/>
      <c r="M213" s="147"/>
      <c r="N213" s="147"/>
      <c r="O213" s="147"/>
      <c r="P213" s="36"/>
      <c r="Q213" s="37"/>
      <c r="R213" s="38"/>
      <c r="S213" s="30"/>
    </row>
    <row r="214" spans="1:19" x14ac:dyDescent="0.2">
      <c r="A214" s="103">
        <f t="shared" si="3"/>
        <v>3</v>
      </c>
      <c r="B214" s="109" t="s">
        <v>317</v>
      </c>
      <c r="C214" s="94" t="s">
        <v>15</v>
      </c>
      <c r="D214" s="101">
        <v>1</v>
      </c>
      <c r="E214" s="146"/>
      <c r="F214" s="146"/>
      <c r="G214" s="147"/>
      <c r="H214" s="147"/>
      <c r="I214" s="147"/>
      <c r="J214" s="147"/>
      <c r="K214" s="147"/>
      <c r="L214" s="147"/>
      <c r="M214" s="147"/>
      <c r="N214" s="147"/>
      <c r="O214" s="147"/>
      <c r="P214" s="36"/>
      <c r="Q214" s="37"/>
      <c r="R214" s="38"/>
      <c r="S214" s="30"/>
    </row>
    <row r="215" spans="1:19" x14ac:dyDescent="0.2">
      <c r="A215" s="103">
        <f t="shared" si="3"/>
        <v>4</v>
      </c>
      <c r="B215" s="109" t="s">
        <v>312</v>
      </c>
      <c r="C215" s="94" t="s">
        <v>15</v>
      </c>
      <c r="D215" s="101">
        <v>10</v>
      </c>
      <c r="E215" s="146"/>
      <c r="F215" s="146"/>
      <c r="G215" s="147"/>
      <c r="H215" s="147"/>
      <c r="I215" s="147"/>
      <c r="J215" s="147"/>
      <c r="K215" s="147"/>
      <c r="L215" s="147"/>
      <c r="M215" s="147"/>
      <c r="N215" s="147"/>
      <c r="O215" s="147"/>
      <c r="P215" s="36"/>
      <c r="Q215" s="37"/>
      <c r="R215" s="38"/>
      <c r="S215" s="30"/>
    </row>
    <row r="216" spans="1:19" x14ac:dyDescent="0.2">
      <c r="A216" s="103">
        <f t="shared" si="3"/>
        <v>5</v>
      </c>
      <c r="B216" s="109" t="s">
        <v>313</v>
      </c>
      <c r="C216" s="94" t="s">
        <v>15</v>
      </c>
      <c r="D216" s="101">
        <v>2</v>
      </c>
      <c r="E216" s="146"/>
      <c r="F216" s="146"/>
      <c r="G216" s="147"/>
      <c r="H216" s="147"/>
      <c r="I216" s="147"/>
      <c r="J216" s="147"/>
      <c r="K216" s="147"/>
      <c r="L216" s="147"/>
      <c r="M216" s="147"/>
      <c r="N216" s="147"/>
      <c r="O216" s="147"/>
      <c r="P216" s="36"/>
      <c r="Q216" s="37"/>
      <c r="R216" s="38"/>
      <c r="S216" s="30"/>
    </row>
    <row r="217" spans="1:19" x14ac:dyDescent="0.2">
      <c r="A217" s="103">
        <f t="shared" si="3"/>
        <v>6</v>
      </c>
      <c r="B217" s="109" t="s">
        <v>314</v>
      </c>
      <c r="C217" s="94" t="s">
        <v>15</v>
      </c>
      <c r="D217" s="101">
        <v>1</v>
      </c>
      <c r="E217" s="146"/>
      <c r="F217" s="146"/>
      <c r="G217" s="147"/>
      <c r="H217" s="147"/>
      <c r="I217" s="147"/>
      <c r="J217" s="147"/>
      <c r="K217" s="147"/>
      <c r="L217" s="147"/>
      <c r="M217" s="147"/>
      <c r="N217" s="147"/>
      <c r="O217" s="147"/>
      <c r="P217" s="36"/>
      <c r="Q217" s="37"/>
      <c r="R217" s="38"/>
      <c r="S217" s="30"/>
    </row>
    <row r="218" spans="1:19" x14ac:dyDescent="0.2">
      <c r="A218" s="103">
        <f t="shared" si="3"/>
        <v>7</v>
      </c>
      <c r="B218" s="109" t="s">
        <v>315</v>
      </c>
      <c r="C218" s="94" t="s">
        <v>15</v>
      </c>
      <c r="D218" s="101">
        <v>2</v>
      </c>
      <c r="E218" s="146"/>
      <c r="F218" s="146"/>
      <c r="G218" s="147"/>
      <c r="H218" s="147"/>
      <c r="I218" s="147"/>
      <c r="J218" s="147"/>
      <c r="K218" s="147"/>
      <c r="L218" s="147"/>
      <c r="M218" s="147"/>
      <c r="N218" s="147"/>
      <c r="O218" s="147"/>
      <c r="P218" s="36"/>
      <c r="Q218" s="37"/>
      <c r="R218" s="38"/>
      <c r="S218" s="30"/>
    </row>
    <row r="219" spans="1:19" x14ac:dyDescent="0.2">
      <c r="A219" s="103">
        <f t="shared" si="3"/>
        <v>8</v>
      </c>
      <c r="B219" s="109" t="s">
        <v>316</v>
      </c>
      <c r="C219" s="94" t="s">
        <v>15</v>
      </c>
      <c r="D219" s="101">
        <v>4</v>
      </c>
      <c r="E219" s="146"/>
      <c r="F219" s="146"/>
      <c r="G219" s="147"/>
      <c r="H219" s="147"/>
      <c r="I219" s="147"/>
      <c r="J219" s="147"/>
      <c r="K219" s="147"/>
      <c r="L219" s="147"/>
      <c r="M219" s="147"/>
      <c r="N219" s="147"/>
      <c r="O219" s="147"/>
      <c r="P219" s="36"/>
      <c r="Q219" s="37"/>
      <c r="R219" s="38"/>
      <c r="S219" s="30"/>
    </row>
    <row r="220" spans="1:19" x14ac:dyDescent="0.2">
      <c r="A220" s="103">
        <f t="shared" si="3"/>
        <v>9</v>
      </c>
      <c r="B220" s="109" t="s">
        <v>29</v>
      </c>
      <c r="C220" s="94" t="s">
        <v>26</v>
      </c>
      <c r="D220" s="101">
        <f>SUM(D212:D219)</f>
        <v>33</v>
      </c>
      <c r="E220" s="146"/>
      <c r="F220" s="146"/>
      <c r="G220" s="147"/>
      <c r="H220" s="147"/>
      <c r="I220" s="147"/>
      <c r="J220" s="147"/>
      <c r="K220" s="147"/>
      <c r="L220" s="147"/>
      <c r="M220" s="147"/>
      <c r="N220" s="147"/>
      <c r="O220" s="147"/>
      <c r="P220" s="36"/>
      <c r="Q220" s="37"/>
      <c r="R220" s="38"/>
      <c r="S220" s="30"/>
    </row>
    <row r="221" spans="1:19" ht="25.5" x14ac:dyDescent="0.2">
      <c r="A221" s="103">
        <f t="shared" si="3"/>
        <v>10</v>
      </c>
      <c r="B221" s="109" t="s">
        <v>478</v>
      </c>
      <c r="C221" s="94" t="s">
        <v>26</v>
      </c>
      <c r="D221" s="101">
        <f>+D220</f>
        <v>33</v>
      </c>
      <c r="E221" s="146"/>
      <c r="F221" s="146"/>
      <c r="G221" s="147"/>
      <c r="H221" s="147"/>
      <c r="I221" s="147"/>
      <c r="J221" s="147"/>
      <c r="K221" s="147"/>
      <c r="L221" s="147"/>
      <c r="M221" s="147"/>
      <c r="N221" s="147"/>
      <c r="O221" s="147"/>
      <c r="P221" s="36"/>
      <c r="Q221" s="37"/>
      <c r="R221" s="38"/>
      <c r="S221" s="30"/>
    </row>
    <row r="222" spans="1:19" x14ac:dyDescent="0.2">
      <c r="A222" s="103">
        <f t="shared" si="3"/>
        <v>11</v>
      </c>
      <c r="B222" s="114" t="s">
        <v>318</v>
      </c>
      <c r="C222" s="94" t="s">
        <v>269</v>
      </c>
      <c r="D222" s="151">
        <f>1.04*9+0.58*4+0.58+1.04*10+1.02*2+1.02</f>
        <v>25.72</v>
      </c>
      <c r="E222" s="146"/>
      <c r="F222" s="146"/>
      <c r="G222" s="147"/>
      <c r="H222" s="147"/>
      <c r="I222" s="147"/>
      <c r="J222" s="147"/>
      <c r="K222" s="147"/>
      <c r="L222" s="147"/>
      <c r="M222" s="147"/>
      <c r="N222" s="147"/>
      <c r="O222" s="147"/>
      <c r="P222" s="40"/>
      <c r="Q222" s="41"/>
      <c r="R222" s="38"/>
      <c r="S222" s="30"/>
    </row>
    <row r="223" spans="1:19" x14ac:dyDescent="0.2">
      <c r="A223" s="103">
        <f t="shared" si="3"/>
        <v>12</v>
      </c>
      <c r="B223" s="114" t="s">
        <v>319</v>
      </c>
      <c r="C223" s="94" t="s">
        <v>269</v>
      </c>
      <c r="D223" s="151">
        <f>+D222</f>
        <v>25.72</v>
      </c>
      <c r="E223" s="146"/>
      <c r="F223" s="146"/>
      <c r="G223" s="147"/>
      <c r="H223" s="147"/>
      <c r="I223" s="147"/>
      <c r="J223" s="147"/>
      <c r="K223" s="147"/>
      <c r="L223" s="147"/>
      <c r="M223" s="147"/>
      <c r="N223" s="147"/>
      <c r="O223" s="147"/>
      <c r="P223" s="40"/>
      <c r="Q223" s="41"/>
      <c r="R223" s="38"/>
      <c r="S223" s="30"/>
    </row>
    <row r="224" spans="1:19" x14ac:dyDescent="0.2">
      <c r="A224" s="103">
        <v>13</v>
      </c>
      <c r="B224" s="114" t="s">
        <v>322</v>
      </c>
      <c r="C224" s="94" t="s">
        <v>26</v>
      </c>
      <c r="D224" s="151">
        <f>+D220</f>
        <v>33</v>
      </c>
      <c r="E224" s="146"/>
      <c r="F224" s="146"/>
      <c r="G224" s="147"/>
      <c r="H224" s="147"/>
      <c r="I224" s="147"/>
      <c r="J224" s="147"/>
      <c r="K224" s="147"/>
      <c r="L224" s="147"/>
      <c r="M224" s="147"/>
      <c r="N224" s="147"/>
      <c r="O224" s="147"/>
      <c r="P224" s="40"/>
      <c r="Q224" s="41"/>
      <c r="R224" s="38"/>
      <c r="S224" s="30"/>
    </row>
    <row r="225" spans="1:19" x14ac:dyDescent="0.2">
      <c r="A225" s="103">
        <v>14</v>
      </c>
      <c r="B225" s="109" t="s">
        <v>320</v>
      </c>
      <c r="C225" s="94" t="s">
        <v>15</v>
      </c>
      <c r="D225" s="101">
        <f>SUM(D226:D234)</f>
        <v>17</v>
      </c>
      <c r="E225" s="146"/>
      <c r="F225" s="146"/>
      <c r="G225" s="147"/>
      <c r="H225" s="147"/>
      <c r="I225" s="147"/>
      <c r="J225" s="147"/>
      <c r="K225" s="147"/>
      <c r="L225" s="147"/>
      <c r="M225" s="147"/>
      <c r="N225" s="147"/>
      <c r="O225" s="147"/>
      <c r="P225" s="36"/>
      <c r="Q225" s="37"/>
      <c r="R225" s="38"/>
      <c r="S225" s="30"/>
    </row>
    <row r="226" spans="1:19" ht="25.5" x14ac:dyDescent="0.2">
      <c r="A226" s="103">
        <f t="shared" si="3"/>
        <v>15</v>
      </c>
      <c r="B226" s="109" t="s">
        <v>479</v>
      </c>
      <c r="C226" s="94" t="s">
        <v>15</v>
      </c>
      <c r="D226" s="101">
        <v>1</v>
      </c>
      <c r="E226" s="146"/>
      <c r="F226" s="146"/>
      <c r="G226" s="147"/>
      <c r="H226" s="147"/>
      <c r="I226" s="147"/>
      <c r="J226" s="147"/>
      <c r="K226" s="147"/>
      <c r="L226" s="147"/>
      <c r="M226" s="147"/>
      <c r="N226" s="147"/>
      <c r="O226" s="147"/>
      <c r="P226" s="36"/>
      <c r="Q226" s="37"/>
      <c r="R226" s="38"/>
      <c r="S226" s="30"/>
    </row>
    <row r="227" spans="1:19" ht="25.5" x14ac:dyDescent="0.2">
      <c r="A227" s="103">
        <f t="shared" si="3"/>
        <v>16</v>
      </c>
      <c r="B227" s="109" t="s">
        <v>480</v>
      </c>
      <c r="C227" s="94" t="s">
        <v>15</v>
      </c>
      <c r="D227" s="101">
        <v>2</v>
      </c>
      <c r="E227" s="146"/>
      <c r="F227" s="146"/>
      <c r="G227" s="147"/>
      <c r="H227" s="147"/>
      <c r="I227" s="147"/>
      <c r="J227" s="147"/>
      <c r="K227" s="147"/>
      <c r="L227" s="147"/>
      <c r="M227" s="147"/>
      <c r="N227" s="147"/>
      <c r="O227" s="147"/>
      <c r="P227" s="36"/>
      <c r="Q227" s="37"/>
      <c r="R227" s="38"/>
      <c r="S227" s="30"/>
    </row>
    <row r="228" spans="1:19" ht="25.5" x14ac:dyDescent="0.2">
      <c r="A228" s="103">
        <f t="shared" si="3"/>
        <v>17</v>
      </c>
      <c r="B228" s="109" t="s">
        <v>481</v>
      </c>
      <c r="C228" s="94" t="s">
        <v>15</v>
      </c>
      <c r="D228" s="101">
        <v>7</v>
      </c>
      <c r="E228" s="146"/>
      <c r="F228" s="146"/>
      <c r="G228" s="147"/>
      <c r="H228" s="147"/>
      <c r="I228" s="147"/>
      <c r="J228" s="147"/>
      <c r="K228" s="147"/>
      <c r="L228" s="147"/>
      <c r="M228" s="147"/>
      <c r="N228" s="147"/>
      <c r="O228" s="147"/>
      <c r="P228" s="36"/>
      <c r="Q228" s="37"/>
      <c r="R228" s="38"/>
      <c r="S228" s="30"/>
    </row>
    <row r="229" spans="1:19" ht="25.5" x14ac:dyDescent="0.2">
      <c r="A229" s="103">
        <f t="shared" si="3"/>
        <v>18</v>
      </c>
      <c r="B229" s="109" t="s">
        <v>482</v>
      </c>
      <c r="C229" s="94" t="s">
        <v>15</v>
      </c>
      <c r="D229" s="101">
        <v>2</v>
      </c>
      <c r="E229" s="146"/>
      <c r="F229" s="146"/>
      <c r="G229" s="147"/>
      <c r="H229" s="147"/>
      <c r="I229" s="147"/>
      <c r="J229" s="147"/>
      <c r="K229" s="147"/>
      <c r="L229" s="147"/>
      <c r="M229" s="147"/>
      <c r="N229" s="147"/>
      <c r="O229" s="147"/>
      <c r="P229" s="36"/>
      <c r="Q229" s="37"/>
      <c r="R229" s="38"/>
      <c r="S229" s="30"/>
    </row>
    <row r="230" spans="1:19" ht="25.5" x14ac:dyDescent="0.2">
      <c r="A230" s="103">
        <f t="shared" si="3"/>
        <v>19</v>
      </c>
      <c r="B230" s="109" t="s">
        <v>483</v>
      </c>
      <c r="C230" s="94" t="s">
        <v>15</v>
      </c>
      <c r="D230" s="101">
        <v>1</v>
      </c>
      <c r="E230" s="146"/>
      <c r="F230" s="146"/>
      <c r="G230" s="147"/>
      <c r="H230" s="147"/>
      <c r="I230" s="147"/>
      <c r="J230" s="147"/>
      <c r="K230" s="147"/>
      <c r="L230" s="147"/>
      <c r="M230" s="147"/>
      <c r="N230" s="147"/>
      <c r="O230" s="147"/>
      <c r="P230" s="36"/>
      <c r="Q230" s="37"/>
      <c r="R230" s="38"/>
      <c r="S230" s="30"/>
    </row>
    <row r="231" spans="1:19" ht="25.5" x14ac:dyDescent="0.2">
      <c r="A231" s="103">
        <f t="shared" si="3"/>
        <v>20</v>
      </c>
      <c r="B231" s="109" t="s">
        <v>484</v>
      </c>
      <c r="C231" s="94" t="s">
        <v>15</v>
      </c>
      <c r="D231" s="101">
        <v>1</v>
      </c>
      <c r="E231" s="146"/>
      <c r="F231" s="146"/>
      <c r="G231" s="147"/>
      <c r="H231" s="147"/>
      <c r="I231" s="147"/>
      <c r="J231" s="147"/>
      <c r="K231" s="147"/>
      <c r="L231" s="147"/>
      <c r="M231" s="147"/>
      <c r="N231" s="147"/>
      <c r="O231" s="147"/>
      <c r="P231" s="36"/>
      <c r="Q231" s="37"/>
      <c r="R231" s="38"/>
      <c r="S231" s="30"/>
    </row>
    <row r="232" spans="1:19" ht="25.5" x14ac:dyDescent="0.2">
      <c r="A232" s="103">
        <f t="shared" si="3"/>
        <v>21</v>
      </c>
      <c r="B232" s="109" t="s">
        <v>485</v>
      </c>
      <c r="C232" s="94" t="s">
        <v>15</v>
      </c>
      <c r="D232" s="101">
        <v>1</v>
      </c>
      <c r="E232" s="146"/>
      <c r="F232" s="146"/>
      <c r="G232" s="147"/>
      <c r="H232" s="147"/>
      <c r="I232" s="147"/>
      <c r="J232" s="147"/>
      <c r="K232" s="147"/>
      <c r="L232" s="147"/>
      <c r="M232" s="147"/>
      <c r="N232" s="147"/>
      <c r="O232" s="147"/>
      <c r="P232" s="36"/>
      <c r="Q232" s="37"/>
      <c r="R232" s="38"/>
      <c r="S232" s="30"/>
    </row>
    <row r="233" spans="1:19" ht="25.5" x14ac:dyDescent="0.2">
      <c r="A233" s="103">
        <f t="shared" si="3"/>
        <v>22</v>
      </c>
      <c r="B233" s="109" t="s">
        <v>486</v>
      </c>
      <c r="C233" s="94" t="s">
        <v>15</v>
      </c>
      <c r="D233" s="101">
        <v>1</v>
      </c>
      <c r="E233" s="146"/>
      <c r="F233" s="146"/>
      <c r="G233" s="147"/>
      <c r="H233" s="147"/>
      <c r="I233" s="147"/>
      <c r="J233" s="147"/>
      <c r="K233" s="147"/>
      <c r="L233" s="147"/>
      <c r="M233" s="147"/>
      <c r="N233" s="147"/>
      <c r="O233" s="147"/>
      <c r="P233" s="36"/>
      <c r="Q233" s="37"/>
      <c r="R233" s="38"/>
      <c r="S233" s="30"/>
    </row>
    <row r="234" spans="1:19" ht="25.5" x14ac:dyDescent="0.2">
      <c r="A234" s="103">
        <f t="shared" si="3"/>
        <v>23</v>
      </c>
      <c r="B234" s="109" t="s">
        <v>487</v>
      </c>
      <c r="C234" s="94" t="s">
        <v>15</v>
      </c>
      <c r="D234" s="101">
        <v>1</v>
      </c>
      <c r="E234" s="146"/>
      <c r="F234" s="146"/>
      <c r="G234" s="147"/>
      <c r="H234" s="147"/>
      <c r="I234" s="147"/>
      <c r="J234" s="147"/>
      <c r="K234" s="147"/>
      <c r="L234" s="147"/>
      <c r="M234" s="147"/>
      <c r="N234" s="147"/>
      <c r="O234" s="147"/>
      <c r="P234" s="36"/>
      <c r="Q234" s="37"/>
      <c r="R234" s="38"/>
      <c r="S234" s="30"/>
    </row>
    <row r="235" spans="1:19" x14ac:dyDescent="0.2">
      <c r="A235" s="103">
        <f t="shared" si="3"/>
        <v>24</v>
      </c>
      <c r="B235" s="109" t="s">
        <v>29</v>
      </c>
      <c r="C235" s="94" t="s">
        <v>26</v>
      </c>
      <c r="D235" s="101">
        <f>+D225</f>
        <v>17</v>
      </c>
      <c r="E235" s="146"/>
      <c r="F235" s="146"/>
      <c r="G235" s="147"/>
      <c r="H235" s="147"/>
      <c r="I235" s="147"/>
      <c r="J235" s="147"/>
      <c r="K235" s="147"/>
      <c r="L235" s="147"/>
      <c r="M235" s="147"/>
      <c r="N235" s="147"/>
      <c r="O235" s="147"/>
      <c r="P235" s="36"/>
      <c r="Q235" s="37"/>
      <c r="R235" s="38"/>
      <c r="S235" s="30"/>
    </row>
    <row r="236" spans="1:19" x14ac:dyDescent="0.2">
      <c r="A236" s="103">
        <v>25</v>
      </c>
      <c r="B236" s="109" t="s">
        <v>323</v>
      </c>
      <c r="C236" s="94" t="s">
        <v>26</v>
      </c>
      <c r="D236" s="101">
        <f>+D235</f>
        <v>17</v>
      </c>
      <c r="E236" s="146"/>
      <c r="F236" s="146"/>
      <c r="G236" s="147"/>
      <c r="H236" s="147"/>
      <c r="I236" s="147"/>
      <c r="J236" s="147"/>
      <c r="K236" s="147"/>
      <c r="L236" s="147"/>
      <c r="M236" s="147"/>
      <c r="N236" s="147"/>
      <c r="O236" s="147"/>
      <c r="P236" s="36"/>
      <c r="Q236" s="37"/>
      <c r="R236" s="38"/>
      <c r="S236" s="30"/>
    </row>
    <row r="237" spans="1:19" x14ac:dyDescent="0.2">
      <c r="A237" s="103"/>
      <c r="B237" s="102" t="s">
        <v>321</v>
      </c>
      <c r="C237" s="94"/>
      <c r="D237" s="101"/>
      <c r="E237" s="146"/>
      <c r="F237" s="146"/>
      <c r="G237" s="147"/>
      <c r="H237" s="147"/>
      <c r="I237" s="147"/>
      <c r="J237" s="147"/>
      <c r="K237" s="147"/>
      <c r="L237" s="147"/>
      <c r="M237" s="147"/>
      <c r="N237" s="147"/>
      <c r="O237" s="147"/>
      <c r="P237" s="36"/>
      <c r="Q237" s="37"/>
      <c r="R237" s="38"/>
      <c r="S237" s="30"/>
    </row>
    <row r="238" spans="1:19" x14ac:dyDescent="0.2">
      <c r="A238" s="103">
        <v>1</v>
      </c>
      <c r="B238" s="109" t="s">
        <v>324</v>
      </c>
      <c r="C238" s="94" t="s">
        <v>13</v>
      </c>
      <c r="D238" s="101">
        <f>45*5</f>
        <v>225</v>
      </c>
      <c r="E238" s="146"/>
      <c r="F238" s="146"/>
      <c r="G238" s="147"/>
      <c r="H238" s="147"/>
      <c r="I238" s="147"/>
      <c r="J238" s="147"/>
      <c r="K238" s="147"/>
      <c r="L238" s="147"/>
      <c r="M238" s="147"/>
      <c r="N238" s="147"/>
      <c r="O238" s="147"/>
      <c r="P238" s="36"/>
      <c r="Q238" s="37"/>
      <c r="R238" s="38"/>
      <c r="S238" s="30"/>
    </row>
    <row r="239" spans="1:19" x14ac:dyDescent="0.2">
      <c r="A239" s="103">
        <f t="shared" si="3"/>
        <v>2</v>
      </c>
      <c r="B239" s="109" t="s">
        <v>325</v>
      </c>
      <c r="C239" s="94" t="s">
        <v>26</v>
      </c>
      <c r="D239" s="101">
        <v>12</v>
      </c>
      <c r="E239" s="146"/>
      <c r="F239" s="146"/>
      <c r="G239" s="147"/>
      <c r="H239" s="147"/>
      <c r="I239" s="147"/>
      <c r="J239" s="147"/>
      <c r="K239" s="147"/>
      <c r="L239" s="147"/>
      <c r="M239" s="147"/>
      <c r="N239" s="147"/>
      <c r="O239" s="147"/>
      <c r="P239" s="36"/>
      <c r="Q239" s="37"/>
      <c r="R239" s="38"/>
      <c r="S239" s="30"/>
    </row>
    <row r="240" spans="1:19" x14ac:dyDescent="0.2">
      <c r="A240" s="103">
        <f t="shared" si="3"/>
        <v>3</v>
      </c>
      <c r="B240" s="114" t="s">
        <v>426</v>
      </c>
      <c r="C240" s="150" t="s">
        <v>15</v>
      </c>
      <c r="D240" s="151">
        <v>1</v>
      </c>
      <c r="E240" s="146"/>
      <c r="F240" s="146"/>
      <c r="G240" s="147"/>
      <c r="H240" s="147"/>
      <c r="I240" s="147"/>
      <c r="J240" s="147"/>
      <c r="K240" s="147"/>
      <c r="L240" s="147"/>
      <c r="M240" s="147"/>
      <c r="N240" s="147"/>
      <c r="O240" s="147"/>
      <c r="P240" s="40"/>
      <c r="Q240" s="41"/>
      <c r="R240" s="38"/>
      <c r="S240" s="30"/>
    </row>
    <row r="241" spans="1:19" ht="25.5" x14ac:dyDescent="0.2">
      <c r="A241" s="103">
        <f t="shared" si="3"/>
        <v>4</v>
      </c>
      <c r="B241" s="118" t="s">
        <v>526</v>
      </c>
      <c r="C241" s="150" t="s">
        <v>15</v>
      </c>
      <c r="D241" s="151">
        <v>2</v>
      </c>
      <c r="E241" s="146"/>
      <c r="F241" s="146"/>
      <c r="G241" s="147"/>
      <c r="H241" s="147"/>
      <c r="I241" s="147"/>
      <c r="J241" s="147"/>
      <c r="K241" s="147"/>
      <c r="L241" s="147"/>
      <c r="M241" s="147"/>
      <c r="N241" s="147"/>
      <c r="O241" s="147"/>
      <c r="P241" s="40"/>
      <c r="Q241" s="41"/>
      <c r="R241" s="38"/>
      <c r="S241" s="30"/>
    </row>
    <row r="242" spans="1:19" ht="25.5" x14ac:dyDescent="0.2">
      <c r="A242" s="103">
        <f t="shared" si="3"/>
        <v>5</v>
      </c>
      <c r="B242" s="109" t="s">
        <v>488</v>
      </c>
      <c r="C242" s="150" t="s">
        <v>15</v>
      </c>
      <c r="D242" s="101">
        <v>2</v>
      </c>
      <c r="E242" s="146"/>
      <c r="F242" s="146"/>
      <c r="G242" s="147"/>
      <c r="H242" s="147"/>
      <c r="I242" s="147"/>
      <c r="J242" s="147"/>
      <c r="K242" s="147"/>
      <c r="L242" s="147"/>
      <c r="M242" s="147"/>
      <c r="N242" s="147"/>
      <c r="O242" s="147"/>
      <c r="P242" s="36"/>
      <c r="Q242" s="37"/>
      <c r="R242" s="38"/>
      <c r="S242" s="30"/>
    </row>
    <row r="243" spans="1:19" ht="25.5" x14ac:dyDescent="0.2">
      <c r="A243" s="103">
        <f t="shared" si="3"/>
        <v>6</v>
      </c>
      <c r="B243" s="109" t="s">
        <v>489</v>
      </c>
      <c r="C243" s="150" t="s">
        <v>15</v>
      </c>
      <c r="D243" s="101">
        <v>2</v>
      </c>
      <c r="E243" s="146"/>
      <c r="F243" s="146"/>
      <c r="G243" s="147"/>
      <c r="H243" s="147"/>
      <c r="I243" s="147"/>
      <c r="J243" s="147"/>
      <c r="K243" s="147"/>
      <c r="L243" s="147"/>
      <c r="M243" s="147"/>
      <c r="N243" s="147"/>
      <c r="O243" s="147"/>
      <c r="P243" s="36"/>
      <c r="Q243" s="37"/>
      <c r="R243" s="38"/>
      <c r="S243" s="30"/>
    </row>
    <row r="244" spans="1:19" ht="25.5" x14ac:dyDescent="0.2">
      <c r="A244" s="103">
        <f t="shared" si="3"/>
        <v>7</v>
      </c>
      <c r="B244" s="109" t="s">
        <v>490</v>
      </c>
      <c r="C244" s="150" t="s">
        <v>15</v>
      </c>
      <c r="D244" s="101">
        <v>2</v>
      </c>
      <c r="E244" s="146"/>
      <c r="F244" s="146"/>
      <c r="G244" s="147"/>
      <c r="H244" s="147"/>
      <c r="I244" s="147"/>
      <c r="J244" s="147"/>
      <c r="K244" s="147"/>
      <c r="L244" s="147"/>
      <c r="M244" s="147"/>
      <c r="N244" s="147"/>
      <c r="O244" s="147"/>
      <c r="P244" s="36"/>
      <c r="Q244" s="37"/>
      <c r="R244" s="38"/>
      <c r="S244" s="30"/>
    </row>
    <row r="245" spans="1:19" ht="25.5" x14ac:dyDescent="0.2">
      <c r="A245" s="103">
        <f t="shared" si="3"/>
        <v>8</v>
      </c>
      <c r="B245" s="109" t="s">
        <v>491</v>
      </c>
      <c r="C245" s="150" t="s">
        <v>15</v>
      </c>
      <c r="D245" s="101">
        <v>2</v>
      </c>
      <c r="E245" s="146"/>
      <c r="F245" s="146"/>
      <c r="G245" s="147"/>
      <c r="H245" s="147"/>
      <c r="I245" s="147"/>
      <c r="J245" s="147"/>
      <c r="K245" s="147"/>
      <c r="L245" s="147"/>
      <c r="M245" s="147"/>
      <c r="N245" s="147"/>
      <c r="O245" s="147"/>
      <c r="P245" s="36"/>
      <c r="Q245" s="37"/>
      <c r="R245" s="38"/>
      <c r="S245" s="30"/>
    </row>
    <row r="246" spans="1:19" ht="38.25" x14ac:dyDescent="0.2">
      <c r="A246" s="103">
        <f t="shared" si="3"/>
        <v>9</v>
      </c>
      <c r="B246" s="109" t="s">
        <v>492</v>
      </c>
      <c r="C246" s="94" t="s">
        <v>15</v>
      </c>
      <c r="D246" s="101">
        <v>1</v>
      </c>
      <c r="E246" s="146"/>
      <c r="F246" s="146"/>
      <c r="G246" s="147"/>
      <c r="H246" s="147"/>
      <c r="I246" s="147"/>
      <c r="J246" s="147"/>
      <c r="K246" s="147"/>
      <c r="L246" s="147"/>
      <c r="M246" s="147"/>
      <c r="N246" s="147"/>
      <c r="O246" s="147"/>
      <c r="P246" s="36"/>
      <c r="Q246" s="37"/>
      <c r="R246" s="38"/>
      <c r="S246" s="30"/>
    </row>
    <row r="247" spans="1:19" x14ac:dyDescent="0.2">
      <c r="A247" s="103">
        <f t="shared" si="3"/>
        <v>10</v>
      </c>
      <c r="B247" s="109" t="s">
        <v>326</v>
      </c>
      <c r="C247" s="94" t="s">
        <v>327</v>
      </c>
      <c r="D247" s="101">
        <v>1</v>
      </c>
      <c r="E247" s="146"/>
      <c r="F247" s="146"/>
      <c r="G247" s="147"/>
      <c r="H247" s="147"/>
      <c r="I247" s="147"/>
      <c r="J247" s="147"/>
      <c r="K247" s="147"/>
      <c r="L247" s="147"/>
      <c r="M247" s="147"/>
      <c r="N247" s="147"/>
      <c r="O247" s="147"/>
      <c r="P247" s="36"/>
      <c r="Q247" s="37"/>
      <c r="R247" s="38"/>
      <c r="S247" s="30"/>
    </row>
    <row r="248" spans="1:19" x14ac:dyDescent="0.2">
      <c r="A248" s="92"/>
      <c r="B248" s="119" t="s">
        <v>0</v>
      </c>
      <c r="C248" s="94"/>
      <c r="D248" s="101"/>
      <c r="E248" s="152"/>
      <c r="F248" s="151"/>
      <c r="G248" s="153"/>
      <c r="H248" s="153"/>
      <c r="I248" s="153"/>
      <c r="J248" s="147"/>
      <c r="K248" s="147"/>
      <c r="L248" s="154"/>
      <c r="M248" s="154"/>
      <c r="N248" s="154"/>
      <c r="O248" s="154"/>
      <c r="P248" s="36"/>
      <c r="Q248" s="37"/>
      <c r="R248" s="37"/>
      <c r="S248" s="30"/>
    </row>
    <row r="249" spans="1:19" x14ac:dyDescent="0.2">
      <c r="A249" s="92">
        <v>1</v>
      </c>
      <c r="B249" s="109" t="s">
        <v>1</v>
      </c>
      <c r="C249" s="94" t="s">
        <v>2</v>
      </c>
      <c r="D249" s="101">
        <v>1</v>
      </c>
      <c r="E249" s="152"/>
      <c r="F249" s="151"/>
      <c r="G249" s="153"/>
      <c r="H249" s="153"/>
      <c r="I249" s="153"/>
      <c r="J249" s="147"/>
      <c r="K249" s="147"/>
      <c r="L249" s="153"/>
      <c r="M249" s="153"/>
      <c r="N249" s="153"/>
      <c r="O249" s="153"/>
      <c r="P249" s="36"/>
      <c r="Q249" s="37"/>
      <c r="R249" s="37"/>
      <c r="S249" s="30"/>
    </row>
    <row r="250" spans="1:19" x14ac:dyDescent="0.2">
      <c r="A250" s="92"/>
      <c r="B250" s="122"/>
      <c r="C250" s="94"/>
      <c r="D250" s="123"/>
      <c r="E250" s="123"/>
      <c r="F250" s="123"/>
      <c r="G250" s="153"/>
      <c r="H250" s="153"/>
      <c r="I250" s="153"/>
      <c r="J250" s="153"/>
      <c r="K250" s="153"/>
      <c r="L250" s="154"/>
      <c r="M250" s="154"/>
      <c r="N250" s="154"/>
      <c r="O250" s="154"/>
      <c r="P250" s="36"/>
      <c r="Q250" s="37"/>
      <c r="R250" s="37"/>
      <c r="S250" s="30"/>
    </row>
    <row r="251" spans="1:19" x14ac:dyDescent="0.2">
      <c r="A251" s="92"/>
      <c r="B251" s="122"/>
      <c r="C251" s="94"/>
      <c r="D251" s="123"/>
      <c r="E251" s="123"/>
      <c r="F251" s="123"/>
      <c r="G251" s="153"/>
      <c r="H251" s="153"/>
      <c r="I251" s="153"/>
      <c r="J251" s="153"/>
      <c r="K251" s="153"/>
      <c r="L251" s="154"/>
      <c r="M251" s="154"/>
      <c r="N251" s="154"/>
      <c r="O251" s="154"/>
      <c r="P251" s="36"/>
      <c r="Q251" s="37"/>
      <c r="R251" s="37"/>
      <c r="S251" s="30"/>
    </row>
    <row r="252" spans="1:19" ht="13.5" thickBot="1" x14ac:dyDescent="0.25">
      <c r="A252" s="124"/>
      <c r="B252" s="125"/>
      <c r="C252" s="126"/>
      <c r="D252" s="126"/>
      <c r="E252" s="126"/>
      <c r="F252" s="126"/>
      <c r="G252" s="155"/>
      <c r="H252" s="155"/>
      <c r="I252" s="155"/>
      <c r="J252" s="155"/>
      <c r="K252" s="155"/>
      <c r="L252" s="155"/>
      <c r="M252" s="155"/>
      <c r="N252" s="155"/>
      <c r="O252" s="155"/>
      <c r="P252" s="30"/>
      <c r="Q252" s="30"/>
      <c r="R252" s="30"/>
      <c r="S252" s="30"/>
    </row>
    <row r="253" spans="1:19" ht="13.5" thickTop="1" x14ac:dyDescent="0.2">
      <c r="A253" s="128"/>
      <c r="B253" s="129" t="s">
        <v>16</v>
      </c>
      <c r="C253" s="130"/>
      <c r="D253" s="130"/>
      <c r="E253" s="130"/>
      <c r="F253" s="130"/>
      <c r="G253" s="131"/>
      <c r="H253" s="131"/>
      <c r="I253" s="131"/>
      <c r="J253" s="131"/>
      <c r="K253" s="91"/>
      <c r="L253" s="132"/>
      <c r="M253" s="132"/>
      <c r="N253" s="132"/>
      <c r="O253" s="132"/>
      <c r="P253" s="30"/>
      <c r="Q253" s="30"/>
      <c r="R253" s="30"/>
      <c r="S253" s="30"/>
    </row>
    <row r="254" spans="1:19" x14ac:dyDescent="0.2">
      <c r="A254" s="133"/>
      <c r="B254" s="134" t="s">
        <v>17</v>
      </c>
      <c r="C254" s="122"/>
      <c r="D254" s="135" t="s">
        <v>538</v>
      </c>
      <c r="E254" s="136"/>
      <c r="F254" s="136"/>
      <c r="G254" s="136"/>
      <c r="H254" s="137"/>
      <c r="I254" s="137"/>
      <c r="J254" s="137"/>
      <c r="K254" s="137"/>
      <c r="L254" s="137"/>
      <c r="M254" s="138"/>
      <c r="N254" s="138"/>
      <c r="O254" s="138"/>
      <c r="P254" s="30"/>
      <c r="Q254" s="30"/>
      <c r="R254" s="30"/>
      <c r="S254" s="30"/>
    </row>
    <row r="255" spans="1:19" x14ac:dyDescent="0.2">
      <c r="A255" s="137"/>
      <c r="B255" s="139" t="s">
        <v>16</v>
      </c>
      <c r="C255" s="122"/>
      <c r="D255" s="135"/>
      <c r="E255" s="136"/>
      <c r="F255" s="136"/>
      <c r="G255" s="136"/>
      <c r="H255" s="137"/>
      <c r="I255" s="137"/>
      <c r="J255" s="137"/>
      <c r="K255" s="137"/>
      <c r="L255" s="121"/>
      <c r="M255" s="138"/>
      <c r="N255" s="138"/>
      <c r="O255" s="138"/>
      <c r="P255" s="30"/>
      <c r="Q255" s="30"/>
      <c r="R255" s="30"/>
      <c r="S255" s="30"/>
    </row>
    <row r="256" spans="1:19" x14ac:dyDescent="0.2">
      <c r="A256" s="140"/>
      <c r="B256" s="140"/>
      <c r="C256" s="140"/>
      <c r="D256" s="141"/>
      <c r="E256" s="79"/>
      <c r="F256" s="79"/>
      <c r="G256" s="79"/>
      <c r="H256" s="78"/>
      <c r="I256" s="78"/>
      <c r="J256" s="78"/>
      <c r="K256" s="78"/>
      <c r="L256" s="78"/>
      <c r="M256" s="78"/>
      <c r="N256" s="78"/>
      <c r="O256" s="78"/>
      <c r="P256" s="42"/>
      <c r="Q256" s="42"/>
      <c r="R256" s="42"/>
      <c r="S256" s="42"/>
    </row>
    <row r="257" spans="1:19" x14ac:dyDescent="0.2">
      <c r="A257" s="142" t="s">
        <v>30</v>
      </c>
      <c r="B257" s="78"/>
      <c r="C257" s="78"/>
      <c r="D257" s="79"/>
      <c r="E257" s="79"/>
      <c r="F257" s="79"/>
      <c r="G257" s="79"/>
      <c r="H257" s="78"/>
      <c r="I257" s="78"/>
      <c r="J257" s="78"/>
      <c r="K257" s="78"/>
      <c r="L257" s="78"/>
      <c r="M257" s="78"/>
      <c r="N257" s="78"/>
      <c r="O257" s="78"/>
      <c r="P257" s="30"/>
      <c r="Q257" s="30"/>
      <c r="R257" s="30"/>
      <c r="S257" s="30"/>
    </row>
    <row r="258" spans="1:19" x14ac:dyDescent="0.2">
      <c r="A258" s="27"/>
      <c r="B258" s="27"/>
      <c r="C258" s="27"/>
      <c r="D258" s="26"/>
      <c r="E258" s="26"/>
      <c r="F258" s="26"/>
      <c r="G258" s="26"/>
      <c r="H258" s="27"/>
      <c r="I258" s="27"/>
      <c r="J258" s="27"/>
      <c r="K258" s="27"/>
      <c r="L258" s="27"/>
      <c r="M258" s="27"/>
      <c r="N258" s="27"/>
      <c r="O258" s="27"/>
      <c r="P258" s="42"/>
      <c r="Q258" s="42"/>
      <c r="R258" s="42"/>
      <c r="S258" s="42"/>
    </row>
    <row r="259" spans="1:19" x14ac:dyDescent="0.2">
      <c r="A259" s="32"/>
      <c r="B259" s="32"/>
      <c r="C259" s="33"/>
      <c r="D259" s="26"/>
      <c r="E259" s="26"/>
      <c r="F259" s="26"/>
      <c r="G259" s="27"/>
      <c r="H259" s="27"/>
      <c r="I259" s="27"/>
      <c r="J259" s="27"/>
      <c r="K259" s="27"/>
      <c r="L259" s="27"/>
      <c r="M259" s="27"/>
      <c r="N259" s="27"/>
      <c r="O259" s="29"/>
      <c r="P259" s="27"/>
      <c r="Q259" s="27"/>
      <c r="R259" s="27"/>
      <c r="S259" s="27"/>
    </row>
    <row r="260" spans="1:19" x14ac:dyDescent="0.2">
      <c r="A260" s="27"/>
      <c r="B260" s="27"/>
      <c r="C260" s="26"/>
      <c r="D260" s="26"/>
      <c r="E260" s="26"/>
      <c r="F260" s="26"/>
      <c r="G260" s="27"/>
      <c r="H260" s="27"/>
      <c r="I260" s="27"/>
      <c r="J260" s="27"/>
      <c r="K260" s="27"/>
      <c r="L260" s="27"/>
      <c r="M260" s="27"/>
      <c r="N260" s="27"/>
      <c r="O260" s="27"/>
      <c r="P260" s="27"/>
      <c r="Q260" s="27"/>
      <c r="R260" s="27"/>
      <c r="S260" s="27"/>
    </row>
    <row r="261" spans="1:19" x14ac:dyDescent="0.2">
      <c r="A261" s="27"/>
      <c r="B261" s="27"/>
      <c r="C261" s="26"/>
      <c r="D261" s="26"/>
      <c r="E261" s="26"/>
      <c r="F261" s="26"/>
      <c r="G261" s="27"/>
      <c r="H261" s="27"/>
      <c r="I261" s="27"/>
      <c r="J261" s="27"/>
      <c r="K261" s="27"/>
      <c r="L261" s="27"/>
      <c r="M261" s="27"/>
      <c r="N261" s="27"/>
      <c r="O261" s="27"/>
      <c r="P261" s="27"/>
      <c r="Q261" s="27"/>
      <c r="R261" s="27"/>
      <c r="S261" s="27"/>
    </row>
    <row r="262" spans="1:19" x14ac:dyDescent="0.2">
      <c r="A262" s="27"/>
      <c r="B262" s="27"/>
      <c r="C262" s="26"/>
      <c r="D262" s="26"/>
      <c r="E262" s="26"/>
      <c r="F262" s="26"/>
      <c r="G262" s="27"/>
      <c r="H262" s="27"/>
      <c r="I262" s="27"/>
      <c r="J262" s="27"/>
      <c r="K262" s="27"/>
      <c r="L262" s="27"/>
      <c r="M262" s="27"/>
      <c r="N262" s="27"/>
      <c r="O262" s="27"/>
      <c r="P262" s="27"/>
      <c r="Q262" s="27"/>
      <c r="R262" s="27"/>
      <c r="S262" s="27"/>
    </row>
    <row r="263" spans="1:19" x14ac:dyDescent="0.2">
      <c r="A263" s="27"/>
      <c r="B263" s="27"/>
      <c r="C263" s="26"/>
      <c r="D263" s="26"/>
      <c r="E263" s="26"/>
      <c r="F263" s="26"/>
      <c r="G263" s="27"/>
      <c r="H263" s="27"/>
      <c r="I263" s="27"/>
      <c r="J263" s="27"/>
      <c r="K263" s="27"/>
      <c r="L263" s="27"/>
      <c r="M263" s="27"/>
      <c r="N263" s="27"/>
      <c r="O263" s="27"/>
      <c r="P263" s="27"/>
      <c r="Q263" s="27"/>
      <c r="R263" s="27"/>
      <c r="S263" s="27"/>
    </row>
    <row r="264" spans="1:19" x14ac:dyDescent="0.2">
      <c r="A264" s="27"/>
      <c r="B264" s="27"/>
      <c r="C264" s="26"/>
      <c r="D264" s="26"/>
      <c r="E264" s="26"/>
      <c r="F264" s="26"/>
      <c r="G264" s="27"/>
      <c r="H264" s="27"/>
      <c r="I264" s="27"/>
      <c r="J264" s="27"/>
      <c r="K264" s="27"/>
      <c r="L264" s="27"/>
      <c r="M264" s="27"/>
      <c r="N264" s="27"/>
      <c r="O264" s="27"/>
      <c r="P264" s="27"/>
      <c r="Q264" s="27"/>
      <c r="R264" s="27"/>
      <c r="S264" s="27"/>
    </row>
    <row r="265" spans="1:19" x14ac:dyDescent="0.2">
      <c r="A265" s="27"/>
      <c r="B265" s="27"/>
      <c r="C265" s="26"/>
      <c r="D265" s="26"/>
      <c r="E265" s="26"/>
      <c r="F265" s="26"/>
      <c r="G265" s="27"/>
      <c r="H265" s="27"/>
      <c r="I265" s="27"/>
      <c r="J265" s="27"/>
      <c r="K265" s="27"/>
      <c r="L265" s="27"/>
      <c r="M265" s="27"/>
      <c r="N265" s="27"/>
      <c r="O265" s="27"/>
      <c r="P265" s="27"/>
      <c r="Q265" s="27"/>
      <c r="R265" s="27"/>
      <c r="S265" s="27"/>
    </row>
    <row r="266" spans="1:19" x14ac:dyDescent="0.2">
      <c r="A266" s="27"/>
      <c r="B266" s="27"/>
      <c r="C266" s="26"/>
      <c r="D266" s="26"/>
      <c r="E266" s="26"/>
      <c r="F266" s="26"/>
      <c r="G266" s="27"/>
      <c r="H266" s="27"/>
      <c r="I266" s="27"/>
      <c r="J266" s="27"/>
      <c r="K266" s="27"/>
      <c r="L266" s="27"/>
      <c r="M266" s="27"/>
      <c r="N266" s="27"/>
      <c r="O266" s="27"/>
      <c r="P266" s="27"/>
      <c r="Q266" s="27"/>
      <c r="R266" s="27"/>
      <c r="S266" s="27"/>
    </row>
    <row r="267" spans="1:19" x14ac:dyDescent="0.2">
      <c r="A267" s="27"/>
      <c r="B267" s="27"/>
      <c r="C267" s="26"/>
      <c r="D267" s="26"/>
      <c r="E267" s="26"/>
      <c r="F267" s="26"/>
      <c r="G267" s="27"/>
      <c r="H267" s="27"/>
      <c r="I267" s="27"/>
      <c r="J267" s="27"/>
      <c r="K267" s="27"/>
      <c r="L267" s="27"/>
      <c r="M267" s="27"/>
      <c r="N267" s="27"/>
      <c r="O267" s="27"/>
      <c r="P267" s="27"/>
      <c r="Q267" s="27"/>
      <c r="R267" s="27"/>
      <c r="S267" s="27"/>
    </row>
    <row r="268" spans="1:19" x14ac:dyDescent="0.2">
      <c r="A268" s="27"/>
      <c r="B268" s="27"/>
      <c r="C268" s="26"/>
      <c r="D268" s="26"/>
      <c r="E268" s="26"/>
      <c r="F268" s="26"/>
      <c r="G268" s="27"/>
      <c r="H268" s="27"/>
      <c r="I268" s="27"/>
      <c r="J268" s="27"/>
      <c r="K268" s="27"/>
      <c r="L268" s="27"/>
      <c r="M268" s="27"/>
      <c r="N268" s="43"/>
      <c r="O268" s="27"/>
      <c r="P268" s="27"/>
      <c r="Q268" s="27"/>
      <c r="R268" s="27"/>
      <c r="S268" s="27"/>
    </row>
    <row r="269" spans="1:19" x14ac:dyDescent="0.2">
      <c r="A269" s="27"/>
      <c r="B269" s="27"/>
      <c r="C269" s="26"/>
      <c r="D269" s="26"/>
      <c r="E269" s="26"/>
      <c r="F269" s="26"/>
      <c r="G269" s="27"/>
      <c r="H269" s="27"/>
      <c r="I269" s="27"/>
      <c r="J269" s="27"/>
      <c r="K269" s="27"/>
      <c r="L269" s="27"/>
      <c r="M269" s="26"/>
      <c r="N269" s="27"/>
      <c r="O269" s="27"/>
      <c r="P269" s="27"/>
      <c r="Q269" s="27"/>
      <c r="R269" s="27"/>
      <c r="S269" s="27"/>
    </row>
    <row r="270" spans="1:19" x14ac:dyDescent="0.2">
      <c r="A270" s="27"/>
      <c r="B270" s="27"/>
      <c r="C270" s="26"/>
      <c r="D270" s="26"/>
      <c r="E270" s="26"/>
      <c r="F270" s="26"/>
      <c r="G270" s="27"/>
      <c r="H270" s="27"/>
      <c r="I270" s="27"/>
      <c r="J270" s="27"/>
      <c r="K270" s="27"/>
      <c r="L270" s="27"/>
      <c r="M270" s="27"/>
      <c r="N270" s="27"/>
      <c r="O270" s="27"/>
      <c r="P270" s="27"/>
      <c r="Q270" s="27"/>
      <c r="R270" s="27"/>
      <c r="S270" s="27"/>
    </row>
    <row r="271" spans="1:19" x14ac:dyDescent="0.2">
      <c r="A271" s="27"/>
      <c r="B271" s="27"/>
      <c r="C271" s="26"/>
      <c r="D271" s="26"/>
      <c r="E271" s="26"/>
      <c r="F271" s="26"/>
      <c r="G271" s="27"/>
      <c r="H271" s="27"/>
      <c r="I271" s="27"/>
      <c r="J271" s="27"/>
      <c r="K271" s="27"/>
      <c r="L271" s="27"/>
      <c r="M271" s="27"/>
      <c r="N271" s="27"/>
      <c r="O271" s="27"/>
      <c r="P271" s="27"/>
      <c r="Q271" s="27"/>
      <c r="R271" s="27"/>
      <c r="S271" s="27"/>
    </row>
    <row r="272" spans="1:19" x14ac:dyDescent="0.2">
      <c r="A272" s="27"/>
      <c r="B272" s="27"/>
      <c r="C272" s="26"/>
      <c r="D272" s="26"/>
      <c r="E272" s="26"/>
      <c r="F272" s="26"/>
      <c r="G272" s="27"/>
      <c r="H272" s="27"/>
      <c r="I272" s="27"/>
      <c r="J272" s="27"/>
      <c r="K272" s="27"/>
      <c r="L272" s="27"/>
      <c r="M272" s="27"/>
      <c r="N272" s="27"/>
      <c r="O272" s="27"/>
      <c r="P272" s="27"/>
      <c r="Q272" s="27"/>
      <c r="R272" s="27"/>
      <c r="S272" s="27"/>
    </row>
    <row r="273" spans="1:19" x14ac:dyDescent="0.2">
      <c r="A273" s="27"/>
      <c r="B273" s="27"/>
      <c r="C273" s="26"/>
      <c r="D273" s="26"/>
      <c r="E273" s="26"/>
      <c r="F273" s="26"/>
      <c r="G273" s="27"/>
      <c r="H273" s="27"/>
      <c r="I273" s="27"/>
      <c r="J273" s="27"/>
      <c r="K273" s="27"/>
      <c r="L273" s="27"/>
      <c r="M273" s="27"/>
      <c r="N273" s="27"/>
      <c r="O273" s="27"/>
      <c r="P273" s="27"/>
      <c r="Q273" s="27"/>
      <c r="R273" s="27"/>
      <c r="S273" s="27"/>
    </row>
    <row r="274" spans="1:19" x14ac:dyDescent="0.2">
      <c r="A274" s="27"/>
      <c r="B274" s="27"/>
      <c r="C274" s="26"/>
      <c r="D274" s="26"/>
      <c r="E274" s="26"/>
      <c r="F274" s="26"/>
      <c r="G274" s="27"/>
      <c r="H274" s="27"/>
      <c r="I274" s="27"/>
      <c r="J274" s="27"/>
      <c r="K274" s="27"/>
      <c r="L274" s="27"/>
      <c r="M274" s="27"/>
      <c r="N274" s="27"/>
      <c r="O274" s="27"/>
      <c r="P274" s="27"/>
      <c r="Q274" s="27"/>
      <c r="R274" s="27"/>
      <c r="S274" s="27"/>
    </row>
    <row r="275" spans="1:19" x14ac:dyDescent="0.2">
      <c r="A275" s="27"/>
      <c r="B275" s="27"/>
      <c r="C275" s="26"/>
      <c r="D275" s="26"/>
      <c r="E275" s="26"/>
      <c r="F275" s="26"/>
      <c r="G275" s="27"/>
      <c r="H275" s="27"/>
      <c r="I275" s="27"/>
      <c r="J275" s="27"/>
      <c r="K275" s="27"/>
      <c r="L275" s="27"/>
      <c r="M275" s="27"/>
      <c r="N275" s="27"/>
      <c r="O275" s="27"/>
      <c r="P275" s="27"/>
      <c r="Q275" s="27"/>
      <c r="R275" s="27"/>
      <c r="S275" s="27"/>
    </row>
    <row r="276" spans="1:19" x14ac:dyDescent="0.2">
      <c r="A276" s="27"/>
      <c r="B276" s="27"/>
      <c r="C276" s="26"/>
      <c r="D276" s="26"/>
      <c r="E276" s="26"/>
      <c r="F276" s="26"/>
      <c r="G276" s="27"/>
      <c r="H276" s="27"/>
      <c r="I276" s="27"/>
      <c r="J276" s="27"/>
      <c r="K276" s="27"/>
      <c r="L276" s="27"/>
      <c r="M276" s="27"/>
      <c r="N276" s="27"/>
      <c r="O276" s="27"/>
      <c r="P276" s="27"/>
      <c r="Q276" s="27"/>
      <c r="R276" s="27"/>
      <c r="S276" s="27"/>
    </row>
    <row r="277" spans="1:19" x14ac:dyDescent="0.2">
      <c r="A277" s="27"/>
      <c r="B277" s="27"/>
      <c r="C277" s="26"/>
      <c r="D277" s="26"/>
      <c r="E277" s="26"/>
      <c r="F277" s="26"/>
      <c r="G277" s="27"/>
      <c r="H277" s="27"/>
      <c r="I277" s="27"/>
      <c r="J277" s="27"/>
      <c r="K277" s="27"/>
      <c r="L277" s="27"/>
      <c r="M277" s="27"/>
      <c r="N277" s="27"/>
      <c r="O277" s="27"/>
      <c r="P277" s="27"/>
      <c r="Q277" s="27"/>
      <c r="R277" s="27"/>
      <c r="S277" s="27"/>
    </row>
    <row r="278" spans="1:19" x14ac:dyDescent="0.2">
      <c r="A278" s="27"/>
      <c r="B278" s="27"/>
      <c r="C278" s="26"/>
      <c r="D278" s="26"/>
      <c r="E278" s="26"/>
      <c r="F278" s="26"/>
      <c r="G278" s="27"/>
      <c r="H278" s="27"/>
      <c r="I278" s="27"/>
      <c r="J278" s="27"/>
      <c r="K278" s="27"/>
      <c r="L278" s="27"/>
      <c r="M278" s="27"/>
      <c r="N278" s="27"/>
      <c r="O278" s="27"/>
      <c r="P278" s="27"/>
      <c r="Q278" s="27"/>
      <c r="R278" s="27"/>
      <c r="S278" s="27"/>
    </row>
    <row r="279" spans="1:19" x14ac:dyDescent="0.2">
      <c r="A279" s="27"/>
      <c r="B279" s="27"/>
      <c r="C279" s="26"/>
      <c r="D279" s="26"/>
      <c r="E279" s="26"/>
      <c r="F279" s="26"/>
      <c r="G279" s="27"/>
      <c r="H279" s="27"/>
      <c r="I279" s="27"/>
      <c r="J279" s="27"/>
      <c r="K279" s="27"/>
      <c r="L279" s="27"/>
      <c r="M279" s="27"/>
      <c r="N279" s="27"/>
      <c r="O279" s="27"/>
      <c r="P279" s="27"/>
      <c r="Q279" s="27"/>
      <c r="R279" s="27"/>
      <c r="S279" s="27"/>
    </row>
    <row r="280" spans="1:19" x14ac:dyDescent="0.2">
      <c r="A280" s="27"/>
      <c r="B280" s="27"/>
      <c r="C280" s="26"/>
      <c r="D280" s="26"/>
      <c r="E280" s="26"/>
      <c r="F280" s="26"/>
      <c r="G280" s="27"/>
      <c r="H280" s="27"/>
      <c r="I280" s="27"/>
      <c r="J280" s="27"/>
      <c r="K280" s="27"/>
      <c r="L280" s="27"/>
      <c r="M280" s="27"/>
      <c r="N280" s="27"/>
      <c r="O280" s="27"/>
      <c r="P280" s="27"/>
      <c r="Q280" s="27"/>
      <c r="R280" s="27"/>
      <c r="S280" s="27"/>
    </row>
    <row r="281" spans="1:19" x14ac:dyDescent="0.2">
      <c r="A281" s="27"/>
      <c r="B281" s="27"/>
      <c r="C281" s="26"/>
      <c r="D281" s="26"/>
      <c r="E281" s="26"/>
      <c r="F281" s="26"/>
      <c r="G281" s="27"/>
      <c r="H281" s="27"/>
      <c r="I281" s="27"/>
      <c r="J281" s="27"/>
      <c r="K281" s="27"/>
      <c r="L281" s="27"/>
      <c r="M281" s="27"/>
      <c r="N281" s="27"/>
      <c r="O281" s="27"/>
      <c r="P281" s="27"/>
      <c r="Q281" s="27"/>
      <c r="R281" s="27"/>
      <c r="S281" s="27"/>
    </row>
    <row r="282" spans="1:19" x14ac:dyDescent="0.2">
      <c r="A282" s="27"/>
      <c r="B282" s="27"/>
      <c r="C282" s="26"/>
      <c r="D282" s="26"/>
      <c r="E282" s="26"/>
      <c r="F282" s="26"/>
      <c r="G282" s="27"/>
      <c r="H282" s="27"/>
      <c r="I282" s="27"/>
      <c r="J282" s="27"/>
      <c r="K282" s="27"/>
      <c r="L282" s="27"/>
      <c r="M282" s="27"/>
      <c r="N282" s="27"/>
      <c r="O282" s="27"/>
      <c r="P282" s="27"/>
      <c r="Q282" s="27"/>
      <c r="R282" s="27"/>
      <c r="S282" s="27"/>
    </row>
    <row r="283" spans="1:19" x14ac:dyDescent="0.2">
      <c r="A283" s="27"/>
      <c r="B283" s="27"/>
      <c r="C283" s="26"/>
      <c r="D283" s="26"/>
      <c r="E283" s="26"/>
      <c r="F283" s="26"/>
      <c r="G283" s="27"/>
      <c r="H283" s="27"/>
      <c r="I283" s="27"/>
      <c r="J283" s="27"/>
      <c r="K283" s="27"/>
      <c r="L283" s="27"/>
      <c r="M283" s="27"/>
      <c r="N283" s="27"/>
      <c r="O283" s="27"/>
      <c r="P283" s="27"/>
      <c r="Q283" s="27"/>
      <c r="R283" s="27"/>
      <c r="S283" s="27"/>
    </row>
    <row r="284" spans="1:19" x14ac:dyDescent="0.2">
      <c r="A284" s="27"/>
      <c r="B284" s="27"/>
      <c r="C284" s="26"/>
      <c r="D284" s="26"/>
      <c r="E284" s="26"/>
      <c r="F284" s="26"/>
      <c r="G284" s="27"/>
      <c r="H284" s="27"/>
      <c r="I284" s="27"/>
      <c r="J284" s="27"/>
      <c r="K284" s="27"/>
      <c r="L284" s="27"/>
      <c r="M284" s="27"/>
      <c r="N284" s="27"/>
      <c r="O284" s="27"/>
      <c r="P284" s="27"/>
      <c r="Q284" s="27"/>
      <c r="R284" s="27"/>
      <c r="S284" s="27"/>
    </row>
    <row r="285" spans="1:19" x14ac:dyDescent="0.2">
      <c r="A285" s="27"/>
      <c r="B285" s="27"/>
      <c r="C285" s="26"/>
      <c r="D285" s="26"/>
      <c r="E285" s="26"/>
      <c r="F285" s="26"/>
      <c r="G285" s="27"/>
      <c r="H285" s="27"/>
      <c r="I285" s="27"/>
      <c r="J285" s="27"/>
      <c r="K285" s="27"/>
      <c r="L285" s="27"/>
      <c r="M285" s="27"/>
      <c r="N285" s="27"/>
      <c r="O285" s="27"/>
      <c r="P285" s="27"/>
      <c r="Q285" s="27"/>
      <c r="R285" s="27"/>
      <c r="S285" s="27"/>
    </row>
    <row r="286" spans="1:19" x14ac:dyDescent="0.2">
      <c r="A286" s="27"/>
      <c r="B286" s="27"/>
      <c r="C286" s="26"/>
      <c r="D286" s="26"/>
      <c r="E286" s="26"/>
      <c r="F286" s="26"/>
      <c r="G286" s="27"/>
      <c r="H286" s="27"/>
      <c r="I286" s="27"/>
      <c r="J286" s="27"/>
      <c r="K286" s="27"/>
      <c r="L286" s="27"/>
      <c r="M286" s="27"/>
      <c r="N286" s="27"/>
      <c r="O286" s="27"/>
      <c r="P286" s="27"/>
      <c r="Q286" s="27"/>
      <c r="R286" s="27"/>
      <c r="S286" s="27"/>
    </row>
    <row r="287" spans="1:19" x14ac:dyDescent="0.2">
      <c r="A287" s="27"/>
      <c r="B287" s="27"/>
      <c r="C287" s="26"/>
      <c r="D287" s="26"/>
      <c r="E287" s="26"/>
      <c r="F287" s="26"/>
      <c r="G287" s="27"/>
      <c r="H287" s="27"/>
      <c r="I287" s="27"/>
      <c r="J287" s="27"/>
      <c r="K287" s="27"/>
      <c r="L287" s="27"/>
      <c r="M287" s="27"/>
      <c r="N287" s="27"/>
      <c r="O287" s="27"/>
      <c r="P287" s="27"/>
      <c r="Q287" s="27"/>
      <c r="R287" s="27"/>
      <c r="S287" s="27"/>
    </row>
    <row r="288" spans="1:19" x14ac:dyDescent="0.2">
      <c r="A288" s="27"/>
      <c r="B288" s="27"/>
      <c r="C288" s="26"/>
      <c r="D288" s="26"/>
      <c r="E288" s="26"/>
      <c r="F288" s="26"/>
      <c r="G288" s="27"/>
      <c r="H288" s="27"/>
      <c r="I288" s="27"/>
      <c r="J288" s="27"/>
      <c r="K288" s="27"/>
      <c r="L288" s="27"/>
      <c r="M288" s="27"/>
      <c r="N288" s="27"/>
      <c r="O288" s="27"/>
      <c r="P288" s="27"/>
      <c r="Q288" s="27"/>
      <c r="R288" s="27"/>
      <c r="S288" s="27"/>
    </row>
    <row r="289" spans="1:19" x14ac:dyDescent="0.2">
      <c r="A289" s="27"/>
      <c r="B289" s="27"/>
      <c r="C289" s="26"/>
      <c r="D289" s="26"/>
      <c r="E289" s="26"/>
      <c r="F289" s="26"/>
      <c r="G289" s="27"/>
      <c r="H289" s="27"/>
      <c r="I289" s="27"/>
      <c r="J289" s="27"/>
      <c r="K289" s="27"/>
      <c r="L289" s="27"/>
      <c r="M289" s="27"/>
      <c r="N289" s="27"/>
      <c r="O289" s="27"/>
      <c r="P289" s="27"/>
      <c r="Q289" s="27"/>
      <c r="R289" s="27"/>
      <c r="S289" s="27"/>
    </row>
    <row r="290" spans="1:19" x14ac:dyDescent="0.2">
      <c r="A290" s="27"/>
      <c r="B290" s="27"/>
      <c r="C290" s="26"/>
      <c r="D290" s="26"/>
      <c r="E290" s="26"/>
      <c r="F290" s="26"/>
      <c r="G290" s="27"/>
      <c r="H290" s="27"/>
      <c r="I290" s="27"/>
      <c r="J290" s="27"/>
      <c r="K290" s="27"/>
      <c r="L290" s="27"/>
      <c r="M290" s="27"/>
      <c r="N290" s="27"/>
      <c r="O290" s="27"/>
      <c r="P290" s="27"/>
      <c r="Q290" s="27"/>
      <c r="R290" s="27"/>
      <c r="S290" s="27"/>
    </row>
    <row r="291" spans="1:19" x14ac:dyDescent="0.2">
      <c r="A291" s="27"/>
      <c r="B291" s="27"/>
      <c r="C291" s="26"/>
      <c r="D291" s="26"/>
      <c r="E291" s="26"/>
      <c r="F291" s="26"/>
      <c r="G291" s="27"/>
      <c r="H291" s="27"/>
      <c r="I291" s="27"/>
      <c r="J291" s="27"/>
      <c r="K291" s="27"/>
      <c r="L291" s="27"/>
      <c r="M291" s="27"/>
      <c r="N291" s="27"/>
      <c r="O291" s="27"/>
      <c r="P291" s="27"/>
      <c r="Q291" s="27"/>
      <c r="R291" s="27"/>
      <c r="S291" s="27"/>
    </row>
    <row r="292" spans="1:19" x14ac:dyDescent="0.2">
      <c r="A292" s="27"/>
      <c r="B292" s="27"/>
      <c r="C292" s="26"/>
      <c r="D292" s="26"/>
      <c r="E292" s="26"/>
      <c r="F292" s="26"/>
      <c r="G292" s="27"/>
      <c r="H292" s="27"/>
      <c r="I292" s="27"/>
      <c r="J292" s="27"/>
      <c r="K292" s="27"/>
      <c r="L292" s="27"/>
      <c r="M292" s="27"/>
      <c r="N292" s="27"/>
      <c r="O292" s="27"/>
      <c r="P292" s="27"/>
      <c r="Q292" s="27"/>
      <c r="R292" s="27"/>
      <c r="S292" s="27"/>
    </row>
    <row r="293" spans="1:19" x14ac:dyDescent="0.2">
      <c r="A293" s="27"/>
      <c r="B293" s="27"/>
      <c r="C293" s="26"/>
      <c r="D293" s="26"/>
      <c r="E293" s="26"/>
      <c r="F293" s="26"/>
      <c r="G293" s="27"/>
      <c r="H293" s="27"/>
      <c r="I293" s="27"/>
      <c r="J293" s="27"/>
      <c r="K293" s="27"/>
      <c r="L293" s="27"/>
      <c r="M293" s="27"/>
      <c r="N293" s="27"/>
      <c r="O293" s="27"/>
      <c r="P293" s="27"/>
      <c r="Q293" s="27"/>
      <c r="R293" s="27"/>
      <c r="S293" s="27"/>
    </row>
    <row r="294" spans="1:19" x14ac:dyDescent="0.2">
      <c r="A294" s="27"/>
      <c r="B294" s="27"/>
      <c r="C294" s="26"/>
      <c r="D294" s="26"/>
      <c r="E294" s="26"/>
      <c r="F294" s="26"/>
      <c r="G294" s="27"/>
      <c r="H294" s="27"/>
      <c r="I294" s="27"/>
      <c r="J294" s="27"/>
      <c r="K294" s="27"/>
      <c r="L294" s="27"/>
      <c r="M294" s="27"/>
      <c r="N294" s="27"/>
      <c r="O294" s="27"/>
      <c r="P294" s="27"/>
      <c r="Q294" s="27"/>
      <c r="R294" s="27"/>
      <c r="S294" s="27"/>
    </row>
    <row r="295" spans="1:19" x14ac:dyDescent="0.2">
      <c r="A295" s="27"/>
      <c r="B295" s="27"/>
      <c r="C295" s="26"/>
      <c r="D295" s="26"/>
      <c r="E295" s="26"/>
      <c r="F295" s="26"/>
      <c r="G295" s="27"/>
      <c r="H295" s="27"/>
      <c r="I295" s="27"/>
      <c r="J295" s="27"/>
      <c r="K295" s="27"/>
      <c r="L295" s="27"/>
      <c r="M295" s="27"/>
      <c r="N295" s="27"/>
      <c r="O295" s="27"/>
      <c r="P295" s="27"/>
      <c r="Q295" s="27"/>
      <c r="R295" s="27"/>
      <c r="S295" s="27"/>
    </row>
    <row r="296" spans="1:19" x14ac:dyDescent="0.2">
      <c r="A296" s="27"/>
      <c r="B296" s="27"/>
      <c r="C296" s="26"/>
      <c r="D296" s="26"/>
      <c r="E296" s="26"/>
      <c r="F296" s="26"/>
      <c r="G296" s="27"/>
      <c r="H296" s="27"/>
      <c r="I296" s="27"/>
      <c r="J296" s="27"/>
      <c r="K296" s="27"/>
      <c r="L296" s="27"/>
      <c r="M296" s="27"/>
      <c r="N296" s="27"/>
      <c r="O296" s="27"/>
      <c r="P296" s="27"/>
      <c r="Q296" s="27"/>
      <c r="R296" s="27"/>
      <c r="S296" s="27"/>
    </row>
    <row r="297" spans="1:19" x14ac:dyDescent="0.2">
      <c r="A297" s="27"/>
      <c r="B297" s="27"/>
      <c r="C297" s="26"/>
      <c r="D297" s="26"/>
      <c r="E297" s="26"/>
      <c r="F297" s="26"/>
      <c r="G297" s="27"/>
      <c r="H297" s="27"/>
      <c r="I297" s="27"/>
      <c r="J297" s="27"/>
      <c r="K297" s="27"/>
      <c r="L297" s="27"/>
      <c r="M297" s="27"/>
      <c r="N297" s="27"/>
      <c r="O297" s="27"/>
      <c r="P297" s="27"/>
      <c r="Q297" s="27"/>
      <c r="R297" s="27"/>
      <c r="S297" s="27"/>
    </row>
    <row r="298" spans="1:19" x14ac:dyDescent="0.2">
      <c r="A298" s="27"/>
      <c r="B298" s="27"/>
      <c r="C298" s="26"/>
      <c r="D298" s="26"/>
      <c r="E298" s="26"/>
      <c r="F298" s="26"/>
      <c r="G298" s="27"/>
      <c r="H298" s="27"/>
      <c r="I298" s="27"/>
      <c r="J298" s="27"/>
      <c r="K298" s="27"/>
      <c r="L298" s="27"/>
      <c r="M298" s="27"/>
      <c r="N298" s="27"/>
      <c r="O298" s="27"/>
      <c r="P298" s="27"/>
      <c r="Q298" s="27"/>
      <c r="R298" s="27"/>
      <c r="S298" s="27"/>
    </row>
    <row r="299" spans="1:19" x14ac:dyDescent="0.2">
      <c r="A299" s="27"/>
      <c r="B299" s="27"/>
      <c r="C299" s="26"/>
      <c r="D299" s="26"/>
      <c r="E299" s="26"/>
      <c r="F299" s="26"/>
      <c r="G299" s="27"/>
      <c r="H299" s="27"/>
      <c r="I299" s="27"/>
      <c r="J299" s="27"/>
      <c r="K299" s="27"/>
      <c r="L299" s="27"/>
      <c r="M299" s="27"/>
      <c r="N299" s="27"/>
      <c r="O299" s="27"/>
      <c r="P299" s="27"/>
      <c r="Q299" s="27"/>
      <c r="R299" s="27"/>
      <c r="S299" s="27"/>
    </row>
    <row r="300" spans="1:19" x14ac:dyDescent="0.2">
      <c r="A300" s="27"/>
      <c r="B300" s="27"/>
      <c r="C300" s="26"/>
      <c r="D300" s="26"/>
      <c r="E300" s="26"/>
      <c r="F300" s="26"/>
      <c r="G300" s="27"/>
      <c r="H300" s="27"/>
      <c r="I300" s="27"/>
      <c r="J300" s="27"/>
      <c r="K300" s="27"/>
      <c r="L300" s="27"/>
      <c r="M300" s="27"/>
      <c r="N300" s="27"/>
      <c r="O300" s="27"/>
      <c r="P300" s="27"/>
      <c r="Q300" s="27"/>
      <c r="R300" s="27"/>
      <c r="S300" s="27"/>
    </row>
    <row r="301" spans="1:19" x14ac:dyDescent="0.2">
      <c r="A301" s="27"/>
      <c r="B301" s="27"/>
      <c r="C301" s="26"/>
      <c r="D301" s="26"/>
      <c r="E301" s="26"/>
      <c r="F301" s="26"/>
      <c r="G301" s="27"/>
      <c r="H301" s="27"/>
      <c r="I301" s="27"/>
      <c r="J301" s="27"/>
      <c r="K301" s="27"/>
      <c r="L301" s="27"/>
      <c r="M301" s="27"/>
      <c r="N301" s="27"/>
      <c r="O301" s="27"/>
      <c r="P301" s="27"/>
      <c r="Q301" s="27"/>
      <c r="R301" s="27"/>
      <c r="S301" s="27"/>
    </row>
    <row r="302" spans="1:19" x14ac:dyDescent="0.2">
      <c r="A302" s="27"/>
      <c r="B302" s="27"/>
      <c r="C302" s="26"/>
      <c r="D302" s="26"/>
      <c r="E302" s="26"/>
      <c r="F302" s="26"/>
      <c r="G302" s="27"/>
      <c r="H302" s="27"/>
      <c r="I302" s="27"/>
      <c r="J302" s="27"/>
      <c r="K302" s="27"/>
      <c r="L302" s="27"/>
      <c r="M302" s="27"/>
      <c r="N302" s="27"/>
      <c r="O302" s="27"/>
      <c r="P302" s="27"/>
      <c r="Q302" s="27"/>
      <c r="R302" s="27"/>
      <c r="S302" s="27"/>
    </row>
  </sheetData>
  <mergeCells count="19">
    <mergeCell ref="K13:O13"/>
    <mergeCell ref="F13:J13"/>
    <mergeCell ref="A11:C11"/>
    <mergeCell ref="A8:O8"/>
    <mergeCell ref="A9:O9"/>
    <mergeCell ref="O14:O16"/>
    <mergeCell ref="N14:N16"/>
    <mergeCell ref="M14:M16"/>
    <mergeCell ref="L14:L16"/>
    <mergeCell ref="K14:K16"/>
    <mergeCell ref="J14:J16"/>
    <mergeCell ref="H14:H16"/>
    <mergeCell ref="G14:G16"/>
    <mergeCell ref="F14:F16"/>
    <mergeCell ref="E13:E16"/>
    <mergeCell ref="D13:D16"/>
    <mergeCell ref="C13:C16"/>
    <mergeCell ref="B13:B16"/>
    <mergeCell ref="A13:A16"/>
  </mergeCells>
  <phoneticPr fontId="13" type="noConversion"/>
  <conditionalFormatting sqref="A12">
    <cfRule type="cellIs" dxfId="13" priority="1" stopIfTrue="1" operator="equal">
      <formula>0</formula>
    </cfRule>
  </conditionalFormatting>
  <printOptions horizontalCentered="1"/>
  <pageMargins left="0.74803149606299213" right="0.74803149606299213" top="0.98425196850393704" bottom="0.59055118110236227" header="0.51181102362204722" footer="0.51181102362204722"/>
  <pageSetup paperSize="9" scale="4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zoomScaleNormal="100" workbookViewId="0">
      <selection activeCell="E66" sqref="E66"/>
    </sheetView>
  </sheetViews>
  <sheetFormatPr defaultColWidth="8.7109375" defaultRowHeight="12.75" x14ac:dyDescent="0.2"/>
  <cols>
    <col min="1" max="1" width="8.7109375" style="23"/>
    <col min="2" max="2" width="45.140625" style="23" customWidth="1"/>
    <col min="3" max="4" width="8.7109375" style="23"/>
    <col min="5" max="5" width="11.28515625" style="23" customWidth="1"/>
    <col min="6" max="6" width="13" style="23" customWidth="1"/>
    <col min="7" max="7" width="12.5703125" style="23" customWidth="1"/>
    <col min="8" max="8" width="12.42578125" style="23" customWidth="1"/>
    <col min="9" max="9" width="13.140625" style="23" customWidth="1"/>
    <col min="10" max="11" width="10.42578125" style="23" customWidth="1"/>
    <col min="12" max="12" width="10.85546875" style="23" customWidth="1"/>
    <col min="13" max="13" width="11" style="23" customWidth="1"/>
    <col min="14" max="14" width="10.85546875" style="23" customWidth="1"/>
    <col min="15" max="15" width="11.85546875" style="23" customWidth="1"/>
    <col min="16" max="16384" width="8.7109375" style="23"/>
  </cols>
  <sheetData>
    <row r="1" spans="1:15" x14ac:dyDescent="0.2">
      <c r="A1" s="80" t="s">
        <v>3</v>
      </c>
      <c r="B1" s="80" t="s">
        <v>79</v>
      </c>
      <c r="C1" s="156"/>
      <c r="D1" s="156"/>
      <c r="E1" s="156"/>
      <c r="F1" s="156"/>
      <c r="G1" s="156"/>
      <c r="H1" s="156"/>
      <c r="I1" s="156"/>
      <c r="J1" s="156"/>
      <c r="K1" s="156"/>
      <c r="L1" s="156"/>
      <c r="M1" s="156"/>
      <c r="N1" s="156"/>
      <c r="O1" s="156"/>
    </row>
    <row r="2" spans="1:15" x14ac:dyDescent="0.2">
      <c r="A2" s="80"/>
      <c r="B2" s="80"/>
      <c r="C2" s="156"/>
      <c r="D2" s="156"/>
      <c r="E2" s="156"/>
      <c r="F2" s="156"/>
      <c r="G2" s="156"/>
      <c r="H2" s="156"/>
      <c r="I2" s="156"/>
      <c r="J2" s="156"/>
      <c r="K2" s="156"/>
      <c r="L2" s="156"/>
      <c r="M2" s="156"/>
      <c r="N2" s="156"/>
      <c r="O2" s="156"/>
    </row>
    <row r="3" spans="1:15" x14ac:dyDescent="0.2">
      <c r="A3" s="80" t="s">
        <v>4</v>
      </c>
      <c r="B3" s="80" t="s">
        <v>80</v>
      </c>
      <c r="C3" s="156"/>
      <c r="D3" s="156"/>
      <c r="E3" s="156"/>
      <c r="F3" s="156"/>
      <c r="G3" s="156"/>
      <c r="H3" s="156"/>
      <c r="I3" s="156"/>
      <c r="J3" s="156"/>
      <c r="K3" s="156"/>
      <c r="L3" s="156"/>
      <c r="M3" s="156"/>
      <c r="N3" s="156"/>
      <c r="O3" s="156"/>
    </row>
    <row r="4" spans="1:15" x14ac:dyDescent="0.2">
      <c r="A4" s="80"/>
      <c r="B4" s="80" t="s">
        <v>81</v>
      </c>
      <c r="C4" s="156"/>
      <c r="D4" s="156"/>
      <c r="E4" s="156"/>
      <c r="F4" s="156"/>
      <c r="G4" s="156"/>
      <c r="H4" s="156"/>
      <c r="I4" s="156"/>
      <c r="J4" s="156"/>
      <c r="K4" s="156"/>
      <c r="L4" s="156"/>
      <c r="M4" s="156"/>
      <c r="N4" s="156"/>
      <c r="O4" s="156"/>
    </row>
    <row r="5" spans="1:15" x14ac:dyDescent="0.2">
      <c r="A5" s="80" t="s">
        <v>52</v>
      </c>
      <c r="B5" s="80" t="s">
        <v>82</v>
      </c>
      <c r="C5" s="156"/>
      <c r="D5" s="156"/>
      <c r="E5" s="156"/>
      <c r="F5" s="156"/>
      <c r="G5" s="156"/>
      <c r="H5" s="156"/>
      <c r="I5" s="156"/>
      <c r="J5" s="156"/>
      <c r="K5" s="156"/>
      <c r="L5" s="156"/>
      <c r="M5" s="156"/>
      <c r="N5" s="156"/>
      <c r="O5" s="156"/>
    </row>
    <row r="6" spans="1:15" x14ac:dyDescent="0.2">
      <c r="A6" s="80"/>
      <c r="B6" s="80"/>
      <c r="C6" s="156"/>
      <c r="D6" s="156"/>
      <c r="E6" s="156"/>
      <c r="F6" s="156"/>
      <c r="G6" s="156"/>
      <c r="H6" s="156"/>
      <c r="I6" s="156"/>
      <c r="J6" s="156"/>
      <c r="K6" s="156"/>
      <c r="L6" s="156"/>
      <c r="M6" s="156"/>
      <c r="N6" s="156"/>
      <c r="O6" s="156"/>
    </row>
    <row r="7" spans="1:15" x14ac:dyDescent="0.2">
      <c r="A7" s="395" t="s">
        <v>536</v>
      </c>
      <c r="B7" s="395"/>
      <c r="C7" s="395"/>
      <c r="D7" s="395"/>
      <c r="E7" s="395"/>
      <c r="F7" s="395"/>
      <c r="G7" s="395"/>
      <c r="H7" s="395"/>
      <c r="I7" s="395"/>
      <c r="J7" s="395"/>
      <c r="K7" s="395"/>
      <c r="L7" s="395"/>
      <c r="M7" s="395"/>
      <c r="N7" s="395"/>
      <c r="O7" s="395"/>
    </row>
    <row r="8" spans="1:15" x14ac:dyDescent="0.2">
      <c r="A8" s="396" t="s">
        <v>27</v>
      </c>
      <c r="B8" s="385"/>
      <c r="C8" s="385"/>
      <c r="D8" s="385"/>
      <c r="E8" s="385"/>
      <c r="F8" s="385"/>
      <c r="G8" s="385"/>
      <c r="H8" s="385"/>
      <c r="I8" s="385"/>
      <c r="J8" s="385"/>
      <c r="K8" s="385"/>
      <c r="L8" s="385"/>
      <c r="M8" s="385"/>
      <c r="N8" s="385"/>
      <c r="O8" s="385"/>
    </row>
    <row r="9" spans="1:15" x14ac:dyDescent="0.2">
      <c r="A9" s="157"/>
      <c r="B9" s="157"/>
      <c r="C9" s="157"/>
      <c r="D9" s="157"/>
      <c r="E9" s="157"/>
      <c r="F9" s="157"/>
      <c r="G9" s="157"/>
      <c r="H9" s="157"/>
      <c r="I9" s="157"/>
      <c r="J9" s="157"/>
      <c r="K9" s="157"/>
      <c r="L9" s="157"/>
      <c r="M9" s="157"/>
      <c r="N9" s="157"/>
      <c r="O9" s="157"/>
    </row>
    <row r="10" spans="1:15" x14ac:dyDescent="0.2">
      <c r="A10" s="393"/>
      <c r="B10" s="394"/>
      <c r="C10" s="394"/>
      <c r="E10" s="157"/>
      <c r="F10" s="157"/>
      <c r="G10" s="157"/>
      <c r="H10" s="157"/>
      <c r="I10" s="157"/>
      <c r="J10" s="157"/>
      <c r="K10" s="157"/>
      <c r="L10" s="157"/>
      <c r="M10" s="157"/>
      <c r="N10" s="157"/>
      <c r="O10" s="157"/>
    </row>
    <row r="11" spans="1:15" x14ac:dyDescent="0.2">
      <c r="A11" s="78" t="s">
        <v>458</v>
      </c>
      <c r="C11" s="79"/>
      <c r="D11" s="79"/>
      <c r="E11" s="157"/>
      <c r="F11" s="157"/>
      <c r="H11" s="157"/>
      <c r="I11" s="157"/>
      <c r="J11" s="157"/>
      <c r="K11" s="157"/>
      <c r="L11" s="157"/>
      <c r="M11" s="157"/>
      <c r="N11" s="157"/>
      <c r="O11" s="157"/>
    </row>
    <row r="12" spans="1:15" x14ac:dyDescent="0.2">
      <c r="A12" s="386" t="s">
        <v>5</v>
      </c>
      <c r="B12" s="386" t="s">
        <v>6</v>
      </c>
      <c r="C12" s="386" t="s">
        <v>7</v>
      </c>
      <c r="D12" s="386" t="s">
        <v>8</v>
      </c>
      <c r="E12" s="389" t="s">
        <v>529</v>
      </c>
      <c r="F12" s="390" t="s">
        <v>44</v>
      </c>
      <c r="G12" s="391"/>
      <c r="H12" s="391"/>
      <c r="I12" s="391"/>
      <c r="J12" s="392"/>
      <c r="K12" s="390" t="s">
        <v>45</v>
      </c>
      <c r="L12" s="391"/>
      <c r="M12" s="391"/>
      <c r="N12" s="391"/>
      <c r="O12" s="392"/>
    </row>
    <row r="13" spans="1:15" x14ac:dyDescent="0.2">
      <c r="A13" s="387"/>
      <c r="B13" s="387"/>
      <c r="C13" s="387"/>
      <c r="D13" s="387"/>
      <c r="E13" s="387"/>
      <c r="F13" s="389" t="s">
        <v>528</v>
      </c>
      <c r="G13" s="386" t="s">
        <v>19</v>
      </c>
      <c r="H13" s="386" t="s">
        <v>20</v>
      </c>
      <c r="I13" s="386" t="s">
        <v>21</v>
      </c>
      <c r="J13" s="389" t="s">
        <v>22</v>
      </c>
      <c r="K13" s="389" t="s">
        <v>527</v>
      </c>
      <c r="L13" s="386" t="s">
        <v>23</v>
      </c>
      <c r="M13" s="386" t="s">
        <v>24</v>
      </c>
      <c r="N13" s="386" t="s">
        <v>25</v>
      </c>
      <c r="O13" s="386" t="s">
        <v>46</v>
      </c>
    </row>
    <row r="14" spans="1:15" x14ac:dyDescent="0.2">
      <c r="A14" s="387"/>
      <c r="B14" s="387"/>
      <c r="C14" s="387"/>
      <c r="D14" s="387"/>
      <c r="E14" s="387"/>
      <c r="F14" s="387"/>
      <c r="G14" s="387"/>
      <c r="H14" s="387"/>
      <c r="I14" s="387"/>
      <c r="J14" s="387"/>
      <c r="K14" s="387"/>
      <c r="L14" s="387"/>
      <c r="M14" s="387"/>
      <c r="N14" s="387"/>
      <c r="O14" s="387"/>
    </row>
    <row r="15" spans="1:15" ht="13.5" thickBot="1" x14ac:dyDescent="0.25">
      <c r="A15" s="388"/>
      <c r="B15" s="388"/>
      <c r="C15" s="388"/>
      <c r="D15" s="388"/>
      <c r="E15" s="388"/>
      <c r="F15" s="388"/>
      <c r="G15" s="388"/>
      <c r="H15" s="388"/>
      <c r="I15" s="388"/>
      <c r="J15" s="388"/>
      <c r="K15" s="388"/>
      <c r="L15" s="388"/>
      <c r="M15" s="388"/>
      <c r="N15" s="388"/>
      <c r="O15" s="388"/>
    </row>
    <row r="16" spans="1:15" ht="13.5" thickTop="1" x14ac:dyDescent="0.2">
      <c r="A16" s="158"/>
      <c r="B16" s="159"/>
      <c r="C16" s="158"/>
      <c r="D16" s="158"/>
      <c r="E16" s="158"/>
      <c r="F16" s="158"/>
      <c r="G16" s="158"/>
      <c r="H16" s="158"/>
      <c r="I16" s="158"/>
      <c r="J16" s="158"/>
      <c r="K16" s="158"/>
      <c r="L16" s="158"/>
      <c r="M16" s="158"/>
      <c r="N16" s="158"/>
      <c r="O16" s="158"/>
    </row>
    <row r="17" spans="1:15" x14ac:dyDescent="0.2">
      <c r="A17" s="160"/>
      <c r="B17" s="161"/>
      <c r="C17" s="161"/>
      <c r="D17" s="161"/>
      <c r="E17" s="116"/>
      <c r="F17" s="116"/>
      <c r="G17" s="115"/>
      <c r="H17" s="114"/>
      <c r="I17" s="114"/>
      <c r="J17" s="114"/>
      <c r="K17" s="114"/>
      <c r="L17" s="162"/>
      <c r="M17" s="162"/>
      <c r="N17" s="162"/>
      <c r="O17" s="162"/>
    </row>
    <row r="18" spans="1:15" ht="25.5" x14ac:dyDescent="0.2">
      <c r="A18" s="163">
        <v>1</v>
      </c>
      <c r="B18" s="164" t="s">
        <v>83</v>
      </c>
      <c r="C18" s="165" t="s">
        <v>55</v>
      </c>
      <c r="D18" s="165">
        <v>1</v>
      </c>
      <c r="E18" s="97"/>
      <c r="F18" s="97"/>
      <c r="G18" s="98"/>
      <c r="H18" s="98"/>
      <c r="I18" s="98"/>
      <c r="J18" s="99"/>
      <c r="K18" s="99"/>
      <c r="L18" s="98"/>
      <c r="M18" s="98"/>
      <c r="N18" s="98"/>
      <c r="O18" s="98"/>
    </row>
    <row r="19" spans="1:15" x14ac:dyDescent="0.2">
      <c r="A19" s="163">
        <v>2</v>
      </c>
      <c r="B19" s="166" t="s">
        <v>84</v>
      </c>
      <c r="C19" s="167" t="s">
        <v>55</v>
      </c>
      <c r="D19" s="167">
        <v>1</v>
      </c>
      <c r="E19" s="97"/>
      <c r="F19" s="97"/>
      <c r="G19" s="98"/>
      <c r="H19" s="98"/>
      <c r="I19" s="98"/>
      <c r="J19" s="99"/>
      <c r="K19" s="99"/>
      <c r="L19" s="98"/>
      <c r="M19" s="98"/>
      <c r="N19" s="98"/>
      <c r="O19" s="98"/>
    </row>
    <row r="20" spans="1:15" x14ac:dyDescent="0.2">
      <c r="A20" s="163">
        <v>3</v>
      </c>
      <c r="B20" s="166" t="s">
        <v>85</v>
      </c>
      <c r="C20" s="167" t="s">
        <v>55</v>
      </c>
      <c r="D20" s="167">
        <v>1</v>
      </c>
      <c r="E20" s="97"/>
      <c r="F20" s="97"/>
      <c r="G20" s="98"/>
      <c r="H20" s="98"/>
      <c r="I20" s="98"/>
      <c r="J20" s="99"/>
      <c r="K20" s="99"/>
      <c r="L20" s="98"/>
      <c r="M20" s="98"/>
      <c r="N20" s="98"/>
      <c r="O20" s="98"/>
    </row>
    <row r="21" spans="1:15" x14ac:dyDescent="0.2">
      <c r="A21" s="163">
        <v>4</v>
      </c>
      <c r="B21" s="166" t="s">
        <v>86</v>
      </c>
      <c r="C21" s="167" t="s">
        <v>55</v>
      </c>
      <c r="D21" s="167">
        <v>1</v>
      </c>
      <c r="E21" s="97"/>
      <c r="F21" s="97"/>
      <c r="G21" s="98"/>
      <c r="H21" s="98"/>
      <c r="I21" s="98"/>
      <c r="J21" s="99"/>
      <c r="K21" s="99"/>
      <c r="L21" s="98"/>
      <c r="M21" s="98"/>
      <c r="N21" s="98"/>
      <c r="O21" s="98"/>
    </row>
    <row r="22" spans="1:15" x14ac:dyDescent="0.2">
      <c r="A22" s="163">
        <v>5</v>
      </c>
      <c r="B22" s="166" t="s">
        <v>459</v>
      </c>
      <c r="C22" s="167" t="s">
        <v>55</v>
      </c>
      <c r="D22" s="167">
        <v>2</v>
      </c>
      <c r="E22" s="97"/>
      <c r="F22" s="97"/>
      <c r="G22" s="98"/>
      <c r="H22" s="98"/>
      <c r="I22" s="98"/>
      <c r="J22" s="99"/>
      <c r="K22" s="99"/>
      <c r="L22" s="98"/>
      <c r="M22" s="98"/>
      <c r="N22" s="98"/>
      <c r="O22" s="98"/>
    </row>
    <row r="23" spans="1:15" x14ac:dyDescent="0.2">
      <c r="A23" s="163">
        <v>6</v>
      </c>
      <c r="B23" s="166" t="s">
        <v>87</v>
      </c>
      <c r="C23" s="167" t="s">
        <v>55</v>
      </c>
      <c r="D23" s="167">
        <v>2</v>
      </c>
      <c r="E23" s="97"/>
      <c r="F23" s="97"/>
      <c r="G23" s="98"/>
      <c r="H23" s="98"/>
      <c r="I23" s="98"/>
      <c r="J23" s="99"/>
      <c r="K23" s="99"/>
      <c r="L23" s="98"/>
      <c r="M23" s="98"/>
      <c r="N23" s="98"/>
      <c r="O23" s="98"/>
    </row>
    <row r="24" spans="1:15" x14ac:dyDescent="0.2">
      <c r="A24" s="163">
        <v>7</v>
      </c>
      <c r="B24" s="166" t="s">
        <v>88</v>
      </c>
      <c r="C24" s="167" t="s">
        <v>55</v>
      </c>
      <c r="D24" s="167">
        <v>8</v>
      </c>
      <c r="E24" s="97"/>
      <c r="F24" s="97"/>
      <c r="G24" s="98"/>
      <c r="H24" s="98"/>
      <c r="I24" s="98"/>
      <c r="J24" s="99"/>
      <c r="K24" s="99"/>
      <c r="L24" s="98"/>
      <c r="M24" s="98"/>
      <c r="N24" s="98"/>
      <c r="O24" s="98"/>
    </row>
    <row r="25" spans="1:15" x14ac:dyDescent="0.2">
      <c r="A25" s="163">
        <v>8</v>
      </c>
      <c r="B25" s="166" t="s">
        <v>89</v>
      </c>
      <c r="C25" s="167" t="s">
        <v>55</v>
      </c>
      <c r="D25" s="167">
        <v>3</v>
      </c>
      <c r="E25" s="97"/>
      <c r="F25" s="97"/>
      <c r="G25" s="98"/>
      <c r="H25" s="98"/>
      <c r="I25" s="98"/>
      <c r="J25" s="99"/>
      <c r="K25" s="99"/>
      <c r="L25" s="98"/>
      <c r="M25" s="98"/>
      <c r="N25" s="98"/>
      <c r="O25" s="98"/>
    </row>
    <row r="26" spans="1:15" x14ac:dyDescent="0.2">
      <c r="A26" s="163">
        <v>9</v>
      </c>
      <c r="B26" s="166" t="s">
        <v>90</v>
      </c>
      <c r="C26" s="167" t="s">
        <v>55</v>
      </c>
      <c r="D26" s="167">
        <v>4</v>
      </c>
      <c r="E26" s="97"/>
      <c r="F26" s="97"/>
      <c r="G26" s="98"/>
      <c r="H26" s="98"/>
      <c r="I26" s="98"/>
      <c r="J26" s="99"/>
      <c r="K26" s="99"/>
      <c r="L26" s="98"/>
      <c r="M26" s="98"/>
      <c r="N26" s="98"/>
      <c r="O26" s="98"/>
    </row>
    <row r="27" spans="1:15" x14ac:dyDescent="0.2">
      <c r="A27" s="163">
        <v>10</v>
      </c>
      <c r="B27" s="166" t="s">
        <v>493</v>
      </c>
      <c r="C27" s="167" t="s">
        <v>55</v>
      </c>
      <c r="D27" s="167">
        <v>1</v>
      </c>
      <c r="E27" s="97"/>
      <c r="F27" s="97"/>
      <c r="G27" s="98"/>
      <c r="H27" s="98"/>
      <c r="I27" s="98"/>
      <c r="J27" s="99"/>
      <c r="K27" s="99"/>
      <c r="L27" s="98"/>
      <c r="M27" s="98"/>
      <c r="N27" s="98"/>
      <c r="O27" s="98"/>
    </row>
    <row r="28" spans="1:15" x14ac:dyDescent="0.2">
      <c r="A28" s="163">
        <v>11</v>
      </c>
      <c r="B28" s="166" t="s">
        <v>91</v>
      </c>
      <c r="C28" s="167" t="s">
        <v>55</v>
      </c>
      <c r="D28" s="167">
        <v>1</v>
      </c>
      <c r="E28" s="97"/>
      <c r="F28" s="97"/>
      <c r="G28" s="98"/>
      <c r="H28" s="98"/>
      <c r="I28" s="98"/>
      <c r="J28" s="99"/>
      <c r="K28" s="99"/>
      <c r="L28" s="98"/>
      <c r="M28" s="98"/>
      <c r="N28" s="98"/>
      <c r="O28" s="98"/>
    </row>
    <row r="29" spans="1:15" x14ac:dyDescent="0.2">
      <c r="A29" s="163">
        <v>12</v>
      </c>
      <c r="B29" s="164" t="s">
        <v>92</v>
      </c>
      <c r="C29" s="167" t="s">
        <v>55</v>
      </c>
      <c r="D29" s="167">
        <v>25</v>
      </c>
      <c r="E29" s="97"/>
      <c r="F29" s="97"/>
      <c r="G29" s="98"/>
      <c r="H29" s="98"/>
      <c r="I29" s="98"/>
      <c r="J29" s="99"/>
      <c r="K29" s="99"/>
      <c r="L29" s="98"/>
      <c r="M29" s="98"/>
      <c r="N29" s="98"/>
      <c r="O29" s="98"/>
    </row>
    <row r="30" spans="1:15" x14ac:dyDescent="0.2">
      <c r="A30" s="163">
        <v>13</v>
      </c>
      <c r="B30" s="164" t="s">
        <v>93</v>
      </c>
      <c r="C30" s="167" t="s">
        <v>55</v>
      </c>
      <c r="D30" s="167">
        <v>25</v>
      </c>
      <c r="E30" s="97"/>
      <c r="F30" s="97"/>
      <c r="G30" s="98"/>
      <c r="H30" s="98"/>
      <c r="I30" s="98"/>
      <c r="J30" s="99"/>
      <c r="K30" s="99"/>
      <c r="L30" s="98"/>
      <c r="M30" s="98"/>
      <c r="N30" s="98"/>
      <c r="O30" s="98"/>
    </row>
    <row r="31" spans="1:15" x14ac:dyDescent="0.2">
      <c r="A31" s="163">
        <v>14</v>
      </c>
      <c r="B31" s="164" t="s">
        <v>94</v>
      </c>
      <c r="C31" s="167" t="s">
        <v>55</v>
      </c>
      <c r="D31" s="167">
        <v>2</v>
      </c>
      <c r="E31" s="97"/>
      <c r="F31" s="97"/>
      <c r="G31" s="98"/>
      <c r="H31" s="98"/>
      <c r="I31" s="98"/>
      <c r="J31" s="99"/>
      <c r="K31" s="99"/>
      <c r="L31" s="98"/>
      <c r="M31" s="98"/>
      <c r="N31" s="98"/>
      <c r="O31" s="98"/>
    </row>
    <row r="32" spans="1:15" x14ac:dyDescent="0.2">
      <c r="A32" s="163">
        <v>15</v>
      </c>
      <c r="B32" s="164" t="s">
        <v>95</v>
      </c>
      <c r="C32" s="167" t="s">
        <v>55</v>
      </c>
      <c r="D32" s="167">
        <v>6</v>
      </c>
      <c r="E32" s="97"/>
      <c r="F32" s="97"/>
      <c r="G32" s="98"/>
      <c r="H32" s="98"/>
      <c r="I32" s="98"/>
      <c r="J32" s="99"/>
      <c r="K32" s="99"/>
      <c r="L32" s="98"/>
      <c r="M32" s="98"/>
      <c r="N32" s="98"/>
      <c r="O32" s="98"/>
    </row>
    <row r="33" spans="1:15" x14ac:dyDescent="0.2">
      <c r="A33" s="163">
        <v>16</v>
      </c>
      <c r="B33" s="164" t="s">
        <v>96</v>
      </c>
      <c r="C33" s="167" t="s">
        <v>55</v>
      </c>
      <c r="D33" s="167">
        <v>2</v>
      </c>
      <c r="E33" s="97"/>
      <c r="F33" s="97"/>
      <c r="G33" s="98"/>
      <c r="H33" s="98"/>
      <c r="I33" s="98"/>
      <c r="J33" s="99"/>
      <c r="K33" s="99"/>
      <c r="L33" s="98"/>
      <c r="M33" s="98"/>
      <c r="N33" s="98"/>
      <c r="O33" s="98"/>
    </row>
    <row r="34" spans="1:15" x14ac:dyDescent="0.2">
      <c r="A34" s="163">
        <v>17</v>
      </c>
      <c r="B34" s="168" t="s">
        <v>97</v>
      </c>
      <c r="C34" s="167" t="s">
        <v>55</v>
      </c>
      <c r="D34" s="167">
        <v>8</v>
      </c>
      <c r="E34" s="97"/>
      <c r="F34" s="97"/>
      <c r="G34" s="98"/>
      <c r="H34" s="98"/>
      <c r="I34" s="98"/>
      <c r="J34" s="99"/>
      <c r="K34" s="99"/>
      <c r="L34" s="98"/>
      <c r="M34" s="98"/>
      <c r="N34" s="98"/>
      <c r="O34" s="98"/>
    </row>
    <row r="35" spans="1:15" x14ac:dyDescent="0.2">
      <c r="A35" s="163">
        <v>18</v>
      </c>
      <c r="B35" s="166" t="s">
        <v>98</v>
      </c>
      <c r="C35" s="167" t="s">
        <v>55</v>
      </c>
      <c r="D35" s="167">
        <v>4</v>
      </c>
      <c r="E35" s="97"/>
      <c r="F35" s="97"/>
      <c r="G35" s="98"/>
      <c r="H35" s="98"/>
      <c r="I35" s="98"/>
      <c r="J35" s="99"/>
      <c r="K35" s="99"/>
      <c r="L35" s="98"/>
      <c r="M35" s="98"/>
      <c r="N35" s="98"/>
      <c r="O35" s="98"/>
    </row>
    <row r="36" spans="1:15" x14ac:dyDescent="0.2">
      <c r="A36" s="163">
        <v>19</v>
      </c>
      <c r="B36" s="164" t="s">
        <v>99</v>
      </c>
      <c r="C36" s="167" t="s">
        <v>14</v>
      </c>
      <c r="D36" s="167">
        <v>110</v>
      </c>
      <c r="E36" s="97"/>
      <c r="F36" s="97"/>
      <c r="G36" s="98"/>
      <c r="H36" s="98"/>
      <c r="I36" s="98"/>
      <c r="J36" s="99"/>
      <c r="K36" s="99"/>
      <c r="L36" s="98"/>
      <c r="M36" s="98"/>
      <c r="N36" s="98"/>
      <c r="O36" s="98"/>
    </row>
    <row r="37" spans="1:15" x14ac:dyDescent="0.2">
      <c r="A37" s="163">
        <v>20</v>
      </c>
      <c r="B37" s="164" t="s">
        <v>100</v>
      </c>
      <c r="C37" s="167" t="s">
        <v>14</v>
      </c>
      <c r="D37" s="167">
        <v>35</v>
      </c>
      <c r="E37" s="97"/>
      <c r="F37" s="97"/>
      <c r="G37" s="98"/>
      <c r="H37" s="98"/>
      <c r="I37" s="98"/>
      <c r="J37" s="99"/>
      <c r="K37" s="99"/>
      <c r="L37" s="98"/>
      <c r="M37" s="98"/>
      <c r="N37" s="98"/>
      <c r="O37" s="98"/>
    </row>
    <row r="38" spans="1:15" x14ac:dyDescent="0.2">
      <c r="A38" s="163">
        <v>21</v>
      </c>
      <c r="B38" s="164" t="s">
        <v>101</v>
      </c>
      <c r="C38" s="167" t="s">
        <v>14</v>
      </c>
      <c r="D38" s="167">
        <v>35</v>
      </c>
      <c r="E38" s="97"/>
      <c r="F38" s="97"/>
      <c r="G38" s="98"/>
      <c r="H38" s="98"/>
      <c r="I38" s="98"/>
      <c r="J38" s="99"/>
      <c r="K38" s="99"/>
      <c r="L38" s="98"/>
      <c r="M38" s="98"/>
      <c r="N38" s="98"/>
      <c r="O38" s="98"/>
    </row>
    <row r="39" spans="1:15" ht="25.5" x14ac:dyDescent="0.2">
      <c r="A39" s="163">
        <v>22</v>
      </c>
      <c r="B39" s="164" t="s">
        <v>102</v>
      </c>
      <c r="C39" s="167" t="s">
        <v>112</v>
      </c>
      <c r="D39" s="167">
        <v>1</v>
      </c>
      <c r="E39" s="97"/>
      <c r="F39" s="97"/>
      <c r="G39" s="98"/>
      <c r="H39" s="98"/>
      <c r="I39" s="98"/>
      <c r="J39" s="99"/>
      <c r="K39" s="99"/>
      <c r="L39" s="98"/>
      <c r="M39" s="98"/>
      <c r="N39" s="98"/>
      <c r="O39" s="98"/>
    </row>
    <row r="40" spans="1:15" ht="25.5" x14ac:dyDescent="0.2">
      <c r="A40" s="163">
        <v>23</v>
      </c>
      <c r="B40" s="164" t="s">
        <v>103</v>
      </c>
      <c r="C40" s="167" t="s">
        <v>14</v>
      </c>
      <c r="D40" s="167">
        <v>5</v>
      </c>
      <c r="E40" s="97"/>
      <c r="F40" s="97"/>
      <c r="G40" s="98"/>
      <c r="H40" s="98"/>
      <c r="I40" s="98"/>
      <c r="J40" s="99"/>
      <c r="K40" s="99"/>
      <c r="L40" s="98"/>
      <c r="M40" s="98"/>
      <c r="N40" s="98"/>
      <c r="O40" s="98"/>
    </row>
    <row r="41" spans="1:15" ht="25.5" x14ac:dyDescent="0.2">
      <c r="A41" s="163">
        <v>24</v>
      </c>
      <c r="B41" s="164" t="s">
        <v>104</v>
      </c>
      <c r="C41" s="167" t="s">
        <v>14</v>
      </c>
      <c r="D41" s="167">
        <v>45</v>
      </c>
      <c r="E41" s="97"/>
      <c r="F41" s="97"/>
      <c r="G41" s="98"/>
      <c r="H41" s="98"/>
      <c r="I41" s="98"/>
      <c r="J41" s="99"/>
      <c r="K41" s="99"/>
      <c r="L41" s="98"/>
      <c r="M41" s="98"/>
      <c r="N41" s="98"/>
      <c r="O41" s="98"/>
    </row>
    <row r="42" spans="1:15" ht="25.5" x14ac:dyDescent="0.2">
      <c r="A42" s="163">
        <v>25</v>
      </c>
      <c r="B42" s="164" t="s">
        <v>105</v>
      </c>
      <c r="C42" s="167" t="s">
        <v>14</v>
      </c>
      <c r="D42" s="167">
        <v>5</v>
      </c>
      <c r="E42" s="97"/>
      <c r="F42" s="97"/>
      <c r="G42" s="98"/>
      <c r="H42" s="98"/>
      <c r="I42" s="98"/>
      <c r="J42" s="99"/>
      <c r="K42" s="99"/>
      <c r="L42" s="98"/>
      <c r="M42" s="98"/>
      <c r="N42" s="98"/>
      <c r="O42" s="98"/>
    </row>
    <row r="43" spans="1:15" ht="25.5" x14ac:dyDescent="0.2">
      <c r="A43" s="163">
        <v>26</v>
      </c>
      <c r="B43" s="164" t="s">
        <v>106</v>
      </c>
      <c r="C43" s="167" t="s">
        <v>14</v>
      </c>
      <c r="D43" s="167">
        <v>25</v>
      </c>
      <c r="E43" s="97"/>
      <c r="F43" s="97"/>
      <c r="G43" s="98"/>
      <c r="H43" s="98"/>
      <c r="I43" s="98"/>
      <c r="J43" s="99"/>
      <c r="K43" s="99"/>
      <c r="L43" s="98"/>
      <c r="M43" s="98"/>
      <c r="N43" s="98"/>
      <c r="O43" s="98"/>
    </row>
    <row r="44" spans="1:15" ht="25.5" x14ac:dyDescent="0.2">
      <c r="A44" s="163">
        <v>27</v>
      </c>
      <c r="B44" s="169" t="s">
        <v>107</v>
      </c>
      <c r="C44" s="167" t="s">
        <v>112</v>
      </c>
      <c r="D44" s="170">
        <v>1</v>
      </c>
      <c r="E44" s="97"/>
      <c r="F44" s="97"/>
      <c r="G44" s="98"/>
      <c r="H44" s="98"/>
      <c r="I44" s="98"/>
      <c r="J44" s="99"/>
      <c r="K44" s="99"/>
      <c r="L44" s="98"/>
      <c r="M44" s="98"/>
      <c r="N44" s="98"/>
      <c r="O44" s="98"/>
    </row>
    <row r="45" spans="1:15" x14ac:dyDescent="0.2">
      <c r="A45" s="163">
        <v>28</v>
      </c>
      <c r="B45" s="171" t="s">
        <v>108</v>
      </c>
      <c r="C45" s="167" t="s">
        <v>112</v>
      </c>
      <c r="D45" s="170">
        <v>1</v>
      </c>
      <c r="E45" s="97"/>
      <c r="F45" s="97"/>
      <c r="G45" s="98"/>
      <c r="H45" s="98"/>
      <c r="I45" s="98"/>
      <c r="J45" s="99"/>
      <c r="K45" s="99"/>
      <c r="L45" s="98"/>
      <c r="M45" s="98"/>
      <c r="N45" s="98"/>
      <c r="O45" s="98"/>
    </row>
    <row r="46" spans="1:15" x14ac:dyDescent="0.2">
      <c r="A46" s="163">
        <v>29</v>
      </c>
      <c r="B46" s="168" t="s">
        <v>109</v>
      </c>
      <c r="C46" s="167" t="s">
        <v>14</v>
      </c>
      <c r="D46" s="170">
        <v>10</v>
      </c>
      <c r="E46" s="97"/>
      <c r="F46" s="97"/>
      <c r="G46" s="98"/>
      <c r="H46" s="98"/>
      <c r="I46" s="98"/>
      <c r="J46" s="99"/>
      <c r="K46" s="99"/>
      <c r="L46" s="98"/>
      <c r="M46" s="98"/>
      <c r="N46" s="98"/>
      <c r="O46" s="98"/>
    </row>
    <row r="47" spans="1:15" ht="25.5" x14ac:dyDescent="0.2">
      <c r="A47" s="163">
        <v>30</v>
      </c>
      <c r="B47" s="168" t="s">
        <v>110</v>
      </c>
      <c r="C47" s="167" t="s">
        <v>14</v>
      </c>
      <c r="D47" s="170">
        <v>5</v>
      </c>
      <c r="E47" s="97"/>
      <c r="F47" s="97"/>
      <c r="G47" s="98"/>
      <c r="H47" s="98"/>
      <c r="I47" s="98"/>
      <c r="J47" s="99"/>
      <c r="K47" s="99"/>
      <c r="L47" s="98"/>
      <c r="M47" s="98"/>
      <c r="N47" s="98"/>
      <c r="O47" s="98"/>
    </row>
    <row r="48" spans="1:15" ht="25.5" x14ac:dyDescent="0.2">
      <c r="A48" s="163">
        <v>31</v>
      </c>
      <c r="B48" s="168" t="s">
        <v>111</v>
      </c>
      <c r="C48" s="167" t="s">
        <v>14</v>
      </c>
      <c r="D48" s="170">
        <v>45</v>
      </c>
      <c r="E48" s="97"/>
      <c r="F48" s="97"/>
      <c r="G48" s="98"/>
      <c r="H48" s="98"/>
      <c r="I48" s="98"/>
      <c r="J48" s="99"/>
      <c r="K48" s="99"/>
      <c r="L48" s="98"/>
      <c r="M48" s="98"/>
      <c r="N48" s="98"/>
      <c r="O48" s="98"/>
    </row>
    <row r="49" spans="1:15" ht="25.5" x14ac:dyDescent="0.2">
      <c r="A49" s="163">
        <v>32</v>
      </c>
      <c r="B49" s="168" t="s">
        <v>113</v>
      </c>
      <c r="C49" s="167" t="s">
        <v>14</v>
      </c>
      <c r="D49" s="170">
        <v>5</v>
      </c>
      <c r="E49" s="97"/>
      <c r="F49" s="97"/>
      <c r="G49" s="98"/>
      <c r="H49" s="98"/>
      <c r="I49" s="98"/>
      <c r="J49" s="99"/>
      <c r="K49" s="99"/>
      <c r="L49" s="98"/>
      <c r="M49" s="98"/>
      <c r="N49" s="98"/>
      <c r="O49" s="98"/>
    </row>
    <row r="50" spans="1:15" ht="25.5" x14ac:dyDescent="0.2">
      <c r="A50" s="172">
        <f>+A49+1</f>
        <v>33</v>
      </c>
      <c r="B50" s="168" t="s">
        <v>114</v>
      </c>
      <c r="C50" s="167" t="s">
        <v>14</v>
      </c>
      <c r="D50" s="170">
        <v>15</v>
      </c>
      <c r="E50" s="97"/>
      <c r="F50" s="97"/>
      <c r="G50" s="98"/>
      <c r="H50" s="98"/>
      <c r="I50" s="98"/>
      <c r="J50" s="99"/>
      <c r="K50" s="99"/>
      <c r="L50" s="98"/>
      <c r="M50" s="98"/>
      <c r="N50" s="98"/>
      <c r="O50" s="98"/>
    </row>
    <row r="51" spans="1:15" x14ac:dyDescent="0.2">
      <c r="A51" s="172">
        <f t="shared" ref="A51:A58" si="0">+A50+1</f>
        <v>34</v>
      </c>
      <c r="B51" s="173" t="s">
        <v>115</v>
      </c>
      <c r="C51" s="167" t="s">
        <v>112</v>
      </c>
      <c r="D51" s="167">
        <v>1</v>
      </c>
      <c r="E51" s="97"/>
      <c r="F51" s="97"/>
      <c r="G51" s="98"/>
      <c r="H51" s="98"/>
      <c r="I51" s="98"/>
      <c r="J51" s="99"/>
      <c r="K51" s="99"/>
      <c r="L51" s="98"/>
      <c r="M51" s="98"/>
      <c r="N51" s="98"/>
      <c r="O51" s="98"/>
    </row>
    <row r="52" spans="1:15" x14ac:dyDescent="0.2">
      <c r="A52" s="172">
        <f t="shared" si="0"/>
        <v>35</v>
      </c>
      <c r="B52" s="174" t="s">
        <v>116</v>
      </c>
      <c r="C52" s="167" t="s">
        <v>112</v>
      </c>
      <c r="D52" s="167">
        <v>1</v>
      </c>
      <c r="E52" s="97"/>
      <c r="F52" s="97"/>
      <c r="G52" s="98"/>
      <c r="H52" s="98"/>
      <c r="I52" s="98"/>
      <c r="J52" s="99"/>
      <c r="K52" s="99"/>
      <c r="L52" s="98"/>
      <c r="M52" s="98"/>
      <c r="N52" s="98"/>
      <c r="O52" s="98"/>
    </row>
    <row r="53" spans="1:15" x14ac:dyDescent="0.2">
      <c r="A53" s="172">
        <f t="shared" si="0"/>
        <v>36</v>
      </c>
      <c r="B53" s="174" t="s">
        <v>117</v>
      </c>
      <c r="C53" s="167" t="s">
        <v>112</v>
      </c>
      <c r="D53" s="167">
        <v>1</v>
      </c>
      <c r="E53" s="97"/>
      <c r="F53" s="97"/>
      <c r="G53" s="98"/>
      <c r="H53" s="98"/>
      <c r="I53" s="98"/>
      <c r="J53" s="99"/>
      <c r="K53" s="99"/>
      <c r="L53" s="98"/>
      <c r="M53" s="98"/>
      <c r="N53" s="98"/>
      <c r="O53" s="98"/>
    </row>
    <row r="54" spans="1:15" x14ac:dyDescent="0.2">
      <c r="A54" s="172">
        <f t="shared" si="0"/>
        <v>37</v>
      </c>
      <c r="B54" s="174" t="s">
        <v>118</v>
      </c>
      <c r="C54" s="167" t="s">
        <v>112</v>
      </c>
      <c r="D54" s="167">
        <v>1</v>
      </c>
      <c r="E54" s="97"/>
      <c r="F54" s="97"/>
      <c r="G54" s="98"/>
      <c r="H54" s="98"/>
      <c r="I54" s="98"/>
      <c r="J54" s="99"/>
      <c r="K54" s="99"/>
      <c r="L54" s="98"/>
      <c r="M54" s="98"/>
      <c r="N54" s="98"/>
      <c r="O54" s="98"/>
    </row>
    <row r="55" spans="1:15" ht="38.25" x14ac:dyDescent="0.2">
      <c r="A55" s="172">
        <f t="shared" si="0"/>
        <v>38</v>
      </c>
      <c r="B55" s="175" t="s">
        <v>119</v>
      </c>
      <c r="C55" s="167" t="s">
        <v>112</v>
      </c>
      <c r="D55" s="167">
        <v>1</v>
      </c>
      <c r="E55" s="97"/>
      <c r="F55" s="97"/>
      <c r="G55" s="98"/>
      <c r="H55" s="98"/>
      <c r="I55" s="98"/>
      <c r="J55" s="99"/>
      <c r="K55" s="99"/>
      <c r="L55" s="98"/>
      <c r="M55" s="98"/>
      <c r="N55" s="98"/>
      <c r="O55" s="98"/>
    </row>
    <row r="56" spans="1:15" ht="38.25" x14ac:dyDescent="0.2">
      <c r="A56" s="172">
        <f t="shared" si="0"/>
        <v>39</v>
      </c>
      <c r="B56" s="175" t="s">
        <v>120</v>
      </c>
      <c r="C56" s="167" t="s">
        <v>112</v>
      </c>
      <c r="D56" s="167">
        <v>1</v>
      </c>
      <c r="E56" s="97"/>
      <c r="F56" s="97"/>
      <c r="G56" s="98"/>
      <c r="H56" s="98"/>
      <c r="I56" s="98"/>
      <c r="J56" s="99"/>
      <c r="K56" s="99"/>
      <c r="L56" s="98"/>
      <c r="M56" s="98"/>
      <c r="N56" s="98"/>
      <c r="O56" s="98"/>
    </row>
    <row r="57" spans="1:15" x14ac:dyDescent="0.2">
      <c r="A57" s="172">
        <f t="shared" si="0"/>
        <v>40</v>
      </c>
      <c r="B57" s="175" t="s">
        <v>121</v>
      </c>
      <c r="C57" s="167" t="s">
        <v>112</v>
      </c>
      <c r="D57" s="167">
        <v>1</v>
      </c>
      <c r="E57" s="97"/>
      <c r="F57" s="97"/>
      <c r="G57" s="98"/>
      <c r="H57" s="98"/>
      <c r="I57" s="98"/>
      <c r="J57" s="99"/>
      <c r="K57" s="99"/>
      <c r="L57" s="98"/>
      <c r="M57" s="98"/>
      <c r="N57" s="98"/>
      <c r="O57" s="98"/>
    </row>
    <row r="58" spans="1:15" x14ac:dyDescent="0.2">
      <c r="A58" s="176">
        <f t="shared" si="0"/>
        <v>41</v>
      </c>
      <c r="B58" s="177" t="s">
        <v>122</v>
      </c>
      <c r="C58" s="170" t="s">
        <v>112</v>
      </c>
      <c r="D58" s="170">
        <v>1</v>
      </c>
      <c r="E58" s="97"/>
      <c r="F58" s="97"/>
      <c r="G58" s="98"/>
      <c r="H58" s="98"/>
      <c r="I58" s="98"/>
      <c r="J58" s="99"/>
      <c r="K58" s="99"/>
      <c r="L58" s="98"/>
      <c r="M58" s="98"/>
      <c r="N58" s="98"/>
      <c r="O58" s="98"/>
    </row>
    <row r="59" spans="1:15" ht="25.5" x14ac:dyDescent="0.2">
      <c r="A59" s="172">
        <v>42</v>
      </c>
      <c r="B59" s="178" t="s">
        <v>460</v>
      </c>
      <c r="C59" s="31" t="s">
        <v>112</v>
      </c>
      <c r="D59" s="31">
        <v>1</v>
      </c>
      <c r="E59" s="97"/>
      <c r="F59" s="97"/>
      <c r="G59" s="98"/>
      <c r="H59" s="98"/>
      <c r="I59" s="98"/>
      <c r="J59" s="99"/>
      <c r="K59" s="99"/>
      <c r="L59" s="98"/>
      <c r="M59" s="98"/>
      <c r="N59" s="98"/>
      <c r="O59" s="98"/>
    </row>
    <row r="60" spans="1:15" x14ac:dyDescent="0.2">
      <c r="A60" s="172">
        <v>43</v>
      </c>
      <c r="B60" s="178" t="s">
        <v>461</v>
      </c>
      <c r="C60" s="31" t="s">
        <v>112</v>
      </c>
      <c r="D60" s="31">
        <v>1</v>
      </c>
      <c r="E60" s="97"/>
      <c r="F60" s="97"/>
      <c r="G60" s="98"/>
      <c r="H60" s="98"/>
      <c r="I60" s="98"/>
      <c r="J60" s="99"/>
      <c r="K60" s="99"/>
      <c r="L60" s="98"/>
      <c r="M60" s="98"/>
      <c r="N60" s="98"/>
      <c r="O60" s="98"/>
    </row>
    <row r="61" spans="1:15" ht="13.5" thickBot="1" x14ac:dyDescent="0.25">
      <c r="A61" s="179"/>
      <c r="B61" s="180"/>
      <c r="C61" s="181"/>
      <c r="D61" s="182"/>
      <c r="E61" s="182"/>
      <c r="F61" s="182"/>
      <c r="G61" s="183"/>
      <c r="H61" s="183"/>
      <c r="I61" s="184"/>
      <c r="J61" s="184"/>
      <c r="K61" s="184"/>
      <c r="L61" s="185"/>
      <c r="M61" s="185"/>
      <c r="N61" s="185"/>
      <c r="O61" s="185"/>
    </row>
    <row r="62" spans="1:15" ht="13.5" thickTop="1" x14ac:dyDescent="0.2">
      <c r="A62" s="186"/>
      <c r="B62" s="187" t="s">
        <v>31</v>
      </c>
      <c r="C62" s="188"/>
      <c r="D62" s="188"/>
      <c r="E62" s="188"/>
      <c r="F62" s="188"/>
      <c r="G62" s="188"/>
      <c r="H62" s="188"/>
      <c r="I62" s="188"/>
      <c r="J62" s="188"/>
      <c r="K62" s="189"/>
      <c r="L62" s="190"/>
      <c r="M62" s="190"/>
      <c r="N62" s="190"/>
      <c r="O62" s="190"/>
    </row>
    <row r="63" spans="1:15" x14ac:dyDescent="0.2">
      <c r="A63" s="133"/>
      <c r="B63" s="134" t="s">
        <v>17</v>
      </c>
      <c r="C63" s="135"/>
      <c r="D63" s="136" t="s">
        <v>538</v>
      </c>
      <c r="E63" s="136"/>
      <c r="F63" s="136"/>
      <c r="G63" s="137"/>
      <c r="H63" s="137"/>
      <c r="I63" s="137"/>
      <c r="J63" s="137"/>
      <c r="K63" s="137"/>
      <c r="L63" s="121"/>
      <c r="M63" s="121"/>
      <c r="N63" s="121"/>
      <c r="O63" s="121"/>
    </row>
    <row r="64" spans="1:15" x14ac:dyDescent="0.2">
      <c r="A64" s="137"/>
      <c r="B64" s="139" t="s">
        <v>16</v>
      </c>
      <c r="C64" s="135"/>
      <c r="D64" s="136"/>
      <c r="E64" s="136"/>
      <c r="F64" s="136"/>
      <c r="G64" s="137"/>
      <c r="H64" s="137"/>
      <c r="I64" s="137"/>
      <c r="J64" s="137"/>
      <c r="K64" s="137"/>
      <c r="L64" s="121"/>
      <c r="M64" s="138"/>
      <c r="N64" s="138"/>
      <c r="O64" s="138"/>
    </row>
    <row r="65" spans="1:15" x14ac:dyDescent="0.2">
      <c r="A65" s="140"/>
      <c r="B65" s="140"/>
      <c r="C65" s="141"/>
      <c r="D65" s="79"/>
      <c r="E65" s="79"/>
      <c r="F65" s="79"/>
      <c r="G65" s="78"/>
      <c r="H65" s="78"/>
      <c r="I65" s="78"/>
      <c r="J65" s="78"/>
      <c r="K65" s="78"/>
      <c r="L65" s="78"/>
      <c r="M65" s="78"/>
      <c r="N65" s="78"/>
      <c r="O65" s="78"/>
    </row>
    <row r="66" spans="1:15" x14ac:dyDescent="0.2">
      <c r="A66" s="142" t="s">
        <v>30</v>
      </c>
      <c r="B66" s="78"/>
      <c r="C66" s="79"/>
      <c r="D66" s="79"/>
      <c r="E66" s="79"/>
      <c r="F66" s="79"/>
      <c r="G66" s="78"/>
      <c r="H66" s="78"/>
      <c r="I66" s="78"/>
      <c r="J66" s="78"/>
      <c r="K66" s="78"/>
      <c r="L66" s="78"/>
      <c r="M66" s="78"/>
      <c r="N66" s="78"/>
      <c r="O66" s="78"/>
    </row>
    <row r="67" spans="1:15" x14ac:dyDescent="0.2">
      <c r="A67" s="28"/>
      <c r="B67" s="28"/>
      <c r="C67" s="46"/>
      <c r="D67" s="46"/>
      <c r="E67" s="46"/>
      <c r="F67" s="46"/>
      <c r="G67" s="28"/>
      <c r="H67" s="28"/>
      <c r="I67" s="28"/>
      <c r="J67" s="28"/>
      <c r="K67" s="28"/>
      <c r="L67" s="28"/>
      <c r="M67" s="28"/>
      <c r="N67" s="28"/>
      <c r="O67" s="28"/>
    </row>
    <row r="68" spans="1:15" x14ac:dyDescent="0.2">
      <c r="A68" s="28"/>
      <c r="B68" s="28"/>
      <c r="C68" s="28"/>
      <c r="D68" s="28"/>
      <c r="E68" s="28"/>
      <c r="F68" s="28"/>
      <c r="G68" s="28"/>
      <c r="H68" s="28"/>
      <c r="I68" s="28"/>
      <c r="J68" s="28"/>
      <c r="K68" s="28"/>
      <c r="L68" s="28"/>
      <c r="M68" s="28"/>
      <c r="N68" s="28"/>
      <c r="O68" s="28"/>
    </row>
    <row r="69" spans="1:15" x14ac:dyDescent="0.2">
      <c r="A69" s="28"/>
      <c r="B69" s="28"/>
      <c r="C69" s="28"/>
      <c r="D69" s="28"/>
      <c r="E69" s="28"/>
      <c r="F69" s="28"/>
      <c r="G69" s="28"/>
      <c r="H69" s="28"/>
      <c r="I69" s="28"/>
      <c r="J69" s="28"/>
      <c r="K69" s="28"/>
      <c r="L69" s="28"/>
      <c r="M69" s="28"/>
      <c r="N69" s="28"/>
      <c r="O69" s="28"/>
    </row>
  </sheetData>
  <mergeCells count="20">
    <mergeCell ref="C12:C15"/>
    <mergeCell ref="B12:B15"/>
    <mergeCell ref="A12:A15"/>
    <mergeCell ref="A10:C10"/>
    <mergeCell ref="A7:O7"/>
    <mergeCell ref="A8:O8"/>
    <mergeCell ref="O13:O15"/>
    <mergeCell ref="N13:N15"/>
    <mergeCell ref="M13:M15"/>
    <mergeCell ref="L13:L15"/>
    <mergeCell ref="K13:K15"/>
    <mergeCell ref="K12:O12"/>
    <mergeCell ref="J13:J15"/>
    <mergeCell ref="I13:I15"/>
    <mergeCell ref="H13:H15"/>
    <mergeCell ref="G13:G15"/>
    <mergeCell ref="F13:F15"/>
    <mergeCell ref="E12:E15"/>
    <mergeCell ref="F12:J12"/>
    <mergeCell ref="D12:D15"/>
  </mergeCells>
  <conditionalFormatting sqref="C17:C61">
    <cfRule type="cellIs" dxfId="12" priority="2" stopIfTrue="1" operator="equal">
      <formula>0</formula>
    </cfRule>
    <cfRule type="expression" dxfId="11" priority="3" stopIfTrue="1">
      <formula>#DIV/0!</formula>
    </cfRule>
  </conditionalFormatting>
  <conditionalFormatting sqref="C11 A11">
    <cfRule type="cellIs" dxfId="10" priority="1"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zoomScaleNormal="100" workbookViewId="0">
      <selection activeCell="E76" sqref="E76"/>
    </sheetView>
  </sheetViews>
  <sheetFormatPr defaultRowHeight="12.75" x14ac:dyDescent="0.2"/>
  <cols>
    <col min="2" max="2" width="45.7109375" customWidth="1"/>
    <col min="7" max="7" width="12" customWidth="1"/>
    <col min="8" max="8" width="17.7109375" customWidth="1"/>
    <col min="9" max="9" width="12.7109375" customWidth="1"/>
    <col min="10" max="10" width="12.42578125" customWidth="1"/>
    <col min="11" max="11" width="12.85546875" customWidth="1"/>
    <col min="12" max="12" width="12" customWidth="1"/>
    <col min="13" max="13" width="12.7109375" customWidth="1"/>
    <col min="14" max="14" width="12.5703125" customWidth="1"/>
    <col min="15" max="15" width="12.28515625" customWidth="1"/>
    <col min="16" max="16" width="12" customWidth="1"/>
    <col min="17" max="17" width="12.42578125" customWidth="1"/>
  </cols>
  <sheetData>
    <row r="1" spans="1:17" ht="16.5" x14ac:dyDescent="0.3">
      <c r="A1" s="191" t="s">
        <v>3</v>
      </c>
      <c r="B1" s="191" t="s">
        <v>79</v>
      </c>
      <c r="C1" s="191"/>
      <c r="D1" s="192"/>
      <c r="E1" s="192"/>
      <c r="F1" s="192"/>
      <c r="G1" s="192"/>
      <c r="H1" s="192"/>
      <c r="I1" s="192"/>
      <c r="J1" s="192"/>
      <c r="K1" s="192"/>
      <c r="L1" s="192"/>
      <c r="M1" s="192"/>
      <c r="N1" s="192"/>
      <c r="O1" s="192"/>
      <c r="P1" s="192"/>
      <c r="Q1" s="192"/>
    </row>
    <row r="2" spans="1:17" ht="16.5" x14ac:dyDescent="0.3">
      <c r="A2" s="191"/>
      <c r="B2" s="191"/>
      <c r="C2" s="191"/>
      <c r="D2" s="192"/>
      <c r="E2" s="192"/>
      <c r="F2" s="192"/>
      <c r="G2" s="192"/>
      <c r="H2" s="192"/>
      <c r="I2" s="192"/>
      <c r="J2" s="192"/>
      <c r="K2" s="192"/>
      <c r="L2" s="192"/>
      <c r="M2" s="192"/>
      <c r="N2" s="192"/>
      <c r="O2" s="192"/>
      <c r="P2" s="192"/>
      <c r="Q2" s="192"/>
    </row>
    <row r="3" spans="1:17" ht="16.5" x14ac:dyDescent="0.3">
      <c r="A3" s="191" t="s">
        <v>4</v>
      </c>
      <c r="B3" s="191" t="s">
        <v>80</v>
      </c>
      <c r="C3" s="191"/>
      <c r="D3" s="192"/>
      <c r="E3" s="192"/>
      <c r="F3" s="192"/>
      <c r="G3" s="192"/>
      <c r="H3" s="192"/>
      <c r="I3" s="192"/>
      <c r="J3" s="192"/>
      <c r="K3" s="192"/>
      <c r="L3" s="192"/>
      <c r="M3" s="192"/>
      <c r="N3" s="192"/>
      <c r="O3" s="192"/>
      <c r="P3" s="192"/>
      <c r="Q3" s="192"/>
    </row>
    <row r="4" spans="1:17" ht="16.5" x14ac:dyDescent="0.3">
      <c r="A4" s="191"/>
      <c r="B4" s="191" t="s">
        <v>81</v>
      </c>
      <c r="C4" s="191"/>
      <c r="D4" s="192"/>
      <c r="E4" s="192"/>
      <c r="F4" s="192"/>
      <c r="G4" s="192"/>
      <c r="H4" s="192"/>
      <c r="I4" s="192"/>
      <c r="J4" s="192"/>
      <c r="K4" s="192"/>
      <c r="L4" s="192"/>
      <c r="M4" s="192"/>
      <c r="N4" s="192"/>
      <c r="O4" s="192"/>
      <c r="P4" s="192"/>
      <c r="Q4" s="192"/>
    </row>
    <row r="5" spans="1:17" ht="16.5" x14ac:dyDescent="0.3">
      <c r="A5" s="191" t="s">
        <v>52</v>
      </c>
      <c r="B5" s="191" t="s">
        <v>82</v>
      </c>
      <c r="C5" s="192"/>
      <c r="D5" s="192"/>
      <c r="E5" s="192"/>
      <c r="F5" s="192"/>
      <c r="G5" s="192"/>
      <c r="H5" s="192"/>
      <c r="I5" s="192"/>
      <c r="J5" s="192"/>
      <c r="K5" s="192"/>
      <c r="L5" s="192"/>
      <c r="M5" s="192"/>
      <c r="N5" s="192"/>
      <c r="O5" s="192"/>
      <c r="P5" s="192"/>
      <c r="Q5" s="192"/>
    </row>
    <row r="6" spans="1:17" ht="16.5" x14ac:dyDescent="0.3">
      <c r="A6" s="191"/>
      <c r="B6" s="191"/>
      <c r="C6" s="192"/>
      <c r="D6" s="192"/>
      <c r="E6" s="192"/>
      <c r="F6" s="192"/>
      <c r="G6" s="192"/>
      <c r="H6" s="192"/>
      <c r="I6" s="192"/>
      <c r="J6" s="192"/>
      <c r="K6" s="192"/>
      <c r="L6" s="192"/>
      <c r="M6" s="192"/>
      <c r="N6" s="192"/>
      <c r="O6" s="192"/>
      <c r="P6" s="192"/>
      <c r="Q6" s="192"/>
    </row>
    <row r="7" spans="1:17" ht="15.75" x14ac:dyDescent="0.25">
      <c r="A7" s="397" t="s">
        <v>537</v>
      </c>
      <c r="B7" s="397"/>
      <c r="C7" s="397"/>
      <c r="D7" s="397"/>
      <c r="E7" s="397"/>
      <c r="F7" s="397"/>
      <c r="G7" s="397"/>
      <c r="H7" s="397"/>
      <c r="I7" s="397"/>
      <c r="J7" s="397"/>
      <c r="K7" s="397"/>
      <c r="L7" s="397"/>
      <c r="M7" s="397"/>
      <c r="N7" s="397"/>
      <c r="O7" s="397"/>
      <c r="P7" s="397"/>
      <c r="Q7" s="397"/>
    </row>
    <row r="8" spans="1:17" x14ac:dyDescent="0.2">
      <c r="A8" s="398" t="s">
        <v>51</v>
      </c>
      <c r="B8" s="385"/>
      <c r="C8" s="385"/>
      <c r="D8" s="385"/>
      <c r="E8" s="385"/>
      <c r="F8" s="385"/>
      <c r="G8" s="385"/>
      <c r="H8" s="385"/>
      <c r="I8" s="385"/>
      <c r="J8" s="385"/>
      <c r="K8" s="385"/>
      <c r="L8" s="385"/>
      <c r="M8" s="385"/>
      <c r="N8" s="385"/>
      <c r="O8" s="385"/>
      <c r="P8" s="385"/>
      <c r="Q8" s="385"/>
    </row>
    <row r="9" spans="1:17" ht="15.75" x14ac:dyDescent="0.25">
      <c r="A9" s="193"/>
      <c r="B9" s="193"/>
      <c r="C9" s="193"/>
      <c r="D9" s="193"/>
      <c r="E9" s="193"/>
      <c r="F9" s="193"/>
      <c r="G9" s="193"/>
      <c r="H9" s="193"/>
      <c r="I9" s="193"/>
      <c r="J9" s="193"/>
      <c r="K9" s="193"/>
      <c r="L9" s="193"/>
      <c r="M9" s="193"/>
      <c r="N9" s="193"/>
      <c r="O9" s="193"/>
      <c r="P9" s="193"/>
      <c r="Q9" s="193"/>
    </row>
    <row r="10" spans="1:17" ht="16.5" x14ac:dyDescent="0.25">
      <c r="A10" s="399"/>
      <c r="B10" s="394"/>
      <c r="C10" s="394"/>
      <c r="E10" s="193"/>
      <c r="F10" s="193"/>
      <c r="G10" s="193"/>
      <c r="H10" s="193"/>
      <c r="I10" s="193"/>
      <c r="J10" s="193"/>
      <c r="K10" s="193"/>
      <c r="L10" s="193"/>
      <c r="M10" s="193"/>
      <c r="N10" s="193"/>
      <c r="O10" s="193"/>
      <c r="P10" s="193"/>
      <c r="Q10" s="193"/>
    </row>
    <row r="11" spans="1:17" ht="16.5" x14ac:dyDescent="0.3">
      <c r="A11" s="194" t="s">
        <v>457</v>
      </c>
      <c r="C11" s="195"/>
      <c r="D11" s="195"/>
      <c r="E11" s="193"/>
      <c r="F11" s="193"/>
      <c r="G11" s="193"/>
      <c r="I11" s="193"/>
      <c r="J11" s="193"/>
      <c r="K11" s="193"/>
      <c r="L11" s="193"/>
      <c r="M11" s="193"/>
      <c r="N11" s="193"/>
      <c r="O11" s="193"/>
      <c r="P11" s="193"/>
      <c r="Q11" s="193"/>
    </row>
    <row r="12" spans="1:17" x14ac:dyDescent="0.2">
      <c r="A12" s="400" t="s">
        <v>5</v>
      </c>
      <c r="B12" s="400" t="s">
        <v>6</v>
      </c>
      <c r="C12" s="400" t="s">
        <v>32</v>
      </c>
      <c r="D12" s="400" t="s">
        <v>50</v>
      </c>
      <c r="E12" s="400" t="s">
        <v>7</v>
      </c>
      <c r="F12" s="400" t="s">
        <v>8</v>
      </c>
      <c r="G12" s="401" t="s">
        <v>529</v>
      </c>
      <c r="H12" s="402" t="s">
        <v>44</v>
      </c>
      <c r="I12" s="391"/>
      <c r="J12" s="391"/>
      <c r="K12" s="391"/>
      <c r="L12" s="392"/>
      <c r="M12" s="402" t="s">
        <v>45</v>
      </c>
      <c r="N12" s="391"/>
      <c r="O12" s="391"/>
      <c r="P12" s="391"/>
      <c r="Q12" s="392"/>
    </row>
    <row r="13" spans="1:17" x14ac:dyDescent="0.2">
      <c r="A13" s="387"/>
      <c r="B13" s="387"/>
      <c r="C13" s="387"/>
      <c r="D13" s="387"/>
      <c r="E13" s="387"/>
      <c r="F13" s="387"/>
      <c r="G13" s="387"/>
      <c r="H13" s="401" t="s">
        <v>528</v>
      </c>
      <c r="I13" s="400" t="s">
        <v>19</v>
      </c>
      <c r="J13" s="400" t="s">
        <v>20</v>
      </c>
      <c r="K13" s="400" t="s">
        <v>21</v>
      </c>
      <c r="L13" s="401" t="s">
        <v>22</v>
      </c>
      <c r="M13" s="401" t="s">
        <v>527</v>
      </c>
      <c r="N13" s="400" t="s">
        <v>23</v>
      </c>
      <c r="O13" s="400" t="s">
        <v>24</v>
      </c>
      <c r="P13" s="400" t="s">
        <v>25</v>
      </c>
      <c r="Q13" s="400" t="s">
        <v>46</v>
      </c>
    </row>
    <row r="14" spans="1:17" x14ac:dyDescent="0.2">
      <c r="A14" s="387"/>
      <c r="B14" s="387"/>
      <c r="C14" s="387"/>
      <c r="D14" s="387"/>
      <c r="E14" s="387"/>
      <c r="F14" s="387"/>
      <c r="G14" s="387"/>
      <c r="H14" s="387"/>
      <c r="I14" s="387"/>
      <c r="J14" s="387"/>
      <c r="K14" s="387"/>
      <c r="L14" s="387"/>
      <c r="M14" s="387"/>
      <c r="N14" s="387"/>
      <c r="O14" s="387"/>
      <c r="P14" s="387"/>
      <c r="Q14" s="387"/>
    </row>
    <row r="15" spans="1:17" ht="13.5" thickBot="1" x14ac:dyDescent="0.25">
      <c r="A15" s="388"/>
      <c r="B15" s="388"/>
      <c r="C15" s="388"/>
      <c r="D15" s="388"/>
      <c r="E15" s="388"/>
      <c r="F15" s="388"/>
      <c r="G15" s="388"/>
      <c r="H15" s="388"/>
      <c r="I15" s="388"/>
      <c r="J15" s="388"/>
      <c r="K15" s="388"/>
      <c r="L15" s="388"/>
      <c r="M15" s="388"/>
      <c r="N15" s="388"/>
      <c r="O15" s="388"/>
      <c r="P15" s="388"/>
      <c r="Q15" s="388"/>
    </row>
    <row r="16" spans="1:17" ht="16.5" thickTop="1" x14ac:dyDescent="0.25">
      <c r="A16" s="196"/>
      <c r="B16" s="197"/>
      <c r="C16" s="197"/>
      <c r="D16" s="197"/>
      <c r="E16" s="196"/>
      <c r="F16" s="196"/>
      <c r="G16" s="196"/>
      <c r="H16" s="196"/>
      <c r="I16" s="196"/>
      <c r="J16" s="196"/>
      <c r="K16" s="196"/>
      <c r="L16" s="196"/>
      <c r="M16" s="196"/>
      <c r="N16" s="196"/>
      <c r="O16" s="196"/>
      <c r="P16" s="196"/>
      <c r="Q16" s="196"/>
    </row>
    <row r="17" spans="1:17" ht="16.5" x14ac:dyDescent="0.3">
      <c r="A17" s="198"/>
      <c r="B17" s="199"/>
      <c r="C17" s="200"/>
      <c r="D17" s="201"/>
      <c r="E17" s="201"/>
      <c r="F17" s="201"/>
      <c r="G17" s="202"/>
      <c r="H17" s="203"/>
      <c r="I17" s="204"/>
      <c r="J17" s="205"/>
      <c r="K17" s="204"/>
      <c r="L17" s="206"/>
      <c r="M17" s="206"/>
      <c r="N17" s="207"/>
      <c r="O17" s="207"/>
      <c r="P17" s="207"/>
      <c r="Q17" s="207"/>
    </row>
    <row r="18" spans="1:17" ht="16.5" x14ac:dyDescent="0.2">
      <c r="A18" s="208"/>
      <c r="B18" s="209" t="s">
        <v>123</v>
      </c>
      <c r="C18" s="94"/>
      <c r="D18" s="230"/>
      <c r="E18" s="102"/>
      <c r="F18" s="102"/>
      <c r="G18" s="231"/>
      <c r="H18" s="231"/>
      <c r="I18" s="232"/>
      <c r="J18" s="232"/>
      <c r="K18" s="232"/>
      <c r="L18" s="232"/>
      <c r="M18" s="232"/>
      <c r="N18" s="232"/>
      <c r="O18" s="232"/>
      <c r="P18" s="232"/>
      <c r="Q18" s="232"/>
    </row>
    <row r="19" spans="1:17" ht="99" x14ac:dyDescent="0.2">
      <c r="A19" s="208">
        <v>1</v>
      </c>
      <c r="B19" s="211" t="s">
        <v>201</v>
      </c>
      <c r="C19" s="212"/>
      <c r="D19" s="212" t="s">
        <v>145</v>
      </c>
      <c r="E19" s="102" t="s">
        <v>26</v>
      </c>
      <c r="F19" s="213">
        <v>1</v>
      </c>
      <c r="G19" s="231"/>
      <c r="H19" s="231"/>
      <c r="I19" s="147"/>
      <c r="J19" s="232"/>
      <c r="K19" s="232"/>
      <c r="L19" s="232"/>
      <c r="M19" s="232"/>
      <c r="N19" s="232"/>
      <c r="O19" s="232"/>
      <c r="P19" s="232"/>
      <c r="Q19" s="232"/>
    </row>
    <row r="20" spans="1:17" ht="16.5" x14ac:dyDescent="0.2">
      <c r="A20" s="208">
        <v>2</v>
      </c>
      <c r="B20" s="211" t="s">
        <v>124</v>
      </c>
      <c r="C20" s="212">
        <v>100</v>
      </c>
      <c r="D20" s="212" t="s">
        <v>146</v>
      </c>
      <c r="E20" s="230" t="s">
        <v>14</v>
      </c>
      <c r="F20" s="213">
        <v>10</v>
      </c>
      <c r="G20" s="146"/>
      <c r="H20" s="146"/>
      <c r="I20" s="147"/>
      <c r="J20" s="147"/>
      <c r="K20" s="147"/>
      <c r="L20" s="147"/>
      <c r="M20" s="147"/>
      <c r="N20" s="147"/>
      <c r="O20" s="147"/>
      <c r="P20" s="147"/>
      <c r="Q20" s="147"/>
    </row>
    <row r="21" spans="1:17" ht="16.5" x14ac:dyDescent="0.2">
      <c r="A21" s="208">
        <v>3</v>
      </c>
      <c r="B21" s="211" t="s">
        <v>124</v>
      </c>
      <c r="C21" s="212">
        <v>125</v>
      </c>
      <c r="D21" s="212" t="s">
        <v>147</v>
      </c>
      <c r="E21" s="230" t="s">
        <v>14</v>
      </c>
      <c r="F21" s="213">
        <v>0.2</v>
      </c>
      <c r="G21" s="146"/>
      <c r="H21" s="146"/>
      <c r="I21" s="147"/>
      <c r="J21" s="147"/>
      <c r="K21" s="147"/>
      <c r="L21" s="147"/>
      <c r="M21" s="147"/>
      <c r="N21" s="147"/>
      <c r="O21" s="147"/>
      <c r="P21" s="147"/>
      <c r="Q21" s="147"/>
    </row>
    <row r="22" spans="1:17" ht="16.5" x14ac:dyDescent="0.2">
      <c r="A22" s="208">
        <v>4</v>
      </c>
      <c r="B22" s="211" t="s">
        <v>455</v>
      </c>
      <c r="C22" s="212">
        <v>100</v>
      </c>
      <c r="D22" s="212" t="s">
        <v>456</v>
      </c>
      <c r="E22" s="230" t="s">
        <v>15</v>
      </c>
      <c r="F22" s="213">
        <v>1</v>
      </c>
      <c r="G22" s="146"/>
      <c r="H22" s="146"/>
      <c r="I22" s="147"/>
      <c r="J22" s="147"/>
      <c r="K22" s="147"/>
      <c r="L22" s="147"/>
      <c r="M22" s="147"/>
      <c r="N22" s="147"/>
      <c r="O22" s="147"/>
      <c r="P22" s="147"/>
      <c r="Q22" s="147"/>
    </row>
    <row r="23" spans="1:17" ht="16.5" x14ac:dyDescent="0.2">
      <c r="A23" s="208">
        <v>5</v>
      </c>
      <c r="B23" s="211" t="s">
        <v>125</v>
      </c>
      <c r="C23" s="212" t="s">
        <v>148</v>
      </c>
      <c r="D23" s="212" t="s">
        <v>456</v>
      </c>
      <c r="E23" s="233" t="s">
        <v>15</v>
      </c>
      <c r="F23" s="213">
        <v>1</v>
      </c>
      <c r="G23" s="231"/>
      <c r="H23" s="231"/>
      <c r="I23" s="147"/>
      <c r="J23" s="232"/>
      <c r="K23" s="232"/>
      <c r="L23" s="232"/>
      <c r="M23" s="232"/>
      <c r="N23" s="232"/>
      <c r="O23" s="232"/>
      <c r="P23" s="232"/>
      <c r="Q23" s="232"/>
    </row>
    <row r="24" spans="1:17" ht="16.5" x14ac:dyDescent="0.2">
      <c r="A24" s="208"/>
      <c r="B24" s="209" t="s">
        <v>126</v>
      </c>
      <c r="C24" s="214"/>
      <c r="D24" s="214"/>
      <c r="E24" s="233"/>
      <c r="F24" s="214"/>
      <c r="G24" s="231"/>
      <c r="H24" s="231"/>
      <c r="I24" s="147"/>
      <c r="J24" s="232"/>
      <c r="K24" s="232"/>
      <c r="L24" s="232"/>
      <c r="M24" s="232"/>
      <c r="N24" s="232"/>
      <c r="O24" s="232"/>
      <c r="P24" s="232"/>
      <c r="Q24" s="232"/>
    </row>
    <row r="25" spans="1:17" ht="33" x14ac:dyDescent="0.2">
      <c r="A25" s="208">
        <v>1</v>
      </c>
      <c r="B25" s="211" t="s">
        <v>127</v>
      </c>
      <c r="C25" s="212">
        <v>125</v>
      </c>
      <c r="D25" s="212" t="s">
        <v>149</v>
      </c>
      <c r="E25" s="102" t="s">
        <v>14</v>
      </c>
      <c r="F25" s="213">
        <v>4</v>
      </c>
      <c r="G25" s="231"/>
      <c r="H25" s="231"/>
      <c r="I25" s="147"/>
      <c r="J25" s="232"/>
      <c r="K25" s="232"/>
      <c r="L25" s="232"/>
      <c r="M25" s="232"/>
      <c r="N25" s="232"/>
      <c r="O25" s="232"/>
      <c r="P25" s="232"/>
      <c r="Q25" s="232"/>
    </row>
    <row r="26" spans="1:17" ht="33" x14ac:dyDescent="0.2">
      <c r="A26" s="208">
        <v>2</v>
      </c>
      <c r="B26" s="211" t="s">
        <v>128</v>
      </c>
      <c r="C26" s="212">
        <v>125</v>
      </c>
      <c r="D26" s="212" t="s">
        <v>149</v>
      </c>
      <c r="E26" s="102" t="s">
        <v>15</v>
      </c>
      <c r="F26" s="213">
        <v>1</v>
      </c>
      <c r="G26" s="231"/>
      <c r="H26" s="231"/>
      <c r="I26" s="147"/>
      <c r="J26" s="232"/>
      <c r="K26" s="232"/>
      <c r="L26" s="232"/>
      <c r="M26" s="232"/>
      <c r="N26" s="232"/>
      <c r="O26" s="232"/>
      <c r="P26" s="232"/>
      <c r="Q26" s="232"/>
    </row>
    <row r="27" spans="1:17" ht="16.5" x14ac:dyDescent="0.2">
      <c r="A27" s="208">
        <v>3</v>
      </c>
      <c r="B27" s="211" t="s">
        <v>129</v>
      </c>
      <c r="C27" s="212">
        <v>125</v>
      </c>
      <c r="D27" s="212" t="s">
        <v>150</v>
      </c>
      <c r="E27" s="102" t="s">
        <v>15</v>
      </c>
      <c r="F27" s="213">
        <v>1</v>
      </c>
      <c r="G27" s="231"/>
      <c r="H27" s="231"/>
      <c r="I27" s="147"/>
      <c r="J27" s="232"/>
      <c r="K27" s="232"/>
      <c r="L27" s="232"/>
      <c r="M27" s="232"/>
      <c r="N27" s="232"/>
      <c r="O27" s="232"/>
      <c r="P27" s="232"/>
      <c r="Q27" s="232"/>
    </row>
    <row r="28" spans="1:17" ht="33" x14ac:dyDescent="0.2">
      <c r="A28" s="208">
        <v>4</v>
      </c>
      <c r="B28" s="211" t="s">
        <v>130</v>
      </c>
      <c r="C28" s="212">
        <v>125</v>
      </c>
      <c r="D28" s="212" t="s">
        <v>151</v>
      </c>
      <c r="E28" s="230" t="s">
        <v>15</v>
      </c>
      <c r="F28" s="213">
        <v>1</v>
      </c>
      <c r="G28" s="231"/>
      <c r="H28" s="231"/>
      <c r="I28" s="147"/>
      <c r="J28" s="232"/>
      <c r="K28" s="232"/>
      <c r="L28" s="232"/>
      <c r="M28" s="232"/>
      <c r="N28" s="232"/>
      <c r="O28" s="232"/>
      <c r="P28" s="232"/>
      <c r="Q28" s="232"/>
    </row>
    <row r="29" spans="1:17" ht="16.5" x14ac:dyDescent="0.2">
      <c r="A29" s="208"/>
      <c r="B29" s="209" t="s">
        <v>131</v>
      </c>
      <c r="C29" s="214"/>
      <c r="D29" s="214"/>
      <c r="E29" s="102"/>
      <c r="F29" s="214"/>
      <c r="G29" s="231"/>
      <c r="H29" s="231"/>
      <c r="I29" s="147"/>
      <c r="J29" s="232"/>
      <c r="K29" s="232"/>
      <c r="L29" s="232"/>
      <c r="M29" s="232"/>
      <c r="N29" s="232"/>
      <c r="O29" s="232"/>
      <c r="P29" s="232"/>
      <c r="Q29" s="232"/>
    </row>
    <row r="30" spans="1:17" ht="99" x14ac:dyDescent="0.2">
      <c r="A30" s="208">
        <v>1</v>
      </c>
      <c r="B30" s="211" t="s">
        <v>202</v>
      </c>
      <c r="C30" s="212"/>
      <c r="D30" s="212" t="s">
        <v>152</v>
      </c>
      <c r="E30" s="213" t="s">
        <v>156</v>
      </c>
      <c r="F30" s="213">
        <v>1</v>
      </c>
      <c r="G30" s="231"/>
      <c r="H30" s="231"/>
      <c r="I30" s="147"/>
      <c r="J30" s="232"/>
      <c r="K30" s="232"/>
      <c r="L30" s="232"/>
      <c r="M30" s="232"/>
      <c r="N30" s="232"/>
      <c r="O30" s="232"/>
      <c r="P30" s="232"/>
      <c r="Q30" s="232"/>
    </row>
    <row r="31" spans="1:17" ht="16.5" x14ac:dyDescent="0.2">
      <c r="A31" s="208">
        <v>2</v>
      </c>
      <c r="B31" s="211" t="s">
        <v>124</v>
      </c>
      <c r="C31" s="212">
        <v>100</v>
      </c>
      <c r="D31" s="212" t="s">
        <v>146</v>
      </c>
      <c r="E31" s="102" t="s">
        <v>14</v>
      </c>
      <c r="F31" s="213"/>
      <c r="G31" s="231"/>
      <c r="H31" s="231"/>
      <c r="I31" s="147"/>
      <c r="J31" s="232"/>
      <c r="K31" s="232"/>
      <c r="L31" s="232"/>
      <c r="M31" s="232"/>
      <c r="N31" s="232"/>
      <c r="O31" s="232"/>
      <c r="P31" s="232"/>
      <c r="Q31" s="232"/>
    </row>
    <row r="32" spans="1:17" ht="16.5" x14ac:dyDescent="0.2">
      <c r="A32" s="208">
        <v>3</v>
      </c>
      <c r="B32" s="211" t="s">
        <v>132</v>
      </c>
      <c r="C32" s="212">
        <v>100</v>
      </c>
      <c r="D32" s="212" t="s">
        <v>456</v>
      </c>
      <c r="E32" s="102" t="s">
        <v>15</v>
      </c>
      <c r="F32" s="213">
        <v>1</v>
      </c>
      <c r="G32" s="231"/>
      <c r="H32" s="231"/>
      <c r="I32" s="147"/>
      <c r="J32" s="232"/>
      <c r="K32" s="232"/>
      <c r="L32" s="232"/>
      <c r="M32" s="232"/>
      <c r="N32" s="232"/>
      <c r="O32" s="232"/>
      <c r="P32" s="232"/>
      <c r="Q32" s="232"/>
    </row>
    <row r="33" spans="1:17" ht="16.5" x14ac:dyDescent="0.2">
      <c r="A33" s="208">
        <v>4</v>
      </c>
      <c r="B33" s="211" t="s">
        <v>128</v>
      </c>
      <c r="C33" s="212">
        <v>100</v>
      </c>
      <c r="D33" s="212" t="s">
        <v>456</v>
      </c>
      <c r="E33" s="230" t="s">
        <v>15</v>
      </c>
      <c r="F33" s="213">
        <v>3</v>
      </c>
      <c r="G33" s="231"/>
      <c r="H33" s="231"/>
      <c r="I33" s="147"/>
      <c r="J33" s="232"/>
      <c r="K33" s="232"/>
      <c r="L33" s="232"/>
      <c r="M33" s="232"/>
      <c r="N33" s="232"/>
      <c r="O33" s="232"/>
      <c r="P33" s="232"/>
      <c r="Q33" s="232"/>
    </row>
    <row r="34" spans="1:17" ht="16.5" x14ac:dyDescent="0.2">
      <c r="A34" s="208">
        <v>5</v>
      </c>
      <c r="B34" s="211" t="s">
        <v>125</v>
      </c>
      <c r="C34" s="212" t="s">
        <v>148</v>
      </c>
      <c r="D34" s="212" t="s">
        <v>456</v>
      </c>
      <c r="E34" s="102" t="s">
        <v>15</v>
      </c>
      <c r="F34" s="213">
        <v>1</v>
      </c>
      <c r="G34" s="231"/>
      <c r="H34" s="231"/>
      <c r="I34" s="147"/>
      <c r="J34" s="232"/>
      <c r="K34" s="232"/>
      <c r="L34" s="232"/>
      <c r="M34" s="232"/>
      <c r="N34" s="232"/>
      <c r="O34" s="232"/>
      <c r="P34" s="232"/>
      <c r="Q34" s="232"/>
    </row>
    <row r="35" spans="1:17" ht="16.5" x14ac:dyDescent="0.2">
      <c r="A35" s="208">
        <v>6</v>
      </c>
      <c r="B35" s="211" t="s">
        <v>133</v>
      </c>
      <c r="C35" s="212">
        <v>125</v>
      </c>
      <c r="D35" s="212" t="s">
        <v>153</v>
      </c>
      <c r="E35" s="230" t="s">
        <v>15</v>
      </c>
      <c r="F35" s="213">
        <v>1</v>
      </c>
      <c r="G35" s="231"/>
      <c r="H35" s="231"/>
      <c r="I35" s="147"/>
      <c r="J35" s="232"/>
      <c r="K35" s="232"/>
      <c r="L35" s="232"/>
      <c r="M35" s="232"/>
      <c r="N35" s="232"/>
      <c r="O35" s="232"/>
      <c r="P35" s="232"/>
      <c r="Q35" s="232"/>
    </row>
    <row r="36" spans="1:17" ht="16.5" x14ac:dyDescent="0.2">
      <c r="A36" s="208">
        <v>7</v>
      </c>
      <c r="B36" s="211" t="s">
        <v>134</v>
      </c>
      <c r="C36" s="212">
        <v>100</v>
      </c>
      <c r="D36" s="212" t="s">
        <v>154</v>
      </c>
      <c r="E36" s="230" t="s">
        <v>15</v>
      </c>
      <c r="F36" s="213">
        <v>1</v>
      </c>
      <c r="G36" s="231"/>
      <c r="H36" s="231"/>
      <c r="I36" s="147"/>
      <c r="J36" s="232"/>
      <c r="K36" s="232"/>
      <c r="L36" s="232"/>
      <c r="M36" s="232"/>
      <c r="N36" s="232"/>
      <c r="O36" s="232"/>
      <c r="P36" s="232"/>
      <c r="Q36" s="232"/>
    </row>
    <row r="37" spans="1:17" ht="16.5" x14ac:dyDescent="0.2">
      <c r="A37" s="208"/>
      <c r="B37" s="209" t="s">
        <v>135</v>
      </c>
      <c r="C37" s="214"/>
      <c r="D37" s="214"/>
      <c r="E37" s="230"/>
      <c r="F37" s="214"/>
      <c r="G37" s="231"/>
      <c r="H37" s="231"/>
      <c r="I37" s="147"/>
      <c r="J37" s="232"/>
      <c r="K37" s="232"/>
      <c r="L37" s="232"/>
      <c r="M37" s="232"/>
      <c r="N37" s="232"/>
      <c r="O37" s="232"/>
      <c r="P37" s="232"/>
      <c r="Q37" s="232"/>
    </row>
    <row r="38" spans="1:17" ht="16.5" x14ac:dyDescent="0.2">
      <c r="A38" s="208">
        <v>1</v>
      </c>
      <c r="B38" s="211" t="s">
        <v>124</v>
      </c>
      <c r="C38" s="212">
        <v>125</v>
      </c>
      <c r="D38" s="212" t="s">
        <v>147</v>
      </c>
      <c r="E38" s="102" t="s">
        <v>14</v>
      </c>
      <c r="F38" s="213">
        <v>7</v>
      </c>
      <c r="G38" s="231"/>
      <c r="H38" s="231"/>
      <c r="I38" s="147"/>
      <c r="J38" s="232"/>
      <c r="K38" s="232"/>
      <c r="L38" s="232"/>
      <c r="M38" s="232"/>
      <c r="N38" s="232"/>
      <c r="O38" s="232"/>
      <c r="P38" s="232"/>
      <c r="Q38" s="232"/>
    </row>
    <row r="39" spans="1:17" ht="16.5" x14ac:dyDescent="0.2">
      <c r="A39" s="208">
        <v>2</v>
      </c>
      <c r="B39" s="211" t="s">
        <v>128</v>
      </c>
      <c r="C39" s="212">
        <v>125</v>
      </c>
      <c r="D39" s="212"/>
      <c r="E39" s="230" t="s">
        <v>15</v>
      </c>
      <c r="F39" s="213">
        <v>1</v>
      </c>
      <c r="G39" s="231"/>
      <c r="H39" s="231"/>
      <c r="I39" s="147"/>
      <c r="J39" s="232"/>
      <c r="K39" s="232"/>
      <c r="L39" s="232"/>
      <c r="M39" s="232"/>
      <c r="N39" s="232"/>
      <c r="O39" s="232"/>
      <c r="P39" s="232"/>
      <c r="Q39" s="232"/>
    </row>
    <row r="40" spans="1:17" ht="33" x14ac:dyDescent="0.2">
      <c r="A40" s="208">
        <v>3</v>
      </c>
      <c r="B40" s="211" t="s">
        <v>130</v>
      </c>
      <c r="C40" s="212">
        <v>125</v>
      </c>
      <c r="D40" s="212" t="s">
        <v>155</v>
      </c>
      <c r="E40" s="230" t="s">
        <v>15</v>
      </c>
      <c r="F40" s="213">
        <v>1</v>
      </c>
      <c r="G40" s="231"/>
      <c r="H40" s="231"/>
      <c r="I40" s="147"/>
      <c r="J40" s="232"/>
      <c r="K40" s="232"/>
      <c r="L40" s="232"/>
      <c r="M40" s="232"/>
      <c r="N40" s="232"/>
      <c r="O40" s="232"/>
      <c r="P40" s="232"/>
      <c r="Q40" s="232"/>
    </row>
    <row r="41" spans="1:17" ht="16.5" x14ac:dyDescent="0.2">
      <c r="A41" s="208"/>
      <c r="B41" s="209" t="s">
        <v>136</v>
      </c>
      <c r="C41" s="214"/>
      <c r="D41" s="214"/>
      <c r="E41" s="233"/>
      <c r="F41" s="214"/>
      <c r="G41" s="231"/>
      <c r="H41" s="231"/>
      <c r="I41" s="147"/>
      <c r="J41" s="232"/>
      <c r="K41" s="232"/>
      <c r="L41" s="232"/>
      <c r="M41" s="232"/>
      <c r="N41" s="232"/>
      <c r="O41" s="232"/>
      <c r="P41" s="232"/>
      <c r="Q41" s="232"/>
    </row>
    <row r="42" spans="1:17" ht="16.5" x14ac:dyDescent="0.2">
      <c r="A42" s="208">
        <v>1</v>
      </c>
      <c r="B42" s="211" t="s">
        <v>124</v>
      </c>
      <c r="C42" s="212">
        <v>125</v>
      </c>
      <c r="D42" s="212" t="s">
        <v>147</v>
      </c>
      <c r="E42" s="102" t="s">
        <v>14</v>
      </c>
      <c r="F42" s="213">
        <v>7</v>
      </c>
      <c r="G42" s="231"/>
      <c r="H42" s="231"/>
      <c r="I42" s="147"/>
      <c r="J42" s="232"/>
      <c r="K42" s="232"/>
      <c r="L42" s="232"/>
      <c r="M42" s="232"/>
      <c r="N42" s="232"/>
      <c r="O42" s="232"/>
      <c r="P42" s="232"/>
      <c r="Q42" s="232"/>
    </row>
    <row r="43" spans="1:17" ht="16.5" x14ac:dyDescent="0.2">
      <c r="A43" s="208">
        <v>2</v>
      </c>
      <c r="B43" s="211" t="s">
        <v>128</v>
      </c>
      <c r="C43" s="212">
        <v>125</v>
      </c>
      <c r="D43" s="212"/>
      <c r="E43" s="230" t="s">
        <v>15</v>
      </c>
      <c r="F43" s="213">
        <v>1</v>
      </c>
      <c r="G43" s="231"/>
      <c r="H43" s="231"/>
      <c r="I43" s="147"/>
      <c r="J43" s="232"/>
      <c r="K43" s="232"/>
      <c r="L43" s="232"/>
      <c r="M43" s="232"/>
      <c r="N43" s="232"/>
      <c r="O43" s="232"/>
      <c r="P43" s="232"/>
      <c r="Q43" s="232"/>
    </row>
    <row r="44" spans="1:17" ht="33" x14ac:dyDescent="0.2">
      <c r="A44" s="208">
        <v>3</v>
      </c>
      <c r="B44" s="211" t="s">
        <v>130</v>
      </c>
      <c r="C44" s="212">
        <v>125</v>
      </c>
      <c r="D44" s="212" t="s">
        <v>155</v>
      </c>
      <c r="E44" s="230" t="s">
        <v>15</v>
      </c>
      <c r="F44" s="213">
        <v>1</v>
      </c>
      <c r="G44" s="231"/>
      <c r="H44" s="231"/>
      <c r="I44" s="147"/>
      <c r="J44" s="232"/>
      <c r="K44" s="232"/>
      <c r="L44" s="232"/>
      <c r="M44" s="232"/>
      <c r="N44" s="232"/>
      <c r="O44" s="232"/>
      <c r="P44" s="232"/>
      <c r="Q44" s="232"/>
    </row>
    <row r="45" spans="1:17" ht="16.5" x14ac:dyDescent="0.2">
      <c r="A45" s="208"/>
      <c r="B45" s="209" t="s">
        <v>137</v>
      </c>
      <c r="C45" s="214"/>
      <c r="D45" s="214"/>
      <c r="E45" s="102"/>
      <c r="F45" s="214"/>
      <c r="G45" s="231"/>
      <c r="H45" s="231"/>
      <c r="I45" s="147"/>
      <c r="J45" s="232"/>
      <c r="K45" s="232"/>
      <c r="L45" s="232"/>
      <c r="M45" s="232"/>
      <c r="N45" s="232"/>
      <c r="O45" s="232"/>
      <c r="P45" s="232"/>
      <c r="Q45" s="232"/>
    </row>
    <row r="46" spans="1:17" ht="16.5" x14ac:dyDescent="0.2">
      <c r="A46" s="208">
        <v>1</v>
      </c>
      <c r="B46" s="211" t="s">
        <v>124</v>
      </c>
      <c r="C46" s="212">
        <v>125</v>
      </c>
      <c r="D46" s="212" t="s">
        <v>147</v>
      </c>
      <c r="E46" s="102" t="s">
        <v>14</v>
      </c>
      <c r="F46" s="213">
        <v>7</v>
      </c>
      <c r="G46" s="231"/>
      <c r="H46" s="231"/>
      <c r="I46" s="147"/>
      <c r="J46" s="232"/>
      <c r="K46" s="232"/>
      <c r="L46" s="232"/>
      <c r="M46" s="232"/>
      <c r="N46" s="232"/>
      <c r="O46" s="232"/>
      <c r="P46" s="232"/>
      <c r="Q46" s="232"/>
    </row>
    <row r="47" spans="1:17" ht="16.5" x14ac:dyDescent="0.2">
      <c r="A47" s="208">
        <v>2</v>
      </c>
      <c r="B47" s="211" t="s">
        <v>128</v>
      </c>
      <c r="C47" s="212">
        <v>125</v>
      </c>
      <c r="D47" s="212"/>
      <c r="E47" s="230" t="s">
        <v>15</v>
      </c>
      <c r="F47" s="213">
        <v>1</v>
      </c>
      <c r="G47" s="231"/>
      <c r="H47" s="231"/>
      <c r="I47" s="147"/>
      <c r="J47" s="232"/>
      <c r="K47" s="232"/>
      <c r="L47" s="232"/>
      <c r="M47" s="232"/>
      <c r="N47" s="232"/>
      <c r="O47" s="232"/>
      <c r="P47" s="232"/>
      <c r="Q47" s="232"/>
    </row>
    <row r="48" spans="1:17" ht="33" x14ac:dyDescent="0.2">
      <c r="A48" s="208">
        <v>3</v>
      </c>
      <c r="B48" s="211" t="s">
        <v>130</v>
      </c>
      <c r="C48" s="212">
        <v>125</v>
      </c>
      <c r="D48" s="212" t="s">
        <v>155</v>
      </c>
      <c r="E48" s="230" t="s">
        <v>15</v>
      </c>
      <c r="F48" s="213">
        <v>1</v>
      </c>
      <c r="G48" s="231"/>
      <c r="H48" s="231"/>
      <c r="I48" s="147"/>
      <c r="J48" s="232"/>
      <c r="K48" s="232"/>
      <c r="L48" s="232"/>
      <c r="M48" s="232"/>
      <c r="N48" s="232"/>
      <c r="O48" s="232"/>
      <c r="P48" s="232"/>
      <c r="Q48" s="232"/>
    </row>
    <row r="49" spans="1:17" ht="16.5" x14ac:dyDescent="0.2">
      <c r="A49" s="208"/>
      <c r="B49" s="209" t="s">
        <v>138</v>
      </c>
      <c r="C49" s="214"/>
      <c r="D49" s="214"/>
      <c r="E49" s="230"/>
      <c r="F49" s="214"/>
      <c r="G49" s="231"/>
      <c r="H49" s="231"/>
      <c r="I49" s="147"/>
      <c r="J49" s="232"/>
      <c r="K49" s="232"/>
      <c r="L49" s="232"/>
      <c r="M49" s="232"/>
      <c r="N49" s="232"/>
      <c r="O49" s="232"/>
      <c r="P49" s="232"/>
      <c r="Q49" s="232"/>
    </row>
    <row r="50" spans="1:17" ht="99" x14ac:dyDescent="0.2">
      <c r="A50" s="208">
        <v>1</v>
      </c>
      <c r="B50" s="211" t="s">
        <v>139</v>
      </c>
      <c r="C50" s="212"/>
      <c r="D50" s="212" t="s">
        <v>152</v>
      </c>
      <c r="E50" s="213" t="s">
        <v>157</v>
      </c>
      <c r="F50" s="213">
        <v>1</v>
      </c>
      <c r="G50" s="231"/>
      <c r="H50" s="231"/>
      <c r="I50" s="147"/>
      <c r="J50" s="232"/>
      <c r="K50" s="232"/>
      <c r="L50" s="232"/>
      <c r="M50" s="232"/>
      <c r="N50" s="232"/>
      <c r="O50" s="232"/>
      <c r="P50" s="232"/>
      <c r="Q50" s="232"/>
    </row>
    <row r="51" spans="1:17" ht="16.5" x14ac:dyDescent="0.2">
      <c r="A51" s="208">
        <v>2</v>
      </c>
      <c r="B51" s="211" t="s">
        <v>124</v>
      </c>
      <c r="C51" s="212">
        <v>100</v>
      </c>
      <c r="D51" s="212" t="s">
        <v>146</v>
      </c>
      <c r="E51" s="102" t="s">
        <v>14</v>
      </c>
      <c r="F51" s="213">
        <v>6</v>
      </c>
      <c r="G51" s="231"/>
      <c r="H51" s="231"/>
      <c r="I51" s="147"/>
      <c r="J51" s="232"/>
      <c r="K51" s="232"/>
      <c r="L51" s="232"/>
      <c r="M51" s="232"/>
      <c r="N51" s="232"/>
      <c r="O51" s="232"/>
      <c r="P51" s="232"/>
      <c r="Q51" s="232"/>
    </row>
    <row r="52" spans="1:17" ht="16.5" x14ac:dyDescent="0.2">
      <c r="A52" s="208">
        <v>3</v>
      </c>
      <c r="B52" s="211" t="s">
        <v>128</v>
      </c>
      <c r="C52" s="212">
        <v>100</v>
      </c>
      <c r="D52" s="212"/>
      <c r="E52" s="230" t="s">
        <v>15</v>
      </c>
      <c r="F52" s="213">
        <v>3</v>
      </c>
      <c r="G52" s="231"/>
      <c r="H52" s="231"/>
      <c r="I52" s="147"/>
      <c r="J52" s="232"/>
      <c r="K52" s="232"/>
      <c r="L52" s="232"/>
      <c r="M52" s="232"/>
      <c r="N52" s="232"/>
      <c r="O52" s="232"/>
      <c r="P52" s="232"/>
      <c r="Q52" s="232"/>
    </row>
    <row r="53" spans="1:17" ht="16.5" x14ac:dyDescent="0.2">
      <c r="A53" s="208">
        <v>4</v>
      </c>
      <c r="B53" s="211" t="s">
        <v>125</v>
      </c>
      <c r="C53" s="212" t="s">
        <v>148</v>
      </c>
      <c r="D53" s="212"/>
      <c r="E53" s="230" t="s">
        <v>15</v>
      </c>
      <c r="F53" s="213">
        <v>1</v>
      </c>
      <c r="G53" s="231"/>
      <c r="H53" s="231"/>
      <c r="I53" s="147"/>
      <c r="J53" s="232"/>
      <c r="K53" s="232"/>
      <c r="L53" s="232"/>
      <c r="M53" s="232"/>
      <c r="N53" s="232"/>
      <c r="O53" s="232"/>
      <c r="P53" s="232"/>
      <c r="Q53" s="232"/>
    </row>
    <row r="54" spans="1:17" ht="16.5" x14ac:dyDescent="0.2">
      <c r="A54" s="208">
        <v>5</v>
      </c>
      <c r="B54" s="211" t="s">
        <v>133</v>
      </c>
      <c r="C54" s="212">
        <v>125</v>
      </c>
      <c r="D54" s="212" t="s">
        <v>153</v>
      </c>
      <c r="E54" s="230" t="s">
        <v>15</v>
      </c>
      <c r="F54" s="213">
        <v>1</v>
      </c>
      <c r="G54" s="231"/>
      <c r="H54" s="231"/>
      <c r="I54" s="147"/>
      <c r="J54" s="232"/>
      <c r="K54" s="232"/>
      <c r="L54" s="232"/>
      <c r="M54" s="232"/>
      <c r="N54" s="232"/>
      <c r="O54" s="232"/>
      <c r="P54" s="232"/>
      <c r="Q54" s="232"/>
    </row>
    <row r="55" spans="1:17" ht="16.5" x14ac:dyDescent="0.2">
      <c r="A55" s="208">
        <v>6</v>
      </c>
      <c r="B55" s="211" t="s">
        <v>134</v>
      </c>
      <c r="C55" s="212">
        <v>100</v>
      </c>
      <c r="D55" s="212" t="s">
        <v>154</v>
      </c>
      <c r="E55" s="230" t="s">
        <v>15</v>
      </c>
      <c r="F55" s="213">
        <v>1</v>
      </c>
      <c r="G55" s="231"/>
      <c r="H55" s="231"/>
      <c r="I55" s="147"/>
      <c r="J55" s="232"/>
      <c r="K55" s="232"/>
      <c r="L55" s="232"/>
      <c r="M55" s="232"/>
      <c r="N55" s="232"/>
      <c r="O55" s="232"/>
      <c r="P55" s="232"/>
      <c r="Q55" s="232"/>
    </row>
    <row r="56" spans="1:17" ht="16.5" x14ac:dyDescent="0.2">
      <c r="A56" s="208"/>
      <c r="B56" s="209" t="s">
        <v>140</v>
      </c>
      <c r="C56" s="214"/>
      <c r="D56" s="214"/>
      <c r="E56" s="233"/>
      <c r="F56" s="214"/>
      <c r="G56" s="231"/>
      <c r="H56" s="231"/>
      <c r="I56" s="147"/>
      <c r="J56" s="232"/>
      <c r="K56" s="232"/>
      <c r="L56" s="232"/>
      <c r="M56" s="232"/>
      <c r="N56" s="232"/>
      <c r="O56" s="232"/>
      <c r="P56" s="232"/>
      <c r="Q56" s="232"/>
    </row>
    <row r="57" spans="1:17" ht="16.5" x14ac:dyDescent="0.2">
      <c r="A57" s="208">
        <v>1</v>
      </c>
      <c r="B57" s="211" t="s">
        <v>124</v>
      </c>
      <c r="C57" s="212">
        <v>125</v>
      </c>
      <c r="D57" s="212" t="s">
        <v>147</v>
      </c>
      <c r="E57" s="102" t="s">
        <v>14</v>
      </c>
      <c r="F57" s="213">
        <v>4</v>
      </c>
      <c r="G57" s="231"/>
      <c r="H57" s="231"/>
      <c r="I57" s="147"/>
      <c r="J57" s="232"/>
      <c r="K57" s="232"/>
      <c r="L57" s="232"/>
      <c r="M57" s="232"/>
      <c r="N57" s="232"/>
      <c r="O57" s="232"/>
      <c r="P57" s="232"/>
      <c r="Q57" s="232"/>
    </row>
    <row r="58" spans="1:17" ht="16.5" x14ac:dyDescent="0.2">
      <c r="A58" s="208">
        <v>2</v>
      </c>
      <c r="B58" s="211" t="s">
        <v>128</v>
      </c>
      <c r="C58" s="212">
        <v>125</v>
      </c>
      <c r="D58" s="212"/>
      <c r="E58" s="230" t="s">
        <v>15</v>
      </c>
      <c r="F58" s="213">
        <v>1</v>
      </c>
      <c r="G58" s="231"/>
      <c r="H58" s="231"/>
      <c r="I58" s="147"/>
      <c r="J58" s="232"/>
      <c r="K58" s="232"/>
      <c r="L58" s="232"/>
      <c r="M58" s="232"/>
      <c r="N58" s="232"/>
      <c r="O58" s="232"/>
      <c r="P58" s="232"/>
      <c r="Q58" s="232"/>
    </row>
    <row r="59" spans="1:17" ht="33" x14ac:dyDescent="0.2">
      <c r="A59" s="208">
        <v>3</v>
      </c>
      <c r="B59" s="211" t="s">
        <v>130</v>
      </c>
      <c r="C59" s="212">
        <v>125</v>
      </c>
      <c r="D59" s="212" t="s">
        <v>155</v>
      </c>
      <c r="E59" s="230" t="s">
        <v>15</v>
      </c>
      <c r="F59" s="213">
        <v>1</v>
      </c>
      <c r="G59" s="231"/>
      <c r="H59" s="231"/>
      <c r="I59" s="147"/>
      <c r="J59" s="232"/>
      <c r="K59" s="232"/>
      <c r="L59" s="232"/>
      <c r="M59" s="232"/>
      <c r="N59" s="232"/>
      <c r="O59" s="232"/>
      <c r="P59" s="232"/>
      <c r="Q59" s="232"/>
    </row>
    <row r="60" spans="1:17" ht="16.5" x14ac:dyDescent="0.2">
      <c r="A60" s="208"/>
      <c r="B60" s="209" t="s">
        <v>141</v>
      </c>
      <c r="C60" s="214"/>
      <c r="D60" s="214"/>
      <c r="E60" s="230"/>
      <c r="F60" s="214"/>
      <c r="G60" s="231"/>
      <c r="H60" s="231"/>
      <c r="I60" s="147"/>
      <c r="J60" s="232"/>
      <c r="K60" s="232"/>
      <c r="L60" s="232"/>
      <c r="M60" s="232"/>
      <c r="N60" s="232"/>
      <c r="O60" s="232"/>
      <c r="P60" s="232"/>
      <c r="Q60" s="232"/>
    </row>
    <row r="61" spans="1:17" ht="16.5" x14ac:dyDescent="0.2">
      <c r="A61" s="208">
        <v>1</v>
      </c>
      <c r="B61" s="211" t="s">
        <v>124</v>
      </c>
      <c r="C61" s="212">
        <v>125</v>
      </c>
      <c r="D61" s="212" t="s">
        <v>147</v>
      </c>
      <c r="E61" s="102" t="s">
        <v>14</v>
      </c>
      <c r="F61" s="213">
        <v>4</v>
      </c>
      <c r="G61" s="231"/>
      <c r="H61" s="231"/>
      <c r="I61" s="147"/>
      <c r="J61" s="232"/>
      <c r="K61" s="232"/>
      <c r="L61" s="232"/>
      <c r="M61" s="232"/>
      <c r="N61" s="232"/>
      <c r="O61" s="232"/>
      <c r="P61" s="232"/>
      <c r="Q61" s="232"/>
    </row>
    <row r="62" spans="1:17" ht="16.5" x14ac:dyDescent="0.2">
      <c r="A62" s="208">
        <v>2</v>
      </c>
      <c r="B62" s="211" t="s">
        <v>128</v>
      </c>
      <c r="C62" s="212">
        <v>125</v>
      </c>
      <c r="D62" s="212"/>
      <c r="E62" s="230" t="s">
        <v>15</v>
      </c>
      <c r="F62" s="213">
        <v>1</v>
      </c>
      <c r="G62" s="231"/>
      <c r="H62" s="231"/>
      <c r="I62" s="147"/>
      <c r="J62" s="232"/>
      <c r="K62" s="232"/>
      <c r="L62" s="232"/>
      <c r="M62" s="232"/>
      <c r="N62" s="232"/>
      <c r="O62" s="232"/>
      <c r="P62" s="232"/>
      <c r="Q62" s="232"/>
    </row>
    <row r="63" spans="1:17" ht="33" x14ac:dyDescent="0.2">
      <c r="A63" s="208">
        <v>3</v>
      </c>
      <c r="B63" s="211" t="s">
        <v>130</v>
      </c>
      <c r="C63" s="212">
        <v>125</v>
      </c>
      <c r="D63" s="212" t="s">
        <v>155</v>
      </c>
      <c r="E63" s="230" t="s">
        <v>15</v>
      </c>
      <c r="F63" s="213">
        <v>1</v>
      </c>
      <c r="G63" s="231"/>
      <c r="H63" s="231"/>
      <c r="I63" s="147"/>
      <c r="J63" s="232"/>
      <c r="K63" s="232"/>
      <c r="L63" s="232"/>
      <c r="M63" s="232"/>
      <c r="N63" s="232"/>
      <c r="O63" s="232"/>
      <c r="P63" s="232"/>
      <c r="Q63" s="232"/>
    </row>
    <row r="64" spans="1:17" ht="16.5" x14ac:dyDescent="0.2">
      <c r="A64" s="208"/>
      <c r="B64" s="209" t="s">
        <v>142</v>
      </c>
      <c r="C64" s="214"/>
      <c r="D64" s="214"/>
      <c r="E64" s="102"/>
      <c r="F64" s="214"/>
      <c r="G64" s="231"/>
      <c r="H64" s="231"/>
      <c r="I64" s="147"/>
      <c r="J64" s="232"/>
      <c r="K64" s="232"/>
      <c r="L64" s="232"/>
      <c r="M64" s="232"/>
      <c r="N64" s="232"/>
      <c r="O64" s="232"/>
      <c r="P64" s="232"/>
      <c r="Q64" s="232"/>
    </row>
    <row r="65" spans="1:17" ht="16.5" x14ac:dyDescent="0.2">
      <c r="A65" s="208">
        <v>1</v>
      </c>
      <c r="B65" s="211" t="s">
        <v>124</v>
      </c>
      <c r="C65" s="212">
        <v>125</v>
      </c>
      <c r="D65" s="212" t="s">
        <v>147</v>
      </c>
      <c r="E65" s="102" t="s">
        <v>14</v>
      </c>
      <c r="F65" s="213">
        <v>4</v>
      </c>
      <c r="G65" s="231"/>
      <c r="H65" s="231"/>
      <c r="I65" s="147"/>
      <c r="J65" s="232"/>
      <c r="K65" s="232"/>
      <c r="L65" s="232"/>
      <c r="M65" s="232"/>
      <c r="N65" s="232"/>
      <c r="O65" s="232"/>
      <c r="P65" s="232"/>
      <c r="Q65" s="232"/>
    </row>
    <row r="66" spans="1:17" ht="16.5" x14ac:dyDescent="0.2">
      <c r="A66" s="208">
        <v>2</v>
      </c>
      <c r="B66" s="211" t="s">
        <v>128</v>
      </c>
      <c r="C66" s="212">
        <v>125</v>
      </c>
      <c r="D66" s="212"/>
      <c r="E66" s="230" t="s">
        <v>15</v>
      </c>
      <c r="F66" s="213">
        <v>1</v>
      </c>
      <c r="G66" s="231"/>
      <c r="H66" s="231"/>
      <c r="I66" s="147"/>
      <c r="J66" s="232"/>
      <c r="K66" s="232"/>
      <c r="L66" s="232"/>
      <c r="M66" s="232"/>
      <c r="N66" s="232"/>
      <c r="O66" s="232"/>
      <c r="P66" s="232"/>
      <c r="Q66" s="232"/>
    </row>
    <row r="67" spans="1:17" ht="33" x14ac:dyDescent="0.2">
      <c r="A67" s="208">
        <v>3</v>
      </c>
      <c r="B67" s="211" t="s">
        <v>130</v>
      </c>
      <c r="C67" s="212">
        <v>125</v>
      </c>
      <c r="D67" s="212" t="s">
        <v>155</v>
      </c>
      <c r="E67" s="230" t="s">
        <v>15</v>
      </c>
      <c r="F67" s="213">
        <v>1</v>
      </c>
      <c r="G67" s="231"/>
      <c r="H67" s="231"/>
      <c r="I67" s="147"/>
      <c r="J67" s="232"/>
      <c r="K67" s="232"/>
      <c r="L67" s="232"/>
      <c r="M67" s="232"/>
      <c r="N67" s="232"/>
      <c r="O67" s="232"/>
      <c r="P67" s="232"/>
      <c r="Q67" s="232"/>
    </row>
    <row r="68" spans="1:17" ht="16.5" x14ac:dyDescent="0.2">
      <c r="A68" s="208"/>
      <c r="B68" s="215" t="s">
        <v>143</v>
      </c>
      <c r="C68" s="213"/>
      <c r="D68" s="213"/>
      <c r="E68" s="230"/>
      <c r="F68" s="213"/>
      <c r="G68" s="231"/>
      <c r="H68" s="231"/>
      <c r="I68" s="232"/>
      <c r="J68" s="232"/>
      <c r="K68" s="232"/>
      <c r="L68" s="232"/>
      <c r="M68" s="232"/>
      <c r="N68" s="232"/>
      <c r="O68" s="232"/>
      <c r="P68" s="232"/>
      <c r="Q68" s="232"/>
    </row>
    <row r="69" spans="1:17" ht="33" x14ac:dyDescent="0.2">
      <c r="A69" s="208">
        <v>1</v>
      </c>
      <c r="B69" s="211" t="s">
        <v>144</v>
      </c>
      <c r="C69" s="212"/>
      <c r="D69" s="212"/>
      <c r="E69" s="233" t="s">
        <v>26</v>
      </c>
      <c r="F69" s="213">
        <v>1</v>
      </c>
      <c r="G69" s="231"/>
      <c r="H69" s="231"/>
      <c r="I69" s="232"/>
      <c r="J69" s="232"/>
      <c r="K69" s="232"/>
      <c r="L69" s="232"/>
      <c r="M69" s="232"/>
      <c r="N69" s="232"/>
      <c r="O69" s="232"/>
      <c r="P69" s="232"/>
      <c r="Q69" s="232"/>
    </row>
    <row r="70" spans="1:17" ht="16.5" thickBot="1" x14ac:dyDescent="0.3">
      <c r="A70" s="216"/>
      <c r="B70" s="217"/>
      <c r="C70" s="218"/>
      <c r="D70" s="218"/>
      <c r="E70" s="218"/>
      <c r="F70" s="234"/>
      <c r="G70" s="234"/>
      <c r="H70" s="234"/>
      <c r="I70" s="235"/>
      <c r="J70" s="235"/>
      <c r="K70" s="236"/>
      <c r="L70" s="236"/>
      <c r="M70" s="236"/>
      <c r="N70" s="237"/>
      <c r="O70" s="237"/>
      <c r="P70" s="237"/>
      <c r="Q70" s="237"/>
    </row>
    <row r="71" spans="1:17" ht="16.5" thickTop="1" x14ac:dyDescent="0.25">
      <c r="A71" s="219"/>
      <c r="B71" s="220" t="s">
        <v>31</v>
      </c>
      <c r="C71" s="238"/>
      <c r="D71" s="238"/>
      <c r="E71" s="238"/>
      <c r="F71" s="238"/>
      <c r="G71" s="238"/>
      <c r="H71" s="238"/>
      <c r="I71" s="238"/>
      <c r="J71" s="238"/>
      <c r="K71" s="238"/>
      <c r="L71" s="238"/>
      <c r="M71" s="239"/>
      <c r="N71" s="240"/>
      <c r="O71" s="240"/>
      <c r="P71" s="240"/>
      <c r="Q71" s="240"/>
    </row>
    <row r="72" spans="1:17" ht="16.5" x14ac:dyDescent="0.2">
      <c r="A72" s="221"/>
      <c r="B72" s="222" t="s">
        <v>17</v>
      </c>
      <c r="C72" s="241"/>
      <c r="D72" s="224" t="s">
        <v>538</v>
      </c>
      <c r="E72" s="223"/>
      <c r="G72" s="224"/>
      <c r="H72" s="224"/>
      <c r="I72" s="223"/>
      <c r="J72" s="223"/>
      <c r="K72" s="223"/>
      <c r="L72" s="223"/>
      <c r="M72" s="223"/>
      <c r="N72" s="243"/>
      <c r="O72" s="243"/>
      <c r="P72" s="243"/>
      <c r="Q72" s="243"/>
    </row>
    <row r="73" spans="1:17" ht="16.5" x14ac:dyDescent="0.2">
      <c r="A73" s="225"/>
      <c r="B73" s="226" t="s">
        <v>16</v>
      </c>
      <c r="C73" s="244"/>
      <c r="D73" s="242"/>
      <c r="E73" s="223"/>
      <c r="F73" s="224"/>
      <c r="G73" s="224"/>
      <c r="H73" s="224"/>
      <c r="I73" s="223"/>
      <c r="J73" s="223"/>
      <c r="K73" s="223"/>
      <c r="L73" s="223"/>
      <c r="M73" s="223"/>
      <c r="N73" s="243"/>
      <c r="O73" s="243"/>
      <c r="P73" s="243"/>
      <c r="Q73" s="243"/>
    </row>
    <row r="74" spans="1:17" ht="16.5" x14ac:dyDescent="0.3">
      <c r="A74" s="227"/>
      <c r="B74" s="227"/>
      <c r="C74" s="227"/>
      <c r="D74" s="227"/>
      <c r="E74" s="228"/>
      <c r="F74" s="195"/>
      <c r="G74" s="195"/>
      <c r="H74" s="195"/>
      <c r="I74" s="194"/>
      <c r="J74" s="194"/>
      <c r="K74" s="194"/>
      <c r="L74" s="194"/>
      <c r="M74" s="194"/>
      <c r="N74" s="194"/>
      <c r="O74" s="194"/>
      <c r="P74" s="194"/>
      <c r="Q74" s="194"/>
    </row>
    <row r="75" spans="1:17" ht="16.5" x14ac:dyDescent="0.3">
      <c r="A75" s="229" t="s">
        <v>30</v>
      </c>
      <c r="B75" s="194"/>
      <c r="C75" s="194"/>
      <c r="D75" s="194"/>
      <c r="E75" s="195"/>
      <c r="F75" s="195"/>
      <c r="G75" s="195"/>
      <c r="H75" s="195"/>
      <c r="I75" s="194"/>
      <c r="J75" s="194"/>
      <c r="K75" s="194"/>
      <c r="L75" s="194"/>
      <c r="M75" s="194"/>
      <c r="N75" s="194"/>
      <c r="O75" s="194"/>
      <c r="P75" s="194"/>
      <c r="Q75" s="194"/>
    </row>
    <row r="76" spans="1:17" ht="14.25" x14ac:dyDescent="0.2">
      <c r="A76" s="44"/>
      <c r="B76" s="44"/>
      <c r="C76" s="44"/>
      <c r="D76" s="44"/>
      <c r="E76" s="45"/>
      <c r="F76" s="45"/>
      <c r="G76" s="45"/>
      <c r="H76" s="45"/>
      <c r="I76" s="44"/>
      <c r="J76" s="44"/>
      <c r="K76" s="44"/>
      <c r="L76" s="44"/>
      <c r="M76" s="44"/>
      <c r="N76" s="44"/>
      <c r="O76" s="44"/>
      <c r="P76" s="44"/>
      <c r="Q76" s="44"/>
    </row>
  </sheetData>
  <mergeCells count="22">
    <mergeCell ref="B12:B15"/>
    <mergeCell ref="H12:L12"/>
    <mergeCell ref="F12:F15"/>
    <mergeCell ref="E12:E15"/>
    <mergeCell ref="D12:D15"/>
    <mergeCell ref="C12:C15"/>
    <mergeCell ref="A7:Q7"/>
    <mergeCell ref="A8:Q8"/>
    <mergeCell ref="A10:C10"/>
    <mergeCell ref="Q13:Q15"/>
    <mergeCell ref="P13:P15"/>
    <mergeCell ref="O13:O15"/>
    <mergeCell ref="N13:N15"/>
    <mergeCell ref="M13:M15"/>
    <mergeCell ref="M12:Q12"/>
    <mergeCell ref="L13:L15"/>
    <mergeCell ref="K13:K15"/>
    <mergeCell ref="J13:J15"/>
    <mergeCell ref="I13:I15"/>
    <mergeCell ref="H13:H15"/>
    <mergeCell ref="G12:G15"/>
    <mergeCell ref="A12:A15"/>
  </mergeCells>
  <conditionalFormatting sqref="E17:E29 E31:E49 E51:E70">
    <cfRule type="cellIs" dxfId="9" priority="5" stopIfTrue="1" operator="equal">
      <formula>0</formula>
    </cfRule>
    <cfRule type="expression" dxfId="8" priority="6" stopIfTrue="1">
      <formula>#DIV/0!</formula>
    </cfRule>
  </conditionalFormatting>
  <conditionalFormatting sqref="C11 A11">
    <cfRule type="cellIs" dxfId="7" priority="4" stopIfTrue="1" operator="equal">
      <formula>0</formula>
    </cfRule>
  </conditionalFormatting>
  <conditionalFormatting sqref="A11">
    <cfRule type="cellIs" dxfId="6" priority="1"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zoomScaleNormal="100" workbookViewId="0">
      <selection activeCell="B9" sqref="B9"/>
    </sheetView>
  </sheetViews>
  <sheetFormatPr defaultRowHeight="12.75" x14ac:dyDescent="0.2"/>
  <cols>
    <col min="2" max="2" width="46.5703125" customWidth="1"/>
    <col min="5" max="5" width="11.140625" customWidth="1"/>
    <col min="6" max="6" width="13.42578125" customWidth="1"/>
    <col min="7" max="7" width="13.85546875" customWidth="1"/>
    <col min="8" max="8" width="14.28515625" customWidth="1"/>
    <col min="9" max="9" width="14.85546875" customWidth="1"/>
    <col min="10" max="10" width="10.85546875" customWidth="1"/>
    <col min="11" max="11" width="10.5703125" customWidth="1"/>
    <col min="12" max="13" width="13.140625" customWidth="1"/>
    <col min="14" max="14" width="12.28515625" customWidth="1"/>
    <col min="15" max="15" width="11.5703125" customWidth="1"/>
  </cols>
  <sheetData>
    <row r="1" spans="1:15" x14ac:dyDescent="0.2">
      <c r="A1" s="245" t="s">
        <v>3</v>
      </c>
      <c r="B1" s="245" t="s">
        <v>79</v>
      </c>
      <c r="C1" s="246"/>
      <c r="D1" s="247"/>
      <c r="E1" s="247"/>
      <c r="F1" s="247"/>
      <c r="G1" s="51"/>
      <c r="H1" s="51"/>
      <c r="I1" s="51"/>
      <c r="J1" s="51"/>
      <c r="K1" s="51"/>
      <c r="L1" s="51"/>
      <c r="M1" s="51"/>
      <c r="N1" s="51"/>
      <c r="O1" s="51"/>
    </row>
    <row r="2" spans="1:15" x14ac:dyDescent="0.2">
      <c r="A2" s="245"/>
      <c r="B2" s="245"/>
      <c r="C2" s="246"/>
      <c r="D2" s="247"/>
      <c r="E2" s="247"/>
      <c r="F2" s="247"/>
      <c r="G2" s="51"/>
      <c r="H2" s="51"/>
      <c r="I2" s="51"/>
      <c r="J2" s="51"/>
      <c r="K2" s="51"/>
      <c r="L2" s="51"/>
      <c r="M2" s="51"/>
      <c r="N2" s="51"/>
      <c r="O2" s="51"/>
    </row>
    <row r="3" spans="1:15" x14ac:dyDescent="0.2">
      <c r="A3" s="245" t="s">
        <v>4</v>
      </c>
      <c r="B3" s="245" t="s">
        <v>80</v>
      </c>
      <c r="C3" s="246"/>
      <c r="D3" s="247"/>
      <c r="E3" s="247"/>
      <c r="F3" s="247"/>
      <c r="G3" s="51"/>
      <c r="H3" s="51"/>
      <c r="I3" s="51"/>
      <c r="J3" s="51"/>
      <c r="K3" s="51"/>
      <c r="L3" s="51"/>
      <c r="M3" s="51"/>
      <c r="N3" s="51"/>
      <c r="O3" s="51"/>
    </row>
    <row r="4" spans="1:15" x14ac:dyDescent="0.2">
      <c r="A4" s="245"/>
      <c r="B4" s="245" t="s">
        <v>81</v>
      </c>
      <c r="C4" s="246"/>
      <c r="D4" s="247"/>
      <c r="E4" s="247"/>
      <c r="F4" s="247"/>
      <c r="G4" s="51"/>
      <c r="H4" s="51"/>
      <c r="I4" s="51"/>
      <c r="J4" s="51"/>
      <c r="K4" s="51"/>
      <c r="L4" s="51"/>
      <c r="M4" s="51"/>
      <c r="N4" s="51"/>
      <c r="O4" s="51"/>
    </row>
    <row r="5" spans="1:15" x14ac:dyDescent="0.2">
      <c r="A5" s="245" t="s">
        <v>52</v>
      </c>
      <c r="B5" s="245" t="s">
        <v>82</v>
      </c>
      <c r="C5" s="246"/>
      <c r="D5" s="247"/>
      <c r="E5" s="247"/>
      <c r="F5" s="247"/>
      <c r="G5" s="51"/>
      <c r="H5" s="51"/>
      <c r="I5" s="51"/>
      <c r="J5" s="51"/>
      <c r="K5" s="51"/>
      <c r="L5" s="51"/>
      <c r="M5" s="403"/>
      <c r="N5" s="403"/>
      <c r="O5" s="403"/>
    </row>
    <row r="6" spans="1:15" x14ac:dyDescent="0.2">
      <c r="A6" s="51"/>
      <c r="B6" s="51"/>
      <c r="C6" s="246"/>
      <c r="D6" s="247"/>
      <c r="E6" s="247"/>
      <c r="F6" s="247"/>
      <c r="G6" s="51"/>
      <c r="H6" s="51"/>
      <c r="I6" s="51"/>
      <c r="J6" s="51"/>
      <c r="K6" s="51"/>
      <c r="L6" s="51"/>
      <c r="M6" s="248"/>
      <c r="N6" s="248"/>
      <c r="O6" s="248"/>
    </row>
    <row r="7" spans="1:15" x14ac:dyDescent="0.2">
      <c r="A7" s="403" t="s">
        <v>539</v>
      </c>
      <c r="B7" s="403"/>
      <c r="C7" s="403"/>
      <c r="D7" s="403"/>
      <c r="E7" s="403"/>
      <c r="F7" s="403"/>
      <c r="G7" s="403"/>
      <c r="H7" s="403"/>
      <c r="I7" s="403"/>
      <c r="J7" s="403"/>
      <c r="K7" s="403"/>
      <c r="L7" s="403"/>
      <c r="M7" s="403"/>
      <c r="N7" s="403"/>
      <c r="O7" s="403"/>
    </row>
    <row r="8" spans="1:15" x14ac:dyDescent="0.2">
      <c r="A8" s="404" t="s">
        <v>168</v>
      </c>
      <c r="B8" s="385"/>
      <c r="C8" s="385"/>
      <c r="D8" s="385"/>
      <c r="E8" s="385"/>
      <c r="F8" s="385"/>
      <c r="G8" s="385"/>
      <c r="H8" s="385"/>
      <c r="I8" s="385"/>
      <c r="J8" s="385"/>
      <c r="K8" s="385"/>
      <c r="L8" s="385"/>
      <c r="M8" s="385"/>
      <c r="N8" s="385"/>
      <c r="O8" s="385"/>
    </row>
    <row r="9" spans="1:15" x14ac:dyDescent="0.2">
      <c r="A9" s="248"/>
      <c r="B9" s="248"/>
      <c r="C9" s="248"/>
      <c r="D9" s="248"/>
      <c r="E9" s="248"/>
      <c r="F9" s="248"/>
      <c r="G9" s="248"/>
      <c r="H9" s="248"/>
      <c r="I9" s="248"/>
      <c r="J9" s="248"/>
      <c r="K9" s="248"/>
      <c r="L9" s="248"/>
      <c r="M9" s="248"/>
      <c r="N9" s="248"/>
      <c r="O9" s="248"/>
    </row>
    <row r="10" spans="1:15" ht="16.5" x14ac:dyDescent="0.2">
      <c r="A10" s="405"/>
      <c r="B10" s="394"/>
      <c r="C10" s="394"/>
      <c r="E10" s="248"/>
      <c r="F10" s="246"/>
      <c r="H10" s="248"/>
      <c r="I10" s="248"/>
      <c r="J10" s="248"/>
      <c r="K10" s="248"/>
      <c r="L10" s="248"/>
      <c r="M10" s="248"/>
      <c r="N10" s="248"/>
      <c r="O10" s="248"/>
    </row>
    <row r="11" spans="1:15" ht="16.5" x14ac:dyDescent="0.3">
      <c r="A11" s="49" t="s">
        <v>453</v>
      </c>
      <c r="C11" s="250"/>
      <c r="D11" s="250"/>
      <c r="E11" s="247"/>
      <c r="F11" s="247"/>
      <c r="G11" s="51"/>
      <c r="H11" s="51"/>
      <c r="I11" s="51"/>
      <c r="J11" s="51"/>
      <c r="K11" s="51"/>
      <c r="L11" s="51"/>
      <c r="M11" s="249"/>
      <c r="N11" s="251"/>
      <c r="O11" s="252"/>
    </row>
    <row r="12" spans="1:15" x14ac:dyDescent="0.2">
      <c r="A12" s="382" t="s">
        <v>5</v>
      </c>
      <c r="B12" s="382" t="s">
        <v>6</v>
      </c>
      <c r="C12" s="382" t="s">
        <v>7</v>
      </c>
      <c r="D12" s="382" t="s">
        <v>8</v>
      </c>
      <c r="E12" s="406" t="s">
        <v>529</v>
      </c>
      <c r="F12" s="407" t="s">
        <v>44</v>
      </c>
      <c r="G12" s="391"/>
      <c r="H12" s="391"/>
      <c r="I12" s="391"/>
      <c r="J12" s="392"/>
      <c r="K12" s="407" t="s">
        <v>45</v>
      </c>
      <c r="L12" s="391"/>
      <c r="M12" s="391"/>
      <c r="N12" s="391"/>
      <c r="O12" s="392"/>
    </row>
    <row r="13" spans="1:15" x14ac:dyDescent="0.2">
      <c r="A13" s="387"/>
      <c r="B13" s="387"/>
      <c r="C13" s="387"/>
      <c r="D13" s="387"/>
      <c r="E13" s="387"/>
      <c r="F13" s="406" t="s">
        <v>528</v>
      </c>
      <c r="G13" s="382" t="s">
        <v>19</v>
      </c>
      <c r="H13" s="382" t="s">
        <v>20</v>
      </c>
      <c r="I13" s="382" t="s">
        <v>21</v>
      </c>
      <c r="J13" s="406" t="s">
        <v>22</v>
      </c>
      <c r="K13" s="406" t="s">
        <v>527</v>
      </c>
      <c r="L13" s="382" t="s">
        <v>23</v>
      </c>
      <c r="M13" s="382" t="s">
        <v>24</v>
      </c>
      <c r="N13" s="382" t="s">
        <v>25</v>
      </c>
      <c r="O13" s="382" t="s">
        <v>46</v>
      </c>
    </row>
    <row r="14" spans="1:15" x14ac:dyDescent="0.2">
      <c r="A14" s="387"/>
      <c r="B14" s="387"/>
      <c r="C14" s="387"/>
      <c r="D14" s="387"/>
      <c r="E14" s="387"/>
      <c r="F14" s="387"/>
      <c r="G14" s="387"/>
      <c r="H14" s="387"/>
      <c r="I14" s="387"/>
      <c r="J14" s="387"/>
      <c r="K14" s="387"/>
      <c r="L14" s="387"/>
      <c r="M14" s="387"/>
      <c r="N14" s="387"/>
      <c r="O14" s="387"/>
    </row>
    <row r="15" spans="1:15" ht="13.5" thickBot="1" x14ac:dyDescent="0.25">
      <c r="A15" s="388"/>
      <c r="B15" s="388"/>
      <c r="C15" s="388"/>
      <c r="D15" s="388"/>
      <c r="E15" s="388"/>
      <c r="F15" s="388"/>
      <c r="G15" s="388"/>
      <c r="H15" s="388"/>
      <c r="I15" s="388"/>
      <c r="J15" s="388"/>
      <c r="K15" s="388"/>
      <c r="L15" s="388"/>
      <c r="M15" s="388"/>
      <c r="N15" s="388"/>
      <c r="O15" s="388"/>
    </row>
    <row r="16" spans="1:15" ht="13.5" thickTop="1" x14ac:dyDescent="0.2">
      <c r="A16" s="253"/>
      <c r="B16" s="254"/>
      <c r="C16" s="255"/>
      <c r="D16" s="255"/>
      <c r="E16" s="255"/>
      <c r="F16" s="255"/>
      <c r="G16" s="256"/>
      <c r="H16" s="256"/>
      <c r="I16" s="256"/>
      <c r="J16" s="256"/>
      <c r="K16" s="256"/>
      <c r="L16" s="256"/>
      <c r="M16" s="256"/>
      <c r="N16" s="256"/>
      <c r="O16" s="256"/>
    </row>
    <row r="17" spans="1:15" x14ac:dyDescent="0.2">
      <c r="A17" s="257"/>
      <c r="B17" s="258" t="s">
        <v>169</v>
      </c>
      <c r="C17" s="259"/>
      <c r="D17" s="259"/>
      <c r="E17" s="259"/>
      <c r="F17" s="259"/>
      <c r="G17" s="260"/>
      <c r="H17" s="261"/>
      <c r="I17" s="261"/>
      <c r="J17" s="261"/>
      <c r="K17" s="261"/>
      <c r="L17" s="261"/>
      <c r="M17" s="261"/>
      <c r="N17" s="261"/>
      <c r="O17" s="261"/>
    </row>
    <row r="18" spans="1:15" ht="25.5" x14ac:dyDescent="0.2">
      <c r="A18" s="257">
        <v>1</v>
      </c>
      <c r="B18" s="262" t="s">
        <v>170</v>
      </c>
      <c r="C18" s="264" t="s">
        <v>14</v>
      </c>
      <c r="D18" s="264">
        <v>3</v>
      </c>
      <c r="E18" s="282"/>
      <c r="F18" s="282"/>
      <c r="G18" s="283"/>
      <c r="H18" s="283"/>
      <c r="I18" s="283"/>
      <c r="J18" s="284"/>
      <c r="K18" s="284"/>
      <c r="L18" s="285"/>
      <c r="M18" s="285"/>
      <c r="N18" s="285"/>
      <c r="O18" s="285"/>
    </row>
    <row r="19" spans="1:15" x14ac:dyDescent="0.2">
      <c r="A19" s="257">
        <f>+A18+1</f>
        <v>2</v>
      </c>
      <c r="B19" s="262" t="s">
        <v>171</v>
      </c>
      <c r="C19" s="264" t="s">
        <v>14</v>
      </c>
      <c r="D19" s="264">
        <v>15</v>
      </c>
      <c r="E19" s="282"/>
      <c r="F19" s="282"/>
      <c r="G19" s="283"/>
      <c r="H19" s="283"/>
      <c r="I19" s="283"/>
      <c r="J19" s="284"/>
      <c r="K19" s="284"/>
      <c r="L19" s="285"/>
      <c r="M19" s="285"/>
      <c r="N19" s="285"/>
      <c r="O19" s="285"/>
    </row>
    <row r="20" spans="1:15" x14ac:dyDescent="0.2">
      <c r="A20" s="257">
        <f t="shared" ref="A20:A51" si="0">+A19+1</f>
        <v>3</v>
      </c>
      <c r="B20" s="262" t="s">
        <v>172</v>
      </c>
      <c r="C20" s="264" t="s">
        <v>14</v>
      </c>
      <c r="D20" s="264">
        <v>6</v>
      </c>
      <c r="E20" s="282"/>
      <c r="F20" s="282"/>
      <c r="G20" s="283"/>
      <c r="H20" s="283"/>
      <c r="I20" s="283"/>
      <c r="J20" s="284"/>
      <c r="K20" s="284"/>
      <c r="L20" s="285"/>
      <c r="M20" s="285"/>
      <c r="N20" s="285"/>
      <c r="O20" s="285"/>
    </row>
    <row r="21" spans="1:15" x14ac:dyDescent="0.2">
      <c r="A21" s="257">
        <f t="shared" si="0"/>
        <v>4</v>
      </c>
      <c r="B21" s="262" t="s">
        <v>173</v>
      </c>
      <c r="C21" s="264" t="s">
        <v>15</v>
      </c>
      <c r="D21" s="264">
        <v>2</v>
      </c>
      <c r="E21" s="282"/>
      <c r="F21" s="282"/>
      <c r="G21" s="283"/>
      <c r="H21" s="283"/>
      <c r="I21" s="283"/>
      <c r="J21" s="284"/>
      <c r="K21" s="284"/>
      <c r="L21" s="285"/>
      <c r="M21" s="285"/>
      <c r="N21" s="285"/>
      <c r="O21" s="285"/>
    </row>
    <row r="22" spans="1:15" x14ac:dyDescent="0.2">
      <c r="A22" s="257">
        <f t="shared" si="0"/>
        <v>5</v>
      </c>
      <c r="B22" s="262" t="s">
        <v>171</v>
      </c>
      <c r="C22" s="264" t="s">
        <v>15</v>
      </c>
      <c r="D22" s="264">
        <v>2</v>
      </c>
      <c r="E22" s="282"/>
      <c r="F22" s="282"/>
      <c r="G22" s="283"/>
      <c r="H22" s="283"/>
      <c r="I22" s="283"/>
      <c r="J22" s="284"/>
      <c r="K22" s="284"/>
      <c r="L22" s="285"/>
      <c r="M22" s="285"/>
      <c r="N22" s="285"/>
      <c r="O22" s="285"/>
    </row>
    <row r="23" spans="1:15" x14ac:dyDescent="0.2">
      <c r="A23" s="257">
        <f t="shared" si="0"/>
        <v>6</v>
      </c>
      <c r="B23" s="262" t="s">
        <v>172</v>
      </c>
      <c r="C23" s="264" t="s">
        <v>15</v>
      </c>
      <c r="D23" s="264">
        <v>4</v>
      </c>
      <c r="E23" s="282"/>
      <c r="F23" s="282"/>
      <c r="G23" s="283"/>
      <c r="H23" s="283"/>
      <c r="I23" s="283"/>
      <c r="J23" s="284"/>
      <c r="K23" s="284"/>
      <c r="L23" s="285"/>
      <c r="M23" s="285"/>
      <c r="N23" s="285"/>
      <c r="O23" s="285"/>
    </row>
    <row r="24" spans="1:15" x14ac:dyDescent="0.2">
      <c r="A24" s="257">
        <f t="shared" si="0"/>
        <v>7</v>
      </c>
      <c r="B24" s="262" t="s">
        <v>174</v>
      </c>
      <c r="C24" s="264" t="s">
        <v>15</v>
      </c>
      <c r="D24" s="264">
        <v>1</v>
      </c>
      <c r="E24" s="282"/>
      <c r="F24" s="282"/>
      <c r="G24" s="283"/>
      <c r="H24" s="283"/>
      <c r="I24" s="283"/>
      <c r="J24" s="284"/>
      <c r="K24" s="284"/>
      <c r="L24" s="285"/>
      <c r="M24" s="285"/>
      <c r="N24" s="285"/>
      <c r="O24" s="285"/>
    </row>
    <row r="25" spans="1:15" x14ac:dyDescent="0.2">
      <c r="A25" s="257">
        <f t="shared" si="0"/>
        <v>8</v>
      </c>
      <c r="B25" s="262" t="s">
        <v>175</v>
      </c>
      <c r="C25" s="264" t="s">
        <v>15</v>
      </c>
      <c r="D25" s="264">
        <v>1</v>
      </c>
      <c r="E25" s="282"/>
      <c r="F25" s="282"/>
      <c r="G25" s="283"/>
      <c r="H25" s="283"/>
      <c r="I25" s="283"/>
      <c r="J25" s="284"/>
      <c r="K25" s="284"/>
      <c r="L25" s="285"/>
      <c r="M25" s="285"/>
      <c r="N25" s="285"/>
      <c r="O25" s="285"/>
    </row>
    <row r="26" spans="1:15" x14ac:dyDescent="0.2">
      <c r="A26" s="257">
        <f t="shared" si="0"/>
        <v>9</v>
      </c>
      <c r="B26" s="262" t="s">
        <v>176</v>
      </c>
      <c r="C26" s="264" t="s">
        <v>15</v>
      </c>
      <c r="D26" s="264">
        <v>1</v>
      </c>
      <c r="E26" s="282"/>
      <c r="F26" s="282"/>
      <c r="G26" s="283"/>
      <c r="H26" s="283"/>
      <c r="I26" s="283"/>
      <c r="J26" s="284"/>
      <c r="K26" s="284"/>
      <c r="L26" s="285"/>
      <c r="M26" s="285"/>
      <c r="N26" s="285"/>
      <c r="O26" s="285"/>
    </row>
    <row r="27" spans="1:15" x14ac:dyDescent="0.2">
      <c r="A27" s="257">
        <f t="shared" si="0"/>
        <v>10</v>
      </c>
      <c r="B27" s="262" t="s">
        <v>177</v>
      </c>
      <c r="C27" s="264" t="s">
        <v>15</v>
      </c>
      <c r="D27" s="264">
        <v>1</v>
      </c>
      <c r="E27" s="282"/>
      <c r="F27" s="282"/>
      <c r="G27" s="283"/>
      <c r="H27" s="283"/>
      <c r="I27" s="283"/>
      <c r="J27" s="284"/>
      <c r="K27" s="284"/>
      <c r="L27" s="285"/>
      <c r="M27" s="285"/>
      <c r="N27" s="285"/>
      <c r="O27" s="285"/>
    </row>
    <row r="28" spans="1:15" x14ac:dyDescent="0.2">
      <c r="A28" s="257">
        <f t="shared" si="0"/>
        <v>11</v>
      </c>
      <c r="B28" s="262" t="s">
        <v>178</v>
      </c>
      <c r="C28" s="264" t="s">
        <v>15</v>
      </c>
      <c r="D28" s="264">
        <v>1</v>
      </c>
      <c r="E28" s="282"/>
      <c r="F28" s="282"/>
      <c r="G28" s="283"/>
      <c r="H28" s="283"/>
      <c r="I28" s="283"/>
      <c r="J28" s="284"/>
      <c r="K28" s="284"/>
      <c r="L28" s="285"/>
      <c r="M28" s="285"/>
      <c r="N28" s="285"/>
      <c r="O28" s="285"/>
    </row>
    <row r="29" spans="1:15" ht="25.5" x14ac:dyDescent="0.2">
      <c r="A29" s="257">
        <f t="shared" si="0"/>
        <v>12</v>
      </c>
      <c r="B29" s="262" t="s">
        <v>179</v>
      </c>
      <c r="C29" s="264" t="s">
        <v>14</v>
      </c>
      <c r="D29" s="264">
        <v>3</v>
      </c>
      <c r="E29" s="282"/>
      <c r="F29" s="282"/>
      <c r="G29" s="283"/>
      <c r="H29" s="283"/>
      <c r="I29" s="283"/>
      <c r="J29" s="284"/>
      <c r="K29" s="284"/>
      <c r="L29" s="285"/>
      <c r="M29" s="285"/>
      <c r="N29" s="285"/>
      <c r="O29" s="285"/>
    </row>
    <row r="30" spans="1:15" ht="25.5" x14ac:dyDescent="0.2">
      <c r="A30" s="257">
        <f t="shared" si="0"/>
        <v>13</v>
      </c>
      <c r="B30" s="262" t="s">
        <v>180</v>
      </c>
      <c r="C30" s="264" t="s">
        <v>14</v>
      </c>
      <c r="D30" s="264">
        <v>15</v>
      </c>
      <c r="E30" s="282"/>
      <c r="F30" s="282"/>
      <c r="G30" s="283"/>
      <c r="H30" s="283"/>
      <c r="I30" s="283"/>
      <c r="J30" s="284"/>
      <c r="K30" s="284"/>
      <c r="L30" s="285"/>
      <c r="M30" s="285"/>
      <c r="N30" s="285"/>
      <c r="O30" s="285"/>
    </row>
    <row r="31" spans="1:15" x14ac:dyDescent="0.2">
      <c r="A31" s="257">
        <f t="shared" si="0"/>
        <v>14</v>
      </c>
      <c r="B31" s="262" t="s">
        <v>181</v>
      </c>
      <c r="C31" s="264" t="s">
        <v>14</v>
      </c>
      <c r="D31" s="264">
        <v>2</v>
      </c>
      <c r="E31" s="282"/>
      <c r="F31" s="282"/>
      <c r="G31" s="283"/>
      <c r="H31" s="283"/>
      <c r="I31" s="283"/>
      <c r="J31" s="284"/>
      <c r="K31" s="284"/>
      <c r="L31" s="285"/>
      <c r="M31" s="285"/>
      <c r="N31" s="285"/>
      <c r="O31" s="285"/>
    </row>
    <row r="32" spans="1:15" x14ac:dyDescent="0.2">
      <c r="A32" s="257">
        <f t="shared" si="0"/>
        <v>15</v>
      </c>
      <c r="B32" s="262" t="s">
        <v>182</v>
      </c>
      <c r="C32" s="264" t="s">
        <v>15</v>
      </c>
      <c r="D32" s="264">
        <v>3</v>
      </c>
      <c r="E32" s="282"/>
      <c r="F32" s="282"/>
      <c r="G32" s="283"/>
      <c r="H32" s="283"/>
      <c r="I32" s="283"/>
      <c r="J32" s="284"/>
      <c r="K32" s="284"/>
      <c r="L32" s="285"/>
      <c r="M32" s="285"/>
      <c r="N32" s="285"/>
      <c r="O32" s="285"/>
    </row>
    <row r="33" spans="1:15" x14ac:dyDescent="0.2">
      <c r="A33" s="257">
        <f t="shared" si="0"/>
        <v>16</v>
      </c>
      <c r="B33" s="262" t="s">
        <v>183</v>
      </c>
      <c r="C33" s="264" t="s">
        <v>184</v>
      </c>
      <c r="D33" s="264">
        <v>1</v>
      </c>
      <c r="E33" s="282"/>
      <c r="F33" s="282"/>
      <c r="G33" s="283"/>
      <c r="H33" s="283"/>
      <c r="I33" s="283"/>
      <c r="J33" s="284"/>
      <c r="K33" s="284"/>
      <c r="L33" s="285"/>
      <c r="M33" s="285"/>
      <c r="N33" s="285"/>
      <c r="O33" s="285"/>
    </row>
    <row r="34" spans="1:15" x14ac:dyDescent="0.2">
      <c r="A34" s="257">
        <f t="shared" si="0"/>
        <v>17</v>
      </c>
      <c r="B34" s="262" t="s">
        <v>185</v>
      </c>
      <c r="C34" s="264" t="s">
        <v>186</v>
      </c>
      <c r="D34" s="264">
        <v>1</v>
      </c>
      <c r="E34" s="282"/>
      <c r="F34" s="282"/>
      <c r="G34" s="283"/>
      <c r="H34" s="283"/>
      <c r="I34" s="283"/>
      <c r="J34" s="284"/>
      <c r="K34" s="284"/>
      <c r="L34" s="285"/>
      <c r="M34" s="285"/>
      <c r="N34" s="285"/>
      <c r="O34" s="285"/>
    </row>
    <row r="35" spans="1:15" x14ac:dyDescent="0.2">
      <c r="A35" s="257"/>
      <c r="B35" s="258" t="s">
        <v>187</v>
      </c>
      <c r="C35" s="264"/>
      <c r="D35" s="264"/>
      <c r="E35" s="282"/>
      <c r="F35" s="282"/>
      <c r="G35" s="283"/>
      <c r="H35" s="283"/>
      <c r="I35" s="283"/>
      <c r="J35" s="284"/>
      <c r="K35" s="284"/>
      <c r="L35" s="285"/>
      <c r="M35" s="285"/>
      <c r="N35" s="285"/>
      <c r="O35" s="285"/>
    </row>
    <row r="36" spans="1:15" ht="25.5" x14ac:dyDescent="0.2">
      <c r="A36" s="257">
        <v>1</v>
      </c>
      <c r="B36" s="262" t="s">
        <v>188</v>
      </c>
      <c r="C36" s="264" t="s">
        <v>14</v>
      </c>
      <c r="D36" s="264">
        <v>3</v>
      </c>
      <c r="E36" s="282"/>
      <c r="F36" s="282"/>
      <c r="G36" s="283"/>
      <c r="H36" s="283"/>
      <c r="I36" s="283"/>
      <c r="J36" s="284"/>
      <c r="K36" s="284"/>
      <c r="L36" s="285"/>
      <c r="M36" s="285"/>
      <c r="N36" s="285"/>
      <c r="O36" s="285"/>
    </row>
    <row r="37" spans="1:15" x14ac:dyDescent="0.2">
      <c r="A37" s="257">
        <f t="shared" si="0"/>
        <v>2</v>
      </c>
      <c r="B37" s="262" t="s">
        <v>189</v>
      </c>
      <c r="C37" s="264" t="s">
        <v>15</v>
      </c>
      <c r="D37" s="264">
        <v>2</v>
      </c>
      <c r="E37" s="282"/>
      <c r="F37" s="282"/>
      <c r="G37" s="283"/>
      <c r="H37" s="283"/>
      <c r="I37" s="283"/>
      <c r="J37" s="284"/>
      <c r="K37" s="284"/>
      <c r="L37" s="285"/>
      <c r="M37" s="285"/>
      <c r="N37" s="285"/>
      <c r="O37" s="285"/>
    </row>
    <row r="38" spans="1:15" x14ac:dyDescent="0.2">
      <c r="A38" s="257">
        <f t="shared" si="0"/>
        <v>3</v>
      </c>
      <c r="B38" s="262" t="s">
        <v>454</v>
      </c>
      <c r="C38" s="264" t="s">
        <v>15</v>
      </c>
      <c r="D38" s="264">
        <v>2</v>
      </c>
      <c r="E38" s="282"/>
      <c r="F38" s="282"/>
      <c r="G38" s="283"/>
      <c r="H38" s="283"/>
      <c r="I38" s="283"/>
      <c r="J38" s="284"/>
      <c r="K38" s="284"/>
      <c r="L38" s="285"/>
      <c r="M38" s="285"/>
      <c r="N38" s="285"/>
      <c r="O38" s="285"/>
    </row>
    <row r="39" spans="1:15" x14ac:dyDescent="0.2">
      <c r="A39" s="257"/>
      <c r="B39" s="258" t="s">
        <v>190</v>
      </c>
      <c r="C39" s="264"/>
      <c r="D39" s="264"/>
      <c r="E39" s="282"/>
      <c r="F39" s="282"/>
      <c r="G39" s="283"/>
      <c r="H39" s="283"/>
      <c r="I39" s="283"/>
      <c r="J39" s="284"/>
      <c r="K39" s="284"/>
      <c r="L39" s="285"/>
      <c r="M39" s="285"/>
      <c r="N39" s="285"/>
      <c r="O39" s="285"/>
    </row>
    <row r="40" spans="1:15" ht="25.5" x14ac:dyDescent="0.2">
      <c r="A40" s="257">
        <v>1</v>
      </c>
      <c r="B40" s="262" t="s">
        <v>191</v>
      </c>
      <c r="C40" s="264" t="s">
        <v>14</v>
      </c>
      <c r="D40" s="264">
        <v>22</v>
      </c>
      <c r="E40" s="282"/>
      <c r="F40" s="282"/>
      <c r="G40" s="283"/>
      <c r="H40" s="283"/>
      <c r="I40" s="283"/>
      <c r="J40" s="284"/>
      <c r="K40" s="284"/>
      <c r="L40" s="285"/>
      <c r="M40" s="285"/>
      <c r="N40" s="285"/>
      <c r="O40" s="285"/>
    </row>
    <row r="41" spans="1:15" x14ac:dyDescent="0.2">
      <c r="A41" s="257">
        <f t="shared" si="0"/>
        <v>2</v>
      </c>
      <c r="B41" s="262" t="s">
        <v>192</v>
      </c>
      <c r="C41" s="264" t="s">
        <v>14</v>
      </c>
      <c r="D41" s="264">
        <v>6</v>
      </c>
      <c r="E41" s="282"/>
      <c r="F41" s="282"/>
      <c r="G41" s="283"/>
      <c r="H41" s="283"/>
      <c r="I41" s="283"/>
      <c r="J41" s="284"/>
      <c r="K41" s="284"/>
      <c r="L41" s="285"/>
      <c r="M41" s="285"/>
      <c r="N41" s="285"/>
      <c r="O41" s="285"/>
    </row>
    <row r="42" spans="1:15" x14ac:dyDescent="0.2">
      <c r="A42" s="257">
        <f t="shared" si="0"/>
        <v>3</v>
      </c>
      <c r="B42" s="262" t="s">
        <v>193</v>
      </c>
      <c r="C42" s="264" t="s">
        <v>15</v>
      </c>
      <c r="D42" s="264">
        <v>21</v>
      </c>
      <c r="E42" s="282"/>
      <c r="F42" s="282"/>
      <c r="G42" s="283"/>
      <c r="H42" s="283"/>
      <c r="I42" s="283"/>
      <c r="J42" s="284"/>
      <c r="K42" s="284"/>
      <c r="L42" s="285"/>
      <c r="M42" s="285"/>
      <c r="N42" s="285"/>
      <c r="O42" s="285"/>
    </row>
    <row r="43" spans="1:15" x14ac:dyDescent="0.2">
      <c r="A43" s="257">
        <f t="shared" si="0"/>
        <v>4</v>
      </c>
      <c r="B43" s="262" t="s">
        <v>192</v>
      </c>
      <c r="C43" s="264" t="s">
        <v>15</v>
      </c>
      <c r="D43" s="264">
        <v>4</v>
      </c>
      <c r="E43" s="282"/>
      <c r="F43" s="282"/>
      <c r="G43" s="283"/>
      <c r="H43" s="283"/>
      <c r="I43" s="283"/>
      <c r="J43" s="284"/>
      <c r="K43" s="284"/>
      <c r="L43" s="285"/>
      <c r="M43" s="285"/>
      <c r="N43" s="285"/>
      <c r="O43" s="285"/>
    </row>
    <row r="44" spans="1:15" x14ac:dyDescent="0.2">
      <c r="A44" s="257">
        <f t="shared" si="0"/>
        <v>5</v>
      </c>
      <c r="B44" s="262" t="s">
        <v>194</v>
      </c>
      <c r="C44" s="264" t="s">
        <v>26</v>
      </c>
      <c r="D44" s="264">
        <v>1</v>
      </c>
      <c r="E44" s="282"/>
      <c r="F44" s="282"/>
      <c r="G44" s="283"/>
      <c r="H44" s="283"/>
      <c r="I44" s="283"/>
      <c r="J44" s="284"/>
      <c r="K44" s="284"/>
      <c r="L44" s="285"/>
      <c r="M44" s="285"/>
      <c r="N44" s="285"/>
      <c r="O44" s="285"/>
    </row>
    <row r="45" spans="1:15" x14ac:dyDescent="0.2">
      <c r="A45" s="257">
        <f t="shared" si="0"/>
        <v>6</v>
      </c>
      <c r="B45" s="262" t="s">
        <v>195</v>
      </c>
      <c r="C45" s="264" t="s">
        <v>26</v>
      </c>
      <c r="D45" s="264">
        <v>1</v>
      </c>
      <c r="E45" s="282"/>
      <c r="F45" s="282"/>
      <c r="G45" s="283"/>
      <c r="H45" s="283"/>
      <c r="I45" s="283"/>
      <c r="J45" s="284"/>
      <c r="K45" s="284"/>
      <c r="L45" s="285"/>
      <c r="M45" s="285"/>
      <c r="N45" s="285"/>
      <c r="O45" s="285"/>
    </row>
    <row r="46" spans="1:15" x14ac:dyDescent="0.2">
      <c r="A46" s="257">
        <f t="shared" si="0"/>
        <v>7</v>
      </c>
      <c r="B46" s="262" t="s">
        <v>196</v>
      </c>
      <c r="C46" s="264" t="s">
        <v>26</v>
      </c>
      <c r="D46" s="264">
        <v>1</v>
      </c>
      <c r="E46" s="282"/>
      <c r="F46" s="282"/>
      <c r="G46" s="283"/>
      <c r="H46" s="283"/>
      <c r="I46" s="283"/>
      <c r="J46" s="284"/>
      <c r="K46" s="284"/>
      <c r="L46" s="285"/>
      <c r="M46" s="285"/>
      <c r="N46" s="285"/>
      <c r="O46" s="285"/>
    </row>
    <row r="47" spans="1:15" x14ac:dyDescent="0.2">
      <c r="A47" s="257">
        <f t="shared" si="0"/>
        <v>8</v>
      </c>
      <c r="B47" s="262" t="s">
        <v>197</v>
      </c>
      <c r="C47" s="264" t="s">
        <v>26</v>
      </c>
      <c r="D47" s="264">
        <v>1</v>
      </c>
      <c r="E47" s="282"/>
      <c r="F47" s="282"/>
      <c r="G47" s="283"/>
      <c r="H47" s="283"/>
      <c r="I47" s="283"/>
      <c r="J47" s="284"/>
      <c r="K47" s="284"/>
      <c r="L47" s="285"/>
      <c r="M47" s="285"/>
      <c r="N47" s="285"/>
      <c r="O47" s="285"/>
    </row>
    <row r="48" spans="1:15" x14ac:dyDescent="0.2">
      <c r="A48" s="257">
        <f t="shared" si="0"/>
        <v>9</v>
      </c>
      <c r="B48" s="262" t="s">
        <v>198</v>
      </c>
      <c r="C48" s="264" t="s">
        <v>15</v>
      </c>
      <c r="D48" s="264">
        <v>1</v>
      </c>
      <c r="E48" s="282"/>
      <c r="F48" s="282"/>
      <c r="G48" s="283"/>
      <c r="H48" s="283"/>
      <c r="I48" s="283"/>
      <c r="J48" s="284"/>
      <c r="K48" s="284"/>
      <c r="L48" s="285"/>
      <c r="M48" s="285"/>
      <c r="N48" s="285"/>
      <c r="O48" s="285"/>
    </row>
    <row r="49" spans="1:15" x14ac:dyDescent="0.2">
      <c r="A49" s="257">
        <f t="shared" si="0"/>
        <v>10</v>
      </c>
      <c r="B49" s="262" t="s">
        <v>199</v>
      </c>
      <c r="C49" s="264" t="s">
        <v>14</v>
      </c>
      <c r="D49" s="264">
        <v>2</v>
      </c>
      <c r="E49" s="282"/>
      <c r="F49" s="282"/>
      <c r="G49" s="283"/>
      <c r="H49" s="283"/>
      <c r="I49" s="283"/>
      <c r="J49" s="284"/>
      <c r="K49" s="284"/>
      <c r="L49" s="285"/>
      <c r="M49" s="285"/>
      <c r="N49" s="285"/>
      <c r="O49" s="285"/>
    </row>
    <row r="50" spans="1:15" ht="25.5" x14ac:dyDescent="0.2">
      <c r="A50" s="257">
        <f t="shared" si="0"/>
        <v>11</v>
      </c>
      <c r="B50" s="262" t="s">
        <v>200</v>
      </c>
      <c r="C50" s="264" t="s">
        <v>15</v>
      </c>
      <c r="D50" s="264">
        <v>4</v>
      </c>
      <c r="E50" s="282"/>
      <c r="F50" s="282"/>
      <c r="G50" s="283"/>
      <c r="H50" s="283"/>
      <c r="I50" s="283"/>
      <c r="J50" s="284"/>
      <c r="K50" s="284"/>
      <c r="L50" s="285"/>
      <c r="M50" s="285"/>
      <c r="N50" s="285"/>
      <c r="O50" s="285"/>
    </row>
    <row r="51" spans="1:15" x14ac:dyDescent="0.2">
      <c r="A51" s="257">
        <f t="shared" si="0"/>
        <v>12</v>
      </c>
      <c r="B51" s="262" t="s">
        <v>29</v>
      </c>
      <c r="C51" s="264" t="s">
        <v>26</v>
      </c>
      <c r="D51" s="264">
        <v>1</v>
      </c>
      <c r="E51" s="282"/>
      <c r="F51" s="282"/>
      <c r="G51" s="283"/>
      <c r="H51" s="283"/>
      <c r="I51" s="283"/>
      <c r="J51" s="284"/>
      <c r="K51" s="284"/>
      <c r="L51" s="285"/>
      <c r="M51" s="285"/>
      <c r="N51" s="285"/>
      <c r="O51" s="285"/>
    </row>
    <row r="52" spans="1:15" ht="13.5" thickBot="1" x14ac:dyDescent="0.25">
      <c r="A52" s="265"/>
      <c r="B52" s="266"/>
      <c r="C52" s="267"/>
      <c r="D52" s="267"/>
      <c r="E52" s="267"/>
      <c r="F52" s="267"/>
      <c r="G52" s="286"/>
      <c r="H52" s="286"/>
      <c r="I52" s="286"/>
      <c r="J52" s="286"/>
      <c r="K52" s="286"/>
      <c r="L52" s="286"/>
      <c r="M52" s="286"/>
      <c r="N52" s="286"/>
      <c r="O52" s="286"/>
    </row>
    <row r="53" spans="1:15" ht="13.5" thickTop="1" x14ac:dyDescent="0.2">
      <c r="A53" s="269"/>
      <c r="B53" s="270" t="s">
        <v>16</v>
      </c>
      <c r="C53" s="271"/>
      <c r="D53" s="271"/>
      <c r="E53" s="271"/>
      <c r="F53" s="271"/>
      <c r="G53" s="272"/>
      <c r="H53" s="272"/>
      <c r="I53" s="272"/>
      <c r="J53" s="272"/>
      <c r="K53" s="256"/>
      <c r="L53" s="273"/>
      <c r="M53" s="273"/>
      <c r="N53" s="273"/>
      <c r="O53" s="273"/>
    </row>
    <row r="54" spans="1:15" x14ac:dyDescent="0.2">
      <c r="A54" s="274"/>
      <c r="B54" s="275" t="s">
        <v>17</v>
      </c>
      <c r="C54" s="276"/>
      <c r="D54" s="277" t="s">
        <v>538</v>
      </c>
      <c r="E54" s="277"/>
      <c r="F54" s="277"/>
      <c r="G54" s="278"/>
      <c r="H54" s="278"/>
      <c r="I54" s="278"/>
      <c r="J54" s="278"/>
      <c r="K54" s="278"/>
      <c r="L54" s="279"/>
      <c r="M54" s="279"/>
      <c r="N54" s="279"/>
      <c r="O54" s="279"/>
    </row>
    <row r="55" spans="1:15" x14ac:dyDescent="0.2">
      <c r="A55" s="278"/>
      <c r="B55" s="280" t="s">
        <v>16</v>
      </c>
      <c r="C55" s="276"/>
      <c r="D55" s="277"/>
      <c r="E55" s="277"/>
      <c r="F55" s="277"/>
      <c r="G55" s="278"/>
      <c r="H55" s="278"/>
      <c r="I55" s="278"/>
      <c r="J55" s="278"/>
      <c r="K55" s="278"/>
      <c r="L55" s="279"/>
      <c r="M55" s="281"/>
      <c r="N55" s="281"/>
      <c r="O55" s="281"/>
    </row>
    <row r="56" spans="1:15" x14ac:dyDescent="0.2">
      <c r="A56" s="52"/>
      <c r="B56" s="52"/>
      <c r="C56" s="52"/>
      <c r="D56" s="52"/>
      <c r="E56" s="52"/>
      <c r="F56" s="52"/>
      <c r="G56" s="52"/>
      <c r="H56" s="52"/>
      <c r="I56" s="52"/>
      <c r="J56" s="52"/>
      <c r="K56" s="52"/>
      <c r="L56" s="52"/>
      <c r="M56" s="52"/>
      <c r="N56" s="52"/>
      <c r="O56" s="52"/>
    </row>
    <row r="57" spans="1:15" x14ac:dyDescent="0.2">
      <c r="A57" s="52" t="s">
        <v>30</v>
      </c>
      <c r="B57" s="52"/>
      <c r="C57" s="52"/>
      <c r="D57" s="52"/>
      <c r="E57" s="52"/>
      <c r="F57" s="52"/>
      <c r="G57" s="52"/>
      <c r="H57" s="52"/>
      <c r="I57" s="52"/>
      <c r="J57" s="52"/>
      <c r="K57" s="52"/>
      <c r="L57" s="52"/>
      <c r="M57" s="52"/>
      <c r="N57" s="52"/>
      <c r="O57" s="52"/>
    </row>
  </sheetData>
  <mergeCells count="21">
    <mergeCell ref="O13:O15"/>
    <mergeCell ref="N13:N15"/>
    <mergeCell ref="M13:M15"/>
    <mergeCell ref="L13:L15"/>
    <mergeCell ref="K13:K15"/>
    <mergeCell ref="M5:O5"/>
    <mergeCell ref="A7:O7"/>
    <mergeCell ref="A8:O8"/>
    <mergeCell ref="A10:C10"/>
    <mergeCell ref="B12:B15"/>
    <mergeCell ref="A12:A15"/>
    <mergeCell ref="J13:J15"/>
    <mergeCell ref="I13:I15"/>
    <mergeCell ref="H13:H15"/>
    <mergeCell ref="G13:G15"/>
    <mergeCell ref="F13:F15"/>
    <mergeCell ref="F12:J12"/>
    <mergeCell ref="K12:O12"/>
    <mergeCell ref="E12:E15"/>
    <mergeCell ref="D12:D15"/>
    <mergeCell ref="C12:C15"/>
  </mergeCells>
  <conditionalFormatting sqref="C11 A11">
    <cfRule type="cellIs" dxfId="5" priority="4" stopIfTrue="1" operator="equal">
      <formula>0</formula>
    </cfRule>
  </conditionalFormatting>
  <conditionalFormatting sqref="A11">
    <cfRule type="cellIs" dxfId="4" priority="1"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zoomScaleNormal="100" workbookViewId="0">
      <selection activeCell="G111" sqref="G111"/>
    </sheetView>
  </sheetViews>
  <sheetFormatPr defaultRowHeight="12.75" x14ac:dyDescent="0.2"/>
  <cols>
    <col min="1" max="1" width="10" customWidth="1"/>
    <col min="2" max="2" width="44.140625" customWidth="1"/>
    <col min="3" max="3" width="13.140625" customWidth="1"/>
    <col min="6" max="6" width="10.5703125" customWidth="1"/>
    <col min="7" max="7" width="16" customWidth="1"/>
    <col min="8" max="8" width="10.5703125" customWidth="1"/>
    <col min="9" max="9" width="10.42578125" customWidth="1"/>
    <col min="10" max="10" width="10.85546875" customWidth="1"/>
    <col min="12" max="12" width="11.7109375" customWidth="1"/>
    <col min="13" max="13" width="13.5703125" customWidth="1"/>
    <col min="14" max="14" width="14.85546875" customWidth="1"/>
    <col min="15" max="15" width="11.42578125" customWidth="1"/>
    <col min="16" max="16" width="11.5703125" customWidth="1"/>
  </cols>
  <sheetData>
    <row r="1" spans="1:19" ht="16.5" x14ac:dyDescent="0.3">
      <c r="A1" s="47" t="s">
        <v>3</v>
      </c>
      <c r="B1" s="47" t="s">
        <v>79</v>
      </c>
      <c r="C1" s="47"/>
      <c r="D1" s="48"/>
      <c r="E1" s="250"/>
      <c r="F1" s="250"/>
      <c r="G1" s="250"/>
      <c r="H1" s="49"/>
      <c r="I1" s="49"/>
      <c r="J1" s="49"/>
      <c r="K1" s="49"/>
      <c r="L1" s="49"/>
      <c r="M1" s="49"/>
      <c r="N1" s="49"/>
      <c r="O1" s="49"/>
      <c r="P1" s="49"/>
      <c r="Q1" s="3"/>
      <c r="R1" s="3"/>
      <c r="S1" s="3"/>
    </row>
    <row r="2" spans="1:19" ht="16.5" x14ac:dyDescent="0.3">
      <c r="A2" s="47"/>
      <c r="B2" s="47"/>
      <c r="C2" s="47"/>
      <c r="D2" s="48"/>
      <c r="E2" s="250"/>
      <c r="F2" s="250"/>
      <c r="G2" s="250"/>
      <c r="H2" s="49"/>
      <c r="I2" s="49"/>
      <c r="J2" s="49"/>
      <c r="K2" s="49"/>
      <c r="L2" s="49"/>
      <c r="M2" s="49"/>
      <c r="N2" s="49"/>
      <c r="O2" s="49"/>
      <c r="P2" s="49"/>
      <c r="Q2" s="3"/>
      <c r="R2" s="3"/>
      <c r="S2" s="3"/>
    </row>
    <row r="3" spans="1:19" ht="16.5" x14ac:dyDescent="0.3">
      <c r="A3" s="47" t="s">
        <v>4</v>
      </c>
      <c r="B3" s="47" t="s">
        <v>80</v>
      </c>
      <c r="C3" s="47"/>
      <c r="D3" s="48"/>
      <c r="E3" s="250"/>
      <c r="F3" s="250"/>
      <c r="G3" s="250"/>
      <c r="H3" s="49"/>
      <c r="I3" s="49"/>
      <c r="J3" s="49"/>
      <c r="K3" s="49"/>
      <c r="L3" s="49"/>
      <c r="M3" s="49"/>
      <c r="N3" s="49"/>
      <c r="O3" s="49"/>
      <c r="P3" s="49"/>
      <c r="Q3" s="3"/>
      <c r="R3" s="3"/>
      <c r="S3" s="3"/>
    </row>
    <row r="4" spans="1:19" ht="16.5" x14ac:dyDescent="0.3">
      <c r="A4" s="47"/>
      <c r="B4" s="47" t="s">
        <v>81</v>
      </c>
      <c r="C4" s="47"/>
      <c r="D4" s="48"/>
      <c r="E4" s="250"/>
      <c r="F4" s="250"/>
      <c r="G4" s="250"/>
      <c r="H4" s="49"/>
      <c r="I4" s="49"/>
      <c r="J4" s="49"/>
      <c r="K4" s="49"/>
      <c r="L4" s="49"/>
      <c r="M4" s="49"/>
      <c r="N4" s="49"/>
      <c r="O4" s="49"/>
      <c r="P4" s="49"/>
      <c r="Q4" s="3"/>
      <c r="R4" s="3"/>
      <c r="S4" s="3"/>
    </row>
    <row r="5" spans="1:19" ht="16.5" x14ac:dyDescent="0.3">
      <c r="A5" s="47" t="s">
        <v>52</v>
      </c>
      <c r="B5" s="47" t="s">
        <v>82</v>
      </c>
      <c r="C5" s="49"/>
      <c r="D5" s="48"/>
      <c r="E5" s="250"/>
      <c r="F5" s="250"/>
      <c r="G5" s="250"/>
      <c r="H5" s="49"/>
      <c r="I5" s="49"/>
      <c r="J5" s="49"/>
      <c r="K5" s="49"/>
      <c r="L5" s="49"/>
      <c r="M5" s="49"/>
      <c r="N5" s="416"/>
      <c r="O5" s="416"/>
      <c r="P5" s="416"/>
      <c r="Q5" s="3"/>
      <c r="R5" s="3"/>
      <c r="S5" s="3"/>
    </row>
    <row r="6" spans="1:19" ht="16.5" x14ac:dyDescent="0.3">
      <c r="A6" s="49"/>
      <c r="B6" s="49"/>
      <c r="C6" s="49"/>
      <c r="D6" s="48"/>
      <c r="E6" s="250"/>
      <c r="F6" s="250"/>
      <c r="G6" s="250"/>
      <c r="H6" s="49"/>
      <c r="I6" s="49"/>
      <c r="J6" s="49"/>
      <c r="K6" s="49"/>
      <c r="L6" s="49"/>
      <c r="M6" s="49"/>
      <c r="N6" s="50"/>
      <c r="O6" s="50"/>
      <c r="P6" s="50"/>
      <c r="Q6" s="3"/>
      <c r="R6" s="3"/>
      <c r="S6" s="3"/>
    </row>
    <row r="7" spans="1:19" ht="16.5" x14ac:dyDescent="0.3">
      <c r="A7" s="416" t="s">
        <v>540</v>
      </c>
      <c r="B7" s="416"/>
      <c r="C7" s="416"/>
      <c r="D7" s="416"/>
      <c r="E7" s="416"/>
      <c r="F7" s="416"/>
      <c r="G7" s="416"/>
      <c r="H7" s="416"/>
      <c r="I7" s="416"/>
      <c r="J7" s="416"/>
      <c r="K7" s="416"/>
      <c r="L7" s="416"/>
      <c r="M7" s="416"/>
      <c r="N7" s="416"/>
      <c r="O7" s="416"/>
      <c r="P7" s="416"/>
      <c r="Q7" s="1">
        <f>1.03/0.7028</f>
        <v>1.4655663062037565</v>
      </c>
      <c r="R7" s="1">
        <v>1.03</v>
      </c>
      <c r="S7" s="1">
        <v>1.03</v>
      </c>
    </row>
    <row r="8" spans="1:19" ht="14.25" x14ac:dyDescent="0.2">
      <c r="A8" s="417" t="s">
        <v>54</v>
      </c>
      <c r="B8" s="385"/>
      <c r="C8" s="385"/>
      <c r="D8" s="385"/>
      <c r="E8" s="385"/>
      <c r="F8" s="385"/>
      <c r="G8" s="385"/>
      <c r="H8" s="385"/>
      <c r="I8" s="385"/>
      <c r="J8" s="385"/>
      <c r="K8" s="385"/>
      <c r="L8" s="385"/>
      <c r="M8" s="385"/>
      <c r="N8" s="385"/>
      <c r="O8" s="385"/>
      <c r="P8" s="385"/>
      <c r="Q8" s="1"/>
      <c r="R8" s="1"/>
      <c r="S8" s="1"/>
    </row>
    <row r="9" spans="1:19" ht="16.5" x14ac:dyDescent="0.3">
      <c r="A9" s="50"/>
      <c r="B9" s="50"/>
      <c r="C9" s="50"/>
      <c r="D9" s="50"/>
      <c r="E9" s="50"/>
      <c r="F9" s="50"/>
      <c r="G9" s="50"/>
      <c r="H9" s="50"/>
      <c r="I9" s="50"/>
      <c r="J9" s="50"/>
      <c r="K9" s="50"/>
      <c r="L9" s="50"/>
      <c r="M9" s="50"/>
      <c r="N9" s="50"/>
      <c r="O9" s="50"/>
      <c r="P9" s="50"/>
      <c r="Q9" s="1"/>
      <c r="R9" s="1"/>
      <c r="S9" s="1"/>
    </row>
    <row r="10" spans="1:19" ht="16.5" x14ac:dyDescent="0.3">
      <c r="A10" s="405"/>
      <c r="B10" s="394"/>
      <c r="C10" s="394"/>
      <c r="E10" s="50"/>
      <c r="F10" s="50"/>
      <c r="H10" s="50"/>
      <c r="I10" s="50"/>
      <c r="J10" s="50"/>
      <c r="K10" s="50"/>
      <c r="L10" s="50"/>
      <c r="M10" s="50"/>
      <c r="N10" s="50"/>
      <c r="O10" s="50"/>
      <c r="P10" s="50"/>
      <c r="Q10" s="3"/>
      <c r="R10" s="3"/>
      <c r="S10" s="3"/>
    </row>
    <row r="11" spans="1:19" ht="16.5" x14ac:dyDescent="0.3">
      <c r="A11" s="49" t="s">
        <v>512</v>
      </c>
      <c r="C11" s="250"/>
      <c r="D11" s="250"/>
      <c r="E11" s="250"/>
      <c r="F11" s="250"/>
      <c r="G11" s="250"/>
      <c r="H11" s="49"/>
      <c r="I11" s="49"/>
      <c r="J11" s="49"/>
      <c r="K11" s="49"/>
      <c r="L11" s="49"/>
      <c r="M11" s="49"/>
      <c r="N11" s="287"/>
      <c r="O11" s="288"/>
      <c r="P11" s="289"/>
      <c r="Q11" s="3"/>
      <c r="R11" s="3"/>
      <c r="S11" s="3"/>
    </row>
    <row r="12" spans="1:19" ht="14.25" x14ac:dyDescent="0.2">
      <c r="A12" s="418" t="s">
        <v>5</v>
      </c>
      <c r="B12" s="418" t="s">
        <v>6</v>
      </c>
      <c r="C12" s="418" t="s">
        <v>50</v>
      </c>
      <c r="D12" s="418" t="s">
        <v>7</v>
      </c>
      <c r="E12" s="418" t="s">
        <v>8</v>
      </c>
      <c r="F12" s="419" t="s">
        <v>529</v>
      </c>
      <c r="G12" s="420" t="s">
        <v>44</v>
      </c>
      <c r="H12" s="391"/>
      <c r="I12" s="391"/>
      <c r="J12" s="391"/>
      <c r="K12" s="392"/>
      <c r="L12" s="420" t="s">
        <v>45</v>
      </c>
      <c r="M12" s="391"/>
      <c r="N12" s="391"/>
      <c r="O12" s="391"/>
      <c r="P12" s="392"/>
      <c r="Q12" s="1"/>
      <c r="R12" s="1"/>
      <c r="S12" s="1"/>
    </row>
    <row r="13" spans="1:19" ht="14.25" x14ac:dyDescent="0.2">
      <c r="A13" s="387"/>
      <c r="B13" s="387"/>
      <c r="C13" s="387"/>
      <c r="D13" s="387"/>
      <c r="E13" s="387"/>
      <c r="F13" s="387"/>
      <c r="G13" s="419" t="s">
        <v>528</v>
      </c>
      <c r="H13" s="418" t="s">
        <v>19</v>
      </c>
      <c r="I13" s="418" t="s">
        <v>20</v>
      </c>
      <c r="J13" s="418" t="s">
        <v>21</v>
      </c>
      <c r="K13" s="419" t="s">
        <v>22</v>
      </c>
      <c r="L13" s="419" t="s">
        <v>527</v>
      </c>
      <c r="M13" s="418" t="s">
        <v>23</v>
      </c>
      <c r="N13" s="418" t="s">
        <v>24</v>
      </c>
      <c r="O13" s="418" t="s">
        <v>25</v>
      </c>
      <c r="P13" s="418" t="s">
        <v>46</v>
      </c>
      <c r="Q13" s="3"/>
      <c r="R13" s="3"/>
      <c r="S13" s="3"/>
    </row>
    <row r="14" spans="1:19" ht="14.25" x14ac:dyDescent="0.2">
      <c r="A14" s="387"/>
      <c r="B14" s="387"/>
      <c r="C14" s="387"/>
      <c r="D14" s="387"/>
      <c r="E14" s="387"/>
      <c r="F14" s="387"/>
      <c r="G14" s="387"/>
      <c r="H14" s="387"/>
      <c r="I14" s="387"/>
      <c r="J14" s="387"/>
      <c r="K14" s="387"/>
      <c r="L14" s="387"/>
      <c r="M14" s="387"/>
      <c r="N14" s="387"/>
      <c r="O14" s="387"/>
      <c r="P14" s="387"/>
      <c r="Q14" s="3"/>
      <c r="R14" s="3"/>
      <c r="S14" s="5"/>
    </row>
    <row r="15" spans="1:19" ht="15" thickBot="1" x14ac:dyDescent="0.25">
      <c r="A15" s="388"/>
      <c r="B15" s="388"/>
      <c r="C15" s="388"/>
      <c r="D15" s="388"/>
      <c r="E15" s="388"/>
      <c r="F15" s="388"/>
      <c r="G15" s="388"/>
      <c r="H15" s="388"/>
      <c r="I15" s="388"/>
      <c r="J15" s="388"/>
      <c r="K15" s="388"/>
      <c r="L15" s="388"/>
      <c r="M15" s="388"/>
      <c r="N15" s="388"/>
      <c r="O15" s="388"/>
      <c r="P15" s="388"/>
      <c r="Q15" s="3"/>
      <c r="R15" s="3"/>
      <c r="S15" s="6"/>
    </row>
    <row r="16" spans="1:19" ht="17.25" thickTop="1" x14ac:dyDescent="0.2">
      <c r="A16" s="290"/>
      <c r="B16" s="291"/>
      <c r="C16" s="291"/>
      <c r="D16" s="292"/>
      <c r="E16" s="292"/>
      <c r="F16" s="293"/>
      <c r="G16" s="293"/>
      <c r="H16" s="294"/>
      <c r="I16" s="294"/>
      <c r="J16" s="294"/>
      <c r="K16" s="294"/>
      <c r="L16" s="294"/>
      <c r="M16" s="294"/>
      <c r="N16" s="294"/>
      <c r="O16" s="294"/>
      <c r="P16" s="294"/>
      <c r="Q16" s="7"/>
      <c r="R16" s="7"/>
      <c r="S16" s="7"/>
    </row>
    <row r="17" spans="1:19" ht="16.5" x14ac:dyDescent="0.3">
      <c r="A17" s="295"/>
      <c r="B17" s="296"/>
      <c r="C17" s="297"/>
      <c r="D17" s="298"/>
      <c r="E17" s="297"/>
      <c r="F17" s="299"/>
      <c r="G17" s="300"/>
      <c r="H17" s="301"/>
      <c r="I17" s="301"/>
      <c r="J17" s="301"/>
      <c r="K17" s="302"/>
      <c r="L17" s="302"/>
      <c r="M17" s="303"/>
      <c r="N17" s="303"/>
      <c r="O17" s="303"/>
      <c r="P17" s="303"/>
      <c r="Q17" s="8"/>
      <c r="R17" s="22"/>
      <c r="S17" s="7"/>
    </row>
    <row r="18" spans="1:19" ht="16.5" x14ac:dyDescent="0.2">
      <c r="A18" s="304"/>
      <c r="B18" s="305" t="s">
        <v>438</v>
      </c>
      <c r="C18" s="318"/>
      <c r="D18" s="318"/>
      <c r="E18" s="318"/>
      <c r="F18" s="306"/>
      <c r="G18" s="307"/>
      <c r="H18" s="319"/>
      <c r="I18" s="320"/>
      <c r="J18" s="320"/>
      <c r="K18" s="320"/>
      <c r="L18" s="320"/>
      <c r="M18" s="320"/>
      <c r="N18" s="320"/>
      <c r="O18" s="320"/>
      <c r="P18" s="320"/>
      <c r="Q18" s="8"/>
      <c r="R18" s="22"/>
      <c r="S18" s="7"/>
    </row>
    <row r="19" spans="1:19" ht="33" x14ac:dyDescent="0.2">
      <c r="A19" s="304">
        <v>1</v>
      </c>
      <c r="B19" s="308" t="s">
        <v>496</v>
      </c>
      <c r="C19" s="318" t="s">
        <v>351</v>
      </c>
      <c r="D19" s="318" t="s">
        <v>157</v>
      </c>
      <c r="E19" s="318">
        <v>1</v>
      </c>
      <c r="F19" s="321"/>
      <c r="G19" s="322"/>
      <c r="H19" s="319"/>
      <c r="I19" s="319"/>
      <c r="J19" s="319"/>
      <c r="K19" s="323"/>
      <c r="L19" s="323"/>
      <c r="M19" s="320"/>
      <c r="N19" s="320"/>
      <c r="O19" s="320"/>
      <c r="P19" s="320"/>
      <c r="Q19" s="8"/>
      <c r="R19" s="22"/>
      <c r="S19" s="7"/>
    </row>
    <row r="20" spans="1:19" ht="33" x14ac:dyDescent="0.2">
      <c r="A20" s="304">
        <f>+A19+1</f>
        <v>2</v>
      </c>
      <c r="B20" s="308" t="s">
        <v>334</v>
      </c>
      <c r="C20" s="318" t="s">
        <v>335</v>
      </c>
      <c r="D20" s="318" t="s">
        <v>55</v>
      </c>
      <c r="E20" s="318">
        <v>1</v>
      </c>
      <c r="F20" s="321"/>
      <c r="G20" s="322"/>
      <c r="H20" s="319"/>
      <c r="I20" s="319"/>
      <c r="J20" s="319"/>
      <c r="K20" s="323"/>
      <c r="L20" s="323"/>
      <c r="M20" s="320"/>
      <c r="N20" s="320"/>
      <c r="O20" s="320"/>
      <c r="P20" s="320"/>
      <c r="Q20" s="8"/>
      <c r="R20" s="22"/>
      <c r="S20" s="7"/>
    </row>
    <row r="21" spans="1:19" ht="16.5" x14ac:dyDescent="0.2">
      <c r="A21" s="304">
        <f t="shared" ref="A21:A84" si="0">+A20+1</f>
        <v>3</v>
      </c>
      <c r="B21" s="308" t="s">
        <v>336</v>
      </c>
      <c r="C21" s="318" t="s">
        <v>497</v>
      </c>
      <c r="D21" s="318" t="s">
        <v>55</v>
      </c>
      <c r="E21" s="318">
        <v>1</v>
      </c>
      <c r="F21" s="321"/>
      <c r="G21" s="322"/>
      <c r="H21" s="319"/>
      <c r="I21" s="319"/>
      <c r="J21" s="319"/>
      <c r="K21" s="323"/>
      <c r="L21" s="323"/>
      <c r="M21" s="320"/>
      <c r="N21" s="320"/>
      <c r="O21" s="320"/>
      <c r="P21" s="320"/>
      <c r="Q21" s="8"/>
      <c r="R21" s="22"/>
      <c r="S21" s="7"/>
    </row>
    <row r="22" spans="1:19" ht="16.5" x14ac:dyDescent="0.2">
      <c r="A22" s="304">
        <f t="shared" si="0"/>
        <v>4</v>
      </c>
      <c r="B22" s="308" t="s">
        <v>337</v>
      </c>
      <c r="C22" s="318" t="s">
        <v>338</v>
      </c>
      <c r="D22" s="318" t="s">
        <v>55</v>
      </c>
      <c r="E22" s="318">
        <v>1</v>
      </c>
      <c r="F22" s="321"/>
      <c r="G22" s="322"/>
      <c r="H22" s="319"/>
      <c r="I22" s="319"/>
      <c r="J22" s="319"/>
      <c r="K22" s="323"/>
      <c r="L22" s="323"/>
      <c r="M22" s="320"/>
      <c r="N22" s="320"/>
      <c r="O22" s="320"/>
      <c r="P22" s="320"/>
      <c r="Q22" s="8"/>
      <c r="R22" s="22"/>
      <c r="S22" s="7"/>
    </row>
    <row r="23" spans="1:19" ht="16.5" x14ac:dyDescent="0.2">
      <c r="A23" s="304">
        <f t="shared" si="0"/>
        <v>5</v>
      </c>
      <c r="B23" s="308" t="s">
        <v>337</v>
      </c>
      <c r="C23" s="318" t="s">
        <v>339</v>
      </c>
      <c r="D23" s="318" t="s">
        <v>55</v>
      </c>
      <c r="E23" s="318">
        <v>1</v>
      </c>
      <c r="F23" s="321"/>
      <c r="G23" s="322"/>
      <c r="H23" s="319"/>
      <c r="I23" s="319"/>
      <c r="J23" s="319"/>
      <c r="K23" s="323"/>
      <c r="L23" s="323"/>
      <c r="M23" s="320"/>
      <c r="N23" s="320"/>
      <c r="O23" s="320"/>
      <c r="P23" s="320"/>
      <c r="Q23" s="8"/>
      <c r="R23" s="22"/>
      <c r="S23" s="7"/>
    </row>
    <row r="24" spans="1:19" ht="16.5" x14ac:dyDescent="0.2">
      <c r="A24" s="304">
        <f t="shared" si="0"/>
        <v>6</v>
      </c>
      <c r="B24" s="308" t="s">
        <v>337</v>
      </c>
      <c r="C24" s="318" t="s">
        <v>340</v>
      </c>
      <c r="D24" s="318" t="s">
        <v>55</v>
      </c>
      <c r="E24" s="318">
        <v>1</v>
      </c>
      <c r="F24" s="321"/>
      <c r="G24" s="322"/>
      <c r="H24" s="319"/>
      <c r="I24" s="319"/>
      <c r="J24" s="319"/>
      <c r="K24" s="323"/>
      <c r="L24" s="323"/>
      <c r="M24" s="320"/>
      <c r="N24" s="320"/>
      <c r="O24" s="320"/>
      <c r="P24" s="320"/>
      <c r="Q24" s="8"/>
      <c r="R24" s="22"/>
      <c r="S24" s="7"/>
    </row>
    <row r="25" spans="1:19" ht="16.5" x14ac:dyDescent="0.2">
      <c r="A25" s="304">
        <f t="shared" si="0"/>
        <v>7</v>
      </c>
      <c r="B25" s="308" t="s">
        <v>341</v>
      </c>
      <c r="C25" s="318" t="s">
        <v>342</v>
      </c>
      <c r="D25" s="318" t="s">
        <v>55</v>
      </c>
      <c r="E25" s="318">
        <v>2</v>
      </c>
      <c r="F25" s="321"/>
      <c r="G25" s="322"/>
      <c r="H25" s="319"/>
      <c r="I25" s="319"/>
      <c r="J25" s="319"/>
      <c r="K25" s="323"/>
      <c r="L25" s="323"/>
      <c r="M25" s="320"/>
      <c r="N25" s="320"/>
      <c r="O25" s="320"/>
      <c r="P25" s="320"/>
      <c r="Q25" s="8"/>
      <c r="R25" s="22"/>
      <c r="S25" s="7"/>
    </row>
    <row r="26" spans="1:19" ht="16.5" x14ac:dyDescent="0.2">
      <c r="A26" s="304">
        <f t="shared" si="0"/>
        <v>8</v>
      </c>
      <c r="B26" s="308" t="s">
        <v>343</v>
      </c>
      <c r="C26" s="318" t="s">
        <v>344</v>
      </c>
      <c r="D26" s="318" t="s">
        <v>55</v>
      </c>
      <c r="E26" s="318">
        <v>1</v>
      </c>
      <c r="F26" s="321"/>
      <c r="G26" s="322"/>
      <c r="H26" s="319"/>
      <c r="I26" s="319"/>
      <c r="J26" s="319"/>
      <c r="K26" s="323"/>
      <c r="L26" s="323"/>
      <c r="M26" s="320"/>
      <c r="N26" s="320"/>
      <c r="O26" s="320"/>
      <c r="P26" s="320"/>
      <c r="Q26" s="8"/>
      <c r="R26" s="22"/>
      <c r="S26" s="7"/>
    </row>
    <row r="27" spans="1:19" ht="16.5" x14ac:dyDescent="0.2">
      <c r="A27" s="304">
        <f t="shared" si="0"/>
        <v>9</v>
      </c>
      <c r="B27" s="308" t="s">
        <v>345</v>
      </c>
      <c r="C27" s="318" t="s">
        <v>346</v>
      </c>
      <c r="D27" s="318" t="s">
        <v>55</v>
      </c>
      <c r="E27" s="318">
        <v>8</v>
      </c>
      <c r="F27" s="321"/>
      <c r="G27" s="322"/>
      <c r="H27" s="319"/>
      <c r="I27" s="319"/>
      <c r="J27" s="319"/>
      <c r="K27" s="323"/>
      <c r="L27" s="323"/>
      <c r="M27" s="320"/>
      <c r="N27" s="320"/>
      <c r="O27" s="320"/>
      <c r="P27" s="320"/>
      <c r="Q27" s="8"/>
      <c r="R27" s="22"/>
      <c r="S27" s="7"/>
    </row>
    <row r="28" spans="1:19" ht="16.5" x14ac:dyDescent="0.2">
      <c r="A28" s="304">
        <f t="shared" si="0"/>
        <v>10</v>
      </c>
      <c r="B28" s="308" t="s">
        <v>345</v>
      </c>
      <c r="C28" s="318" t="s">
        <v>347</v>
      </c>
      <c r="D28" s="318" t="s">
        <v>55</v>
      </c>
      <c r="E28" s="318">
        <v>3</v>
      </c>
      <c r="F28" s="321"/>
      <c r="G28" s="322"/>
      <c r="H28" s="319"/>
      <c r="I28" s="319"/>
      <c r="J28" s="319"/>
      <c r="K28" s="323"/>
      <c r="L28" s="323"/>
      <c r="M28" s="320"/>
      <c r="N28" s="320"/>
      <c r="O28" s="320"/>
      <c r="P28" s="320"/>
      <c r="Q28" s="8"/>
      <c r="R28" s="22"/>
      <c r="S28" s="7"/>
    </row>
    <row r="29" spans="1:19" ht="16.5" x14ac:dyDescent="0.2">
      <c r="A29" s="304">
        <f t="shared" si="0"/>
        <v>11</v>
      </c>
      <c r="B29" s="308" t="s">
        <v>345</v>
      </c>
      <c r="C29" s="318" t="s">
        <v>348</v>
      </c>
      <c r="D29" s="318" t="s">
        <v>55</v>
      </c>
      <c r="E29" s="318">
        <v>10</v>
      </c>
      <c r="F29" s="321"/>
      <c r="G29" s="322"/>
      <c r="H29" s="319"/>
      <c r="I29" s="319"/>
      <c r="J29" s="319"/>
      <c r="K29" s="323"/>
      <c r="L29" s="323"/>
      <c r="M29" s="320"/>
      <c r="N29" s="320"/>
      <c r="O29" s="320"/>
      <c r="P29" s="320"/>
      <c r="Q29" s="8"/>
      <c r="R29" s="22"/>
      <c r="S29" s="7"/>
    </row>
    <row r="30" spans="1:19" ht="18" x14ac:dyDescent="0.2">
      <c r="A30" s="304">
        <f t="shared" si="0"/>
        <v>12</v>
      </c>
      <c r="B30" s="308" t="s">
        <v>349</v>
      </c>
      <c r="C30" s="324" t="s">
        <v>350</v>
      </c>
      <c r="D30" s="318" t="s">
        <v>55</v>
      </c>
      <c r="E30" s="318">
        <v>1</v>
      </c>
      <c r="F30" s="321"/>
      <c r="G30" s="322"/>
      <c r="H30" s="319"/>
      <c r="I30" s="319"/>
      <c r="J30" s="319"/>
      <c r="K30" s="323"/>
      <c r="L30" s="323"/>
      <c r="M30" s="320"/>
      <c r="N30" s="320"/>
      <c r="O30" s="320"/>
      <c r="P30" s="320"/>
      <c r="Q30" s="8"/>
      <c r="R30" s="22"/>
      <c r="S30" s="7"/>
    </row>
    <row r="31" spans="1:19" ht="16.5" x14ac:dyDescent="0.2">
      <c r="A31" s="304"/>
      <c r="B31" s="305" t="s">
        <v>439</v>
      </c>
      <c r="C31" s="318"/>
      <c r="D31" s="318"/>
      <c r="E31" s="318"/>
      <c r="F31" s="321"/>
      <c r="G31" s="322"/>
      <c r="H31" s="319"/>
      <c r="I31" s="319"/>
      <c r="J31" s="319"/>
      <c r="K31" s="323"/>
      <c r="L31" s="323"/>
      <c r="M31" s="320"/>
      <c r="N31" s="320"/>
      <c r="O31" s="320"/>
      <c r="P31" s="320"/>
      <c r="Q31" s="8"/>
      <c r="R31" s="22"/>
      <c r="S31" s="7"/>
    </row>
    <row r="32" spans="1:19" ht="33" x14ac:dyDescent="0.2">
      <c r="A32" s="304">
        <v>13</v>
      </c>
      <c r="B32" s="308" t="s">
        <v>353</v>
      </c>
      <c r="C32" s="318" t="s">
        <v>354</v>
      </c>
      <c r="D32" s="318" t="s">
        <v>157</v>
      </c>
      <c r="E32" s="318">
        <v>1</v>
      </c>
      <c r="F32" s="321"/>
      <c r="G32" s="322"/>
      <c r="H32" s="319"/>
      <c r="I32" s="319"/>
      <c r="J32" s="319"/>
      <c r="K32" s="323"/>
      <c r="L32" s="323"/>
      <c r="M32" s="320"/>
      <c r="N32" s="320"/>
      <c r="O32" s="320"/>
      <c r="P32" s="320"/>
      <c r="Q32" s="8"/>
      <c r="R32" s="22"/>
      <c r="S32" s="7"/>
    </row>
    <row r="33" spans="1:19" ht="16.5" x14ac:dyDescent="0.2">
      <c r="A33" s="304">
        <f t="shared" si="0"/>
        <v>14</v>
      </c>
      <c r="B33" s="308" t="s">
        <v>341</v>
      </c>
      <c r="C33" s="318" t="s">
        <v>352</v>
      </c>
      <c r="D33" s="318" t="s">
        <v>55</v>
      </c>
      <c r="E33" s="318">
        <v>1</v>
      </c>
      <c r="F33" s="321"/>
      <c r="G33" s="322"/>
      <c r="H33" s="319"/>
      <c r="I33" s="319"/>
      <c r="J33" s="319"/>
      <c r="K33" s="323"/>
      <c r="L33" s="323"/>
      <c r="M33" s="320"/>
      <c r="N33" s="320"/>
      <c r="O33" s="320"/>
      <c r="P33" s="320"/>
      <c r="Q33" s="8"/>
      <c r="R33" s="22"/>
      <c r="S33" s="7"/>
    </row>
    <row r="34" spans="1:19" ht="16.5" x14ac:dyDescent="0.2">
      <c r="A34" s="304">
        <f t="shared" si="0"/>
        <v>15</v>
      </c>
      <c r="B34" s="308" t="s">
        <v>341</v>
      </c>
      <c r="C34" s="318" t="s">
        <v>342</v>
      </c>
      <c r="D34" s="318" t="s">
        <v>55</v>
      </c>
      <c r="E34" s="318">
        <v>2</v>
      </c>
      <c r="F34" s="321"/>
      <c r="G34" s="322"/>
      <c r="H34" s="319"/>
      <c r="I34" s="319"/>
      <c r="J34" s="319"/>
      <c r="K34" s="323"/>
      <c r="L34" s="323"/>
      <c r="M34" s="320"/>
      <c r="N34" s="320"/>
      <c r="O34" s="320"/>
      <c r="P34" s="320"/>
      <c r="Q34" s="8"/>
      <c r="R34" s="22"/>
      <c r="S34" s="7"/>
    </row>
    <row r="35" spans="1:19" ht="16.5" x14ac:dyDescent="0.2">
      <c r="A35" s="304">
        <f t="shared" si="0"/>
        <v>16</v>
      </c>
      <c r="B35" s="308" t="s">
        <v>337</v>
      </c>
      <c r="C35" s="318" t="s">
        <v>340</v>
      </c>
      <c r="D35" s="318" t="s">
        <v>55</v>
      </c>
      <c r="E35" s="318">
        <v>1</v>
      </c>
      <c r="F35" s="321"/>
      <c r="G35" s="322"/>
      <c r="H35" s="319"/>
      <c r="I35" s="319"/>
      <c r="J35" s="319"/>
      <c r="K35" s="323"/>
      <c r="L35" s="323"/>
      <c r="M35" s="320"/>
      <c r="N35" s="320"/>
      <c r="O35" s="320"/>
      <c r="P35" s="320"/>
      <c r="Q35" s="8"/>
      <c r="R35" s="22"/>
      <c r="S35" s="7"/>
    </row>
    <row r="36" spans="1:19" ht="16.5" x14ac:dyDescent="0.2">
      <c r="A36" s="304">
        <f t="shared" si="0"/>
        <v>17</v>
      </c>
      <c r="B36" s="308" t="s">
        <v>343</v>
      </c>
      <c r="C36" s="318" t="s">
        <v>344</v>
      </c>
      <c r="D36" s="318" t="s">
        <v>55</v>
      </c>
      <c r="E36" s="318">
        <v>1</v>
      </c>
      <c r="F36" s="321"/>
      <c r="G36" s="322"/>
      <c r="H36" s="319"/>
      <c r="I36" s="319"/>
      <c r="J36" s="319"/>
      <c r="K36" s="323"/>
      <c r="L36" s="323"/>
      <c r="M36" s="320"/>
      <c r="N36" s="320"/>
      <c r="O36" s="320"/>
      <c r="P36" s="320"/>
      <c r="Q36" s="8"/>
      <c r="R36" s="22"/>
      <c r="S36" s="7"/>
    </row>
    <row r="37" spans="1:19" ht="16.5" x14ac:dyDescent="0.2">
      <c r="A37" s="304">
        <f t="shared" si="0"/>
        <v>18</v>
      </c>
      <c r="B37" s="308" t="s">
        <v>345</v>
      </c>
      <c r="C37" s="318" t="s">
        <v>498</v>
      </c>
      <c r="D37" s="318" t="s">
        <v>55</v>
      </c>
      <c r="E37" s="318">
        <v>1</v>
      </c>
      <c r="F37" s="321"/>
      <c r="G37" s="322"/>
      <c r="H37" s="319"/>
      <c r="I37" s="319"/>
      <c r="J37" s="319"/>
      <c r="K37" s="323"/>
      <c r="L37" s="323"/>
      <c r="M37" s="320"/>
      <c r="N37" s="320"/>
      <c r="O37" s="320"/>
      <c r="P37" s="320"/>
      <c r="Q37" s="8"/>
      <c r="R37" s="22"/>
      <c r="S37" s="7"/>
    </row>
    <row r="38" spans="1:19" ht="16.5" x14ac:dyDescent="0.2">
      <c r="A38" s="304">
        <f t="shared" si="0"/>
        <v>19</v>
      </c>
      <c r="B38" s="308" t="s">
        <v>345</v>
      </c>
      <c r="C38" s="318" t="s">
        <v>346</v>
      </c>
      <c r="D38" s="318" t="s">
        <v>55</v>
      </c>
      <c r="E38" s="318">
        <v>7</v>
      </c>
      <c r="F38" s="321"/>
      <c r="G38" s="322"/>
      <c r="H38" s="319"/>
      <c r="I38" s="319"/>
      <c r="J38" s="319"/>
      <c r="K38" s="323"/>
      <c r="L38" s="323"/>
      <c r="M38" s="320"/>
      <c r="N38" s="320"/>
      <c r="O38" s="320"/>
      <c r="P38" s="320"/>
      <c r="Q38" s="8"/>
      <c r="R38" s="22"/>
      <c r="S38" s="7"/>
    </row>
    <row r="39" spans="1:19" ht="16.5" x14ac:dyDescent="0.2">
      <c r="A39" s="304">
        <f t="shared" si="0"/>
        <v>20</v>
      </c>
      <c r="B39" s="308" t="s">
        <v>345</v>
      </c>
      <c r="C39" s="318" t="s">
        <v>347</v>
      </c>
      <c r="D39" s="318" t="s">
        <v>55</v>
      </c>
      <c r="E39" s="318">
        <v>2</v>
      </c>
      <c r="F39" s="321"/>
      <c r="G39" s="322"/>
      <c r="H39" s="319"/>
      <c r="I39" s="319"/>
      <c r="J39" s="319"/>
      <c r="K39" s="323"/>
      <c r="L39" s="323"/>
      <c r="M39" s="320"/>
      <c r="N39" s="320"/>
      <c r="O39" s="320"/>
      <c r="P39" s="320"/>
      <c r="Q39" s="8"/>
      <c r="R39" s="22"/>
      <c r="S39" s="7"/>
    </row>
    <row r="40" spans="1:19" ht="16.5" x14ac:dyDescent="0.2">
      <c r="A40" s="304">
        <f t="shared" si="0"/>
        <v>21</v>
      </c>
      <c r="B40" s="308" t="s">
        <v>345</v>
      </c>
      <c r="C40" s="318" t="s">
        <v>348</v>
      </c>
      <c r="D40" s="318" t="s">
        <v>55</v>
      </c>
      <c r="E40" s="318">
        <v>7</v>
      </c>
      <c r="F40" s="321"/>
      <c r="G40" s="322"/>
      <c r="H40" s="319"/>
      <c r="I40" s="319"/>
      <c r="J40" s="319"/>
      <c r="K40" s="323"/>
      <c r="L40" s="323"/>
      <c r="M40" s="320"/>
      <c r="N40" s="320"/>
      <c r="O40" s="320"/>
      <c r="P40" s="320"/>
      <c r="Q40" s="8"/>
      <c r="R40" s="22"/>
      <c r="S40" s="7"/>
    </row>
    <row r="41" spans="1:19" ht="18" x14ac:dyDescent="0.2">
      <c r="A41" s="304">
        <f t="shared" si="0"/>
        <v>22</v>
      </c>
      <c r="B41" s="408" t="s">
        <v>349</v>
      </c>
      <c r="C41" s="324" t="s">
        <v>499</v>
      </c>
      <c r="D41" s="409" t="s">
        <v>55</v>
      </c>
      <c r="E41" s="409">
        <v>1</v>
      </c>
      <c r="F41" s="321"/>
      <c r="G41" s="322"/>
      <c r="H41" s="319"/>
      <c r="I41" s="319"/>
      <c r="J41" s="319"/>
      <c r="K41" s="323"/>
      <c r="L41" s="323"/>
      <c r="M41" s="320"/>
      <c r="N41" s="320"/>
      <c r="O41" s="320"/>
      <c r="P41" s="320"/>
      <c r="Q41" s="8"/>
      <c r="R41" s="22"/>
      <c r="S41" s="7"/>
    </row>
    <row r="42" spans="1:19" ht="18" x14ac:dyDescent="0.2">
      <c r="A42" s="304"/>
      <c r="B42" s="408"/>
      <c r="C42" s="324" t="s">
        <v>500</v>
      </c>
      <c r="D42" s="409"/>
      <c r="E42" s="409"/>
      <c r="F42" s="321"/>
      <c r="G42" s="322"/>
      <c r="H42" s="319"/>
      <c r="I42" s="319"/>
      <c r="J42" s="319"/>
      <c r="K42" s="323"/>
      <c r="L42" s="323"/>
      <c r="M42" s="320"/>
      <c r="N42" s="320"/>
      <c r="O42" s="320"/>
      <c r="P42" s="320"/>
      <c r="Q42" s="8"/>
      <c r="R42" s="22"/>
      <c r="S42" s="7"/>
    </row>
    <row r="43" spans="1:19" ht="16.5" x14ac:dyDescent="0.2">
      <c r="A43" s="304"/>
      <c r="B43" s="305" t="s">
        <v>355</v>
      </c>
      <c r="C43" s="318"/>
      <c r="D43" s="318"/>
      <c r="E43" s="318"/>
      <c r="F43" s="321"/>
      <c r="G43" s="322"/>
      <c r="H43" s="319"/>
      <c r="I43" s="319"/>
      <c r="J43" s="319"/>
      <c r="K43" s="323"/>
      <c r="L43" s="323"/>
      <c r="M43" s="320"/>
      <c r="N43" s="320"/>
      <c r="O43" s="320"/>
      <c r="P43" s="320"/>
      <c r="Q43" s="8"/>
      <c r="R43" s="22"/>
      <c r="S43" s="7"/>
    </row>
    <row r="44" spans="1:19" ht="16.5" x14ac:dyDescent="0.2">
      <c r="A44" s="304">
        <v>23</v>
      </c>
      <c r="B44" s="308" t="s">
        <v>356</v>
      </c>
      <c r="C44" s="318"/>
      <c r="D44" s="318" t="s">
        <v>55</v>
      </c>
      <c r="E44" s="318">
        <v>6</v>
      </c>
      <c r="F44" s="321"/>
      <c r="G44" s="322"/>
      <c r="H44" s="319"/>
      <c r="I44" s="319"/>
      <c r="J44" s="319"/>
      <c r="K44" s="323"/>
      <c r="L44" s="323"/>
      <c r="M44" s="320"/>
      <c r="N44" s="320"/>
      <c r="O44" s="320"/>
      <c r="P44" s="320"/>
      <c r="Q44" s="8"/>
      <c r="R44" s="22"/>
      <c r="S44" s="7"/>
    </row>
    <row r="45" spans="1:19" ht="33" x14ac:dyDescent="0.2">
      <c r="A45" s="304">
        <f t="shared" si="0"/>
        <v>24</v>
      </c>
      <c r="B45" s="309" t="s">
        <v>358</v>
      </c>
      <c r="C45" s="325" t="s">
        <v>357</v>
      </c>
      <c r="D45" s="318" t="s">
        <v>55</v>
      </c>
      <c r="E45" s="318">
        <v>61</v>
      </c>
      <c r="F45" s="321"/>
      <c r="G45" s="322"/>
      <c r="H45" s="319"/>
      <c r="I45" s="319"/>
      <c r="J45" s="319"/>
      <c r="K45" s="323"/>
      <c r="L45" s="323"/>
      <c r="M45" s="320"/>
      <c r="N45" s="320"/>
      <c r="O45" s="320"/>
      <c r="P45" s="320"/>
      <c r="Q45" s="8"/>
      <c r="R45" s="22"/>
      <c r="S45" s="7"/>
    </row>
    <row r="46" spans="1:19" ht="33" x14ac:dyDescent="0.2">
      <c r="A46" s="304">
        <f t="shared" si="0"/>
        <v>25</v>
      </c>
      <c r="B46" s="309" t="s">
        <v>358</v>
      </c>
      <c r="C46" s="325" t="s">
        <v>359</v>
      </c>
      <c r="D46" s="318" t="s">
        <v>55</v>
      </c>
      <c r="E46" s="318">
        <v>2</v>
      </c>
      <c r="F46" s="321"/>
      <c r="G46" s="322"/>
      <c r="H46" s="319"/>
      <c r="I46" s="319"/>
      <c r="J46" s="319"/>
      <c r="K46" s="323"/>
      <c r="L46" s="323"/>
      <c r="M46" s="320"/>
      <c r="N46" s="320"/>
      <c r="O46" s="320"/>
      <c r="P46" s="320"/>
      <c r="Q46" s="8"/>
      <c r="R46" s="22"/>
      <c r="S46" s="7"/>
    </row>
    <row r="47" spans="1:19" ht="16.5" x14ac:dyDescent="0.2">
      <c r="A47" s="304">
        <f t="shared" si="0"/>
        <v>26</v>
      </c>
      <c r="B47" s="411" t="s">
        <v>360</v>
      </c>
      <c r="C47" s="412" t="s">
        <v>501</v>
      </c>
      <c r="D47" s="409" t="s">
        <v>55</v>
      </c>
      <c r="E47" s="409">
        <v>3</v>
      </c>
      <c r="F47" s="321"/>
      <c r="G47" s="322"/>
      <c r="H47" s="319"/>
      <c r="I47" s="319"/>
      <c r="J47" s="319"/>
      <c r="K47" s="323"/>
      <c r="L47" s="323"/>
      <c r="M47" s="320"/>
      <c r="N47" s="320"/>
      <c r="O47" s="320"/>
      <c r="P47" s="320"/>
      <c r="Q47" s="8"/>
      <c r="R47" s="22"/>
      <c r="S47" s="7"/>
    </row>
    <row r="48" spans="1:19" ht="16.5" x14ac:dyDescent="0.2">
      <c r="A48" s="304"/>
      <c r="B48" s="411"/>
      <c r="C48" s="412"/>
      <c r="D48" s="409"/>
      <c r="E48" s="409"/>
      <c r="F48" s="321"/>
      <c r="G48" s="322"/>
      <c r="H48" s="319"/>
      <c r="I48" s="319"/>
      <c r="J48" s="319"/>
      <c r="K48" s="323"/>
      <c r="L48" s="323"/>
      <c r="M48" s="320"/>
      <c r="N48" s="320"/>
      <c r="O48" s="320"/>
      <c r="P48" s="320"/>
      <c r="Q48" s="8"/>
      <c r="R48" s="22"/>
      <c r="S48" s="7"/>
    </row>
    <row r="49" spans="1:19" ht="16.5" x14ac:dyDescent="0.2">
      <c r="A49" s="304">
        <v>27</v>
      </c>
      <c r="B49" s="308" t="s">
        <v>362</v>
      </c>
      <c r="C49" s="318"/>
      <c r="D49" s="318" t="s">
        <v>55</v>
      </c>
      <c r="E49" s="318">
        <v>66</v>
      </c>
      <c r="F49" s="321"/>
      <c r="G49" s="322"/>
      <c r="H49" s="319"/>
      <c r="I49" s="319"/>
      <c r="J49" s="319"/>
      <c r="K49" s="323"/>
      <c r="L49" s="323"/>
      <c r="M49" s="320"/>
      <c r="N49" s="320"/>
      <c r="O49" s="320"/>
      <c r="P49" s="320"/>
      <c r="Q49" s="8"/>
      <c r="R49" s="22"/>
      <c r="S49" s="7"/>
    </row>
    <row r="50" spans="1:19" ht="16.5" x14ac:dyDescent="0.2">
      <c r="A50" s="304">
        <f t="shared" si="0"/>
        <v>28</v>
      </c>
      <c r="B50" s="308" t="s">
        <v>363</v>
      </c>
      <c r="C50" s="318" t="s">
        <v>364</v>
      </c>
      <c r="D50" s="318" t="s">
        <v>55</v>
      </c>
      <c r="E50" s="318">
        <v>4</v>
      </c>
      <c r="F50" s="321"/>
      <c r="G50" s="322"/>
      <c r="H50" s="319"/>
      <c r="I50" s="319"/>
      <c r="J50" s="319"/>
      <c r="K50" s="323"/>
      <c r="L50" s="323"/>
      <c r="M50" s="320"/>
      <c r="N50" s="320"/>
      <c r="O50" s="320"/>
      <c r="P50" s="320"/>
      <c r="Q50" s="8"/>
      <c r="R50" s="22"/>
      <c r="S50" s="7"/>
    </row>
    <row r="51" spans="1:19" ht="16.5" x14ac:dyDescent="0.2">
      <c r="A51" s="304">
        <f t="shared" si="0"/>
        <v>29</v>
      </c>
      <c r="B51" s="308" t="s">
        <v>365</v>
      </c>
      <c r="C51" s="318"/>
      <c r="D51" s="318" t="s">
        <v>55</v>
      </c>
      <c r="E51" s="318">
        <v>13</v>
      </c>
      <c r="F51" s="321"/>
      <c r="G51" s="322"/>
      <c r="H51" s="319"/>
      <c r="I51" s="319"/>
      <c r="J51" s="319"/>
      <c r="K51" s="323"/>
      <c r="L51" s="323"/>
      <c r="M51" s="320"/>
      <c r="N51" s="320"/>
      <c r="O51" s="320"/>
      <c r="P51" s="320"/>
      <c r="Q51" s="8"/>
      <c r="R51" s="22"/>
      <c r="S51" s="7"/>
    </row>
    <row r="52" spans="1:19" ht="16.5" x14ac:dyDescent="0.2">
      <c r="A52" s="304">
        <f t="shared" si="0"/>
        <v>30</v>
      </c>
      <c r="B52" s="309" t="s">
        <v>366</v>
      </c>
      <c r="C52" s="318"/>
      <c r="D52" s="318" t="s">
        <v>55</v>
      </c>
      <c r="E52" s="318">
        <v>25</v>
      </c>
      <c r="F52" s="321"/>
      <c r="G52" s="322"/>
      <c r="H52" s="319"/>
      <c r="I52" s="319"/>
      <c r="J52" s="319"/>
      <c r="K52" s="323"/>
      <c r="L52" s="323"/>
      <c r="M52" s="320"/>
      <c r="N52" s="320"/>
      <c r="O52" s="320"/>
      <c r="P52" s="320"/>
      <c r="Q52" s="8"/>
      <c r="R52" s="22"/>
      <c r="S52" s="7"/>
    </row>
    <row r="53" spans="1:19" ht="16.5" x14ac:dyDescent="0.2">
      <c r="A53" s="304">
        <f t="shared" si="0"/>
        <v>31</v>
      </c>
      <c r="B53" s="308" t="s">
        <v>367</v>
      </c>
      <c r="C53" s="318"/>
      <c r="D53" s="318" t="s">
        <v>55</v>
      </c>
      <c r="E53" s="318">
        <v>1</v>
      </c>
      <c r="F53" s="321"/>
      <c r="G53" s="322"/>
      <c r="H53" s="319"/>
      <c r="I53" s="319"/>
      <c r="J53" s="319"/>
      <c r="K53" s="323"/>
      <c r="L53" s="323"/>
      <c r="M53" s="320"/>
      <c r="N53" s="320"/>
      <c r="O53" s="320"/>
      <c r="P53" s="320"/>
      <c r="Q53" s="8"/>
      <c r="R53" s="22"/>
      <c r="S53" s="7"/>
    </row>
    <row r="54" spans="1:19" ht="16.5" x14ac:dyDescent="0.2">
      <c r="A54" s="304"/>
      <c r="B54" s="310" t="s">
        <v>368</v>
      </c>
      <c r="C54" s="318"/>
      <c r="D54" s="318"/>
      <c r="E54" s="318"/>
      <c r="F54" s="321"/>
      <c r="G54" s="322"/>
      <c r="H54" s="319"/>
      <c r="I54" s="319"/>
      <c r="J54" s="319"/>
      <c r="K54" s="323"/>
      <c r="L54" s="323"/>
      <c r="M54" s="320"/>
      <c r="N54" s="320"/>
      <c r="O54" s="320"/>
      <c r="P54" s="320"/>
      <c r="Q54" s="8"/>
      <c r="R54" s="22"/>
      <c r="S54" s="7"/>
    </row>
    <row r="55" spans="1:19" ht="16.5" x14ac:dyDescent="0.2">
      <c r="A55" s="304">
        <v>32</v>
      </c>
      <c r="B55" s="308" t="s">
        <v>356</v>
      </c>
      <c r="C55" s="318"/>
      <c r="D55" s="318" t="s">
        <v>55</v>
      </c>
      <c r="E55" s="318">
        <v>8</v>
      </c>
      <c r="F55" s="321"/>
      <c r="G55" s="322"/>
      <c r="H55" s="319"/>
      <c r="I55" s="319"/>
      <c r="J55" s="319"/>
      <c r="K55" s="323"/>
      <c r="L55" s="323"/>
      <c r="M55" s="320"/>
      <c r="N55" s="320"/>
      <c r="O55" s="320"/>
      <c r="P55" s="320"/>
      <c r="Q55" s="8"/>
      <c r="R55" s="22"/>
      <c r="S55" s="7"/>
    </row>
    <row r="56" spans="1:19" ht="16.5" x14ac:dyDescent="0.2">
      <c r="A56" s="304">
        <f t="shared" si="0"/>
        <v>33</v>
      </c>
      <c r="B56" s="411" t="s">
        <v>360</v>
      </c>
      <c r="C56" s="412" t="s">
        <v>369</v>
      </c>
      <c r="D56" s="409" t="s">
        <v>55</v>
      </c>
      <c r="E56" s="409">
        <v>19</v>
      </c>
      <c r="F56" s="321"/>
      <c r="G56" s="322"/>
      <c r="H56" s="319"/>
      <c r="I56" s="319"/>
      <c r="J56" s="319"/>
      <c r="K56" s="323"/>
      <c r="L56" s="323"/>
      <c r="M56" s="320"/>
      <c r="N56" s="320"/>
      <c r="O56" s="320"/>
      <c r="P56" s="320"/>
      <c r="Q56" s="8"/>
      <c r="R56" s="22"/>
      <c r="S56" s="7"/>
    </row>
    <row r="57" spans="1:19" ht="16.5" x14ac:dyDescent="0.2">
      <c r="A57" s="304"/>
      <c r="B57" s="413"/>
      <c r="C57" s="414"/>
      <c r="D57" s="415"/>
      <c r="E57" s="415"/>
      <c r="F57" s="321"/>
      <c r="G57" s="322"/>
      <c r="H57" s="319"/>
      <c r="I57" s="319"/>
      <c r="J57" s="319"/>
      <c r="K57" s="323"/>
      <c r="L57" s="323"/>
      <c r="M57" s="320"/>
      <c r="N57" s="320"/>
      <c r="O57" s="320"/>
      <c r="P57" s="320"/>
      <c r="Q57" s="8"/>
      <c r="R57" s="22"/>
      <c r="S57" s="7"/>
    </row>
    <row r="58" spans="1:19" ht="16.5" x14ac:dyDescent="0.2">
      <c r="A58" s="304">
        <v>34</v>
      </c>
      <c r="B58" s="411" t="s">
        <v>370</v>
      </c>
      <c r="C58" s="412" t="s">
        <v>369</v>
      </c>
      <c r="D58" s="409" t="s">
        <v>55</v>
      </c>
      <c r="E58" s="409">
        <v>8</v>
      </c>
      <c r="F58" s="321"/>
      <c r="G58" s="322"/>
      <c r="H58" s="319"/>
      <c r="I58" s="319"/>
      <c r="J58" s="319"/>
      <c r="K58" s="323"/>
      <c r="L58" s="323"/>
      <c r="M58" s="320"/>
      <c r="N58" s="320"/>
      <c r="O58" s="320"/>
      <c r="P58" s="320"/>
      <c r="Q58" s="8"/>
      <c r="R58" s="22"/>
      <c r="S58" s="7"/>
    </row>
    <row r="59" spans="1:19" ht="16.5" x14ac:dyDescent="0.2">
      <c r="A59" s="304"/>
      <c r="B59" s="411"/>
      <c r="C59" s="412"/>
      <c r="D59" s="409"/>
      <c r="E59" s="409"/>
      <c r="F59" s="321"/>
      <c r="G59" s="322"/>
      <c r="H59" s="319"/>
      <c r="I59" s="319"/>
      <c r="J59" s="319"/>
      <c r="K59" s="323"/>
      <c r="L59" s="323"/>
      <c r="M59" s="320"/>
      <c r="N59" s="320"/>
      <c r="O59" s="320"/>
      <c r="P59" s="320"/>
      <c r="Q59" s="8"/>
      <c r="R59" s="22"/>
      <c r="S59" s="7"/>
    </row>
    <row r="60" spans="1:19" ht="16.5" x14ac:dyDescent="0.2">
      <c r="A60" s="304">
        <v>35</v>
      </c>
      <c r="B60" s="411" t="s">
        <v>360</v>
      </c>
      <c r="C60" s="412" t="s">
        <v>361</v>
      </c>
      <c r="D60" s="409" t="s">
        <v>55</v>
      </c>
      <c r="E60" s="409">
        <v>6</v>
      </c>
      <c r="F60" s="321"/>
      <c r="G60" s="322"/>
      <c r="H60" s="319"/>
      <c r="I60" s="319"/>
      <c r="J60" s="319"/>
      <c r="K60" s="323"/>
      <c r="L60" s="323"/>
      <c r="M60" s="320"/>
      <c r="N60" s="320"/>
      <c r="O60" s="320"/>
      <c r="P60" s="320"/>
      <c r="Q60" s="8"/>
      <c r="R60" s="22"/>
      <c r="S60" s="7"/>
    </row>
    <row r="61" spans="1:19" ht="16.5" x14ac:dyDescent="0.2">
      <c r="A61" s="304"/>
      <c r="B61" s="411"/>
      <c r="C61" s="412"/>
      <c r="D61" s="409"/>
      <c r="E61" s="409"/>
      <c r="F61" s="321"/>
      <c r="G61" s="322"/>
      <c r="H61" s="319"/>
      <c r="I61" s="319"/>
      <c r="J61" s="319"/>
      <c r="K61" s="323"/>
      <c r="L61" s="323"/>
      <c r="M61" s="320"/>
      <c r="N61" s="320"/>
      <c r="O61" s="320"/>
      <c r="P61" s="320"/>
      <c r="Q61" s="8"/>
      <c r="R61" s="22"/>
      <c r="S61" s="7"/>
    </row>
    <row r="62" spans="1:19" ht="16.5" x14ac:dyDescent="0.2">
      <c r="A62" s="304">
        <v>36</v>
      </c>
      <c r="B62" s="308" t="s">
        <v>371</v>
      </c>
      <c r="C62" s="318"/>
      <c r="D62" s="318" t="s">
        <v>55</v>
      </c>
      <c r="E62" s="318">
        <v>37</v>
      </c>
      <c r="F62" s="321"/>
      <c r="G62" s="322"/>
      <c r="H62" s="319"/>
      <c r="I62" s="319"/>
      <c r="J62" s="319"/>
      <c r="K62" s="323"/>
      <c r="L62" s="323"/>
      <c r="M62" s="320"/>
      <c r="N62" s="320"/>
      <c r="O62" s="320"/>
      <c r="P62" s="320"/>
      <c r="Q62" s="8"/>
      <c r="R62" s="22"/>
      <c r="S62" s="7"/>
    </row>
    <row r="63" spans="1:19" ht="16.5" x14ac:dyDescent="0.2">
      <c r="A63" s="304">
        <f t="shared" si="0"/>
        <v>37</v>
      </c>
      <c r="B63" s="308" t="s">
        <v>365</v>
      </c>
      <c r="C63" s="318"/>
      <c r="D63" s="318" t="s">
        <v>55</v>
      </c>
      <c r="E63" s="318">
        <v>21</v>
      </c>
      <c r="F63" s="321"/>
      <c r="G63" s="322"/>
      <c r="H63" s="319"/>
      <c r="I63" s="319"/>
      <c r="J63" s="319"/>
      <c r="K63" s="323"/>
      <c r="L63" s="323"/>
      <c r="M63" s="320"/>
      <c r="N63" s="320"/>
      <c r="O63" s="320"/>
      <c r="P63" s="320"/>
      <c r="Q63" s="8"/>
      <c r="R63" s="22"/>
      <c r="S63" s="7"/>
    </row>
    <row r="64" spans="1:19" ht="16.5" x14ac:dyDescent="0.2">
      <c r="A64" s="304">
        <f t="shared" si="0"/>
        <v>38</v>
      </c>
      <c r="B64" s="308" t="s">
        <v>366</v>
      </c>
      <c r="C64" s="318"/>
      <c r="D64" s="318" t="s">
        <v>55</v>
      </c>
      <c r="E64" s="318">
        <v>1</v>
      </c>
      <c r="F64" s="321"/>
      <c r="G64" s="322"/>
      <c r="H64" s="319"/>
      <c r="I64" s="319"/>
      <c r="J64" s="319"/>
      <c r="K64" s="323"/>
      <c r="L64" s="323"/>
      <c r="M64" s="320"/>
      <c r="N64" s="320"/>
      <c r="O64" s="320"/>
      <c r="P64" s="320"/>
      <c r="Q64" s="8"/>
      <c r="R64" s="22"/>
      <c r="S64" s="7"/>
    </row>
    <row r="65" spans="1:19" ht="16.5" x14ac:dyDescent="0.2">
      <c r="A65" s="304">
        <f t="shared" si="0"/>
        <v>39</v>
      </c>
      <c r="B65" s="308" t="s">
        <v>367</v>
      </c>
      <c r="C65" s="318"/>
      <c r="D65" s="318" t="s">
        <v>55</v>
      </c>
      <c r="E65" s="318">
        <v>4</v>
      </c>
      <c r="F65" s="321"/>
      <c r="G65" s="322"/>
      <c r="H65" s="319"/>
      <c r="I65" s="319"/>
      <c r="J65" s="319"/>
      <c r="K65" s="323"/>
      <c r="L65" s="323"/>
      <c r="M65" s="320"/>
      <c r="N65" s="320"/>
      <c r="O65" s="320"/>
      <c r="P65" s="320"/>
      <c r="Q65" s="8"/>
      <c r="R65" s="22"/>
      <c r="S65" s="7"/>
    </row>
    <row r="66" spans="1:19" ht="16.5" x14ac:dyDescent="0.2">
      <c r="A66" s="304"/>
      <c r="B66" s="310" t="s">
        <v>372</v>
      </c>
      <c r="C66" s="318"/>
      <c r="D66" s="318"/>
      <c r="E66" s="318"/>
      <c r="F66" s="321"/>
      <c r="G66" s="322"/>
      <c r="H66" s="319"/>
      <c r="I66" s="319"/>
      <c r="J66" s="319"/>
      <c r="K66" s="323"/>
      <c r="L66" s="323"/>
      <c r="M66" s="320"/>
      <c r="N66" s="320"/>
      <c r="O66" s="320"/>
      <c r="P66" s="320"/>
      <c r="Q66" s="8"/>
      <c r="R66" s="22"/>
      <c r="S66" s="7"/>
    </row>
    <row r="67" spans="1:19" ht="33" x14ac:dyDescent="0.2">
      <c r="A67" s="304">
        <v>40</v>
      </c>
      <c r="B67" s="308" t="s">
        <v>373</v>
      </c>
      <c r="C67" s="318" t="s">
        <v>374</v>
      </c>
      <c r="D67" s="318" t="s">
        <v>157</v>
      </c>
      <c r="E67" s="318">
        <v>5</v>
      </c>
      <c r="F67" s="321"/>
      <c r="G67" s="322"/>
      <c r="H67" s="319"/>
      <c r="I67" s="319"/>
      <c r="J67" s="319"/>
      <c r="K67" s="323"/>
      <c r="L67" s="323"/>
      <c r="M67" s="320"/>
      <c r="N67" s="320"/>
      <c r="O67" s="320"/>
      <c r="P67" s="320"/>
      <c r="Q67" s="8"/>
      <c r="R67" s="22"/>
      <c r="S67" s="7"/>
    </row>
    <row r="68" spans="1:19" ht="33" x14ac:dyDescent="0.2">
      <c r="A68" s="304">
        <f t="shared" si="0"/>
        <v>41</v>
      </c>
      <c r="B68" s="308" t="s">
        <v>375</v>
      </c>
      <c r="C68" s="318" t="s">
        <v>376</v>
      </c>
      <c r="D68" s="318" t="s">
        <v>157</v>
      </c>
      <c r="E68" s="318">
        <v>9</v>
      </c>
      <c r="F68" s="321"/>
      <c r="G68" s="322"/>
      <c r="H68" s="319"/>
      <c r="I68" s="319"/>
      <c r="J68" s="319"/>
      <c r="K68" s="323"/>
      <c r="L68" s="323"/>
      <c r="M68" s="320"/>
      <c r="N68" s="320"/>
      <c r="O68" s="320"/>
      <c r="P68" s="320"/>
      <c r="Q68" s="8"/>
      <c r="R68" s="22"/>
      <c r="S68" s="7"/>
    </row>
    <row r="69" spans="1:19" ht="33" x14ac:dyDescent="0.2">
      <c r="A69" s="304">
        <f t="shared" si="0"/>
        <v>42</v>
      </c>
      <c r="B69" s="308" t="s">
        <v>375</v>
      </c>
      <c r="C69" s="318" t="s">
        <v>376</v>
      </c>
      <c r="D69" s="318" t="s">
        <v>157</v>
      </c>
      <c r="E69" s="318">
        <v>2</v>
      </c>
      <c r="F69" s="321"/>
      <c r="G69" s="322"/>
      <c r="H69" s="319"/>
      <c r="I69" s="319"/>
      <c r="J69" s="319"/>
      <c r="K69" s="323"/>
      <c r="L69" s="323"/>
      <c r="M69" s="320"/>
      <c r="N69" s="320"/>
      <c r="O69" s="320"/>
      <c r="P69" s="320"/>
      <c r="Q69" s="8"/>
      <c r="R69" s="22"/>
      <c r="S69" s="7"/>
    </row>
    <row r="70" spans="1:19" ht="33" x14ac:dyDescent="0.2">
      <c r="A70" s="304">
        <f t="shared" si="0"/>
        <v>43</v>
      </c>
      <c r="B70" s="308" t="s">
        <v>377</v>
      </c>
      <c r="C70" s="318" t="s">
        <v>378</v>
      </c>
      <c r="D70" s="318" t="s">
        <v>157</v>
      </c>
      <c r="E70" s="318">
        <v>7</v>
      </c>
      <c r="F70" s="321"/>
      <c r="G70" s="322"/>
      <c r="H70" s="319"/>
      <c r="I70" s="319"/>
      <c r="J70" s="319"/>
      <c r="K70" s="323"/>
      <c r="L70" s="323"/>
      <c r="M70" s="320"/>
      <c r="N70" s="320"/>
      <c r="O70" s="320"/>
      <c r="P70" s="320"/>
      <c r="Q70" s="8"/>
      <c r="R70" s="22"/>
      <c r="S70" s="7"/>
    </row>
    <row r="71" spans="1:19" ht="33" x14ac:dyDescent="0.2">
      <c r="A71" s="304">
        <f t="shared" si="0"/>
        <v>44</v>
      </c>
      <c r="B71" s="308" t="s">
        <v>379</v>
      </c>
      <c r="C71" s="318" t="s">
        <v>374</v>
      </c>
      <c r="D71" s="318" t="s">
        <v>157</v>
      </c>
      <c r="E71" s="318">
        <v>5</v>
      </c>
      <c r="F71" s="321"/>
      <c r="G71" s="322"/>
      <c r="H71" s="319"/>
      <c r="I71" s="319"/>
      <c r="J71" s="319"/>
      <c r="K71" s="323"/>
      <c r="L71" s="323"/>
      <c r="M71" s="320"/>
      <c r="N71" s="320"/>
      <c r="O71" s="320"/>
      <c r="P71" s="320"/>
      <c r="Q71" s="8"/>
      <c r="R71" s="22"/>
      <c r="S71" s="7"/>
    </row>
    <row r="72" spans="1:19" ht="16.5" x14ac:dyDescent="0.2">
      <c r="A72" s="304">
        <f t="shared" si="0"/>
        <v>45</v>
      </c>
      <c r="B72" s="408" t="s">
        <v>440</v>
      </c>
      <c r="C72" s="318" t="s">
        <v>502</v>
      </c>
      <c r="D72" s="409" t="s">
        <v>55</v>
      </c>
      <c r="E72" s="409">
        <v>8</v>
      </c>
      <c r="F72" s="321"/>
      <c r="G72" s="322"/>
      <c r="H72" s="319"/>
      <c r="I72" s="319"/>
      <c r="J72" s="319"/>
      <c r="K72" s="323"/>
      <c r="L72" s="323"/>
      <c r="M72" s="320"/>
      <c r="N72" s="320"/>
      <c r="O72" s="320"/>
      <c r="P72" s="320"/>
      <c r="Q72" s="8"/>
      <c r="R72" s="22"/>
      <c r="S72" s="7"/>
    </row>
    <row r="73" spans="1:19" ht="16.5" x14ac:dyDescent="0.2">
      <c r="A73" s="304"/>
      <c r="B73" s="408"/>
      <c r="C73" s="318" t="s">
        <v>503</v>
      </c>
      <c r="D73" s="409"/>
      <c r="E73" s="409"/>
      <c r="F73" s="321"/>
      <c r="G73" s="322"/>
      <c r="H73" s="319"/>
      <c r="I73" s="319"/>
      <c r="J73" s="319"/>
      <c r="K73" s="323"/>
      <c r="L73" s="323"/>
      <c r="M73" s="320"/>
      <c r="N73" s="320"/>
      <c r="O73" s="320"/>
      <c r="P73" s="320"/>
      <c r="Q73" s="8"/>
      <c r="R73" s="22"/>
      <c r="S73" s="7"/>
    </row>
    <row r="74" spans="1:19" ht="16.5" x14ac:dyDescent="0.2">
      <c r="A74" s="304">
        <v>46</v>
      </c>
      <c r="B74" s="408" t="s">
        <v>441</v>
      </c>
      <c r="C74" s="318" t="s">
        <v>502</v>
      </c>
      <c r="D74" s="409" t="s">
        <v>55</v>
      </c>
      <c r="E74" s="409">
        <v>9</v>
      </c>
      <c r="F74" s="321"/>
      <c r="G74" s="322"/>
      <c r="H74" s="319"/>
      <c r="I74" s="319"/>
      <c r="J74" s="319"/>
      <c r="K74" s="323"/>
      <c r="L74" s="323"/>
      <c r="M74" s="320"/>
      <c r="N74" s="320"/>
      <c r="O74" s="320"/>
      <c r="P74" s="320"/>
      <c r="Q74" s="8"/>
      <c r="R74" s="22"/>
      <c r="S74" s="7"/>
    </row>
    <row r="75" spans="1:19" ht="16.5" x14ac:dyDescent="0.2">
      <c r="A75" s="304"/>
      <c r="B75" s="408"/>
      <c r="C75" s="318" t="s">
        <v>504</v>
      </c>
      <c r="D75" s="409"/>
      <c r="E75" s="409"/>
      <c r="F75" s="321"/>
      <c r="G75" s="322"/>
      <c r="H75" s="319"/>
      <c r="I75" s="319"/>
      <c r="J75" s="319"/>
      <c r="K75" s="323"/>
      <c r="L75" s="323"/>
      <c r="M75" s="320"/>
      <c r="N75" s="320"/>
      <c r="O75" s="320"/>
      <c r="P75" s="320"/>
      <c r="Q75" s="8"/>
      <c r="R75" s="22"/>
      <c r="S75" s="7"/>
    </row>
    <row r="76" spans="1:19" ht="16.5" x14ac:dyDescent="0.2">
      <c r="A76" s="304">
        <v>47</v>
      </c>
      <c r="B76" s="408" t="s">
        <v>442</v>
      </c>
      <c r="C76" s="318" t="s">
        <v>502</v>
      </c>
      <c r="D76" s="409" t="s">
        <v>55</v>
      </c>
      <c r="E76" s="409">
        <v>26</v>
      </c>
      <c r="F76" s="321"/>
      <c r="G76" s="322"/>
      <c r="H76" s="319"/>
      <c r="I76" s="319"/>
      <c r="J76" s="319"/>
      <c r="K76" s="323"/>
      <c r="L76" s="323"/>
      <c r="M76" s="320"/>
      <c r="N76" s="320"/>
      <c r="O76" s="320"/>
      <c r="P76" s="320"/>
      <c r="Q76" s="8"/>
      <c r="R76" s="22"/>
      <c r="S76" s="7"/>
    </row>
    <row r="77" spans="1:19" ht="16.5" x14ac:dyDescent="0.2">
      <c r="A77" s="304"/>
      <c r="B77" s="408"/>
      <c r="C77" s="318" t="s">
        <v>505</v>
      </c>
      <c r="D77" s="409"/>
      <c r="E77" s="409"/>
      <c r="F77" s="321"/>
      <c r="G77" s="322"/>
      <c r="H77" s="319"/>
      <c r="I77" s="319"/>
      <c r="J77" s="319"/>
      <c r="K77" s="323"/>
      <c r="L77" s="323"/>
      <c r="M77" s="320"/>
      <c r="N77" s="320"/>
      <c r="O77" s="320"/>
      <c r="P77" s="320"/>
      <c r="Q77" s="8"/>
      <c r="R77" s="22"/>
      <c r="S77" s="7"/>
    </row>
    <row r="78" spans="1:19" ht="16.5" x14ac:dyDescent="0.2">
      <c r="A78" s="304">
        <v>48</v>
      </c>
      <c r="B78" s="308" t="s">
        <v>443</v>
      </c>
      <c r="C78" s="318" t="s">
        <v>444</v>
      </c>
      <c r="D78" s="318" t="s">
        <v>55</v>
      </c>
      <c r="E78" s="318">
        <v>4</v>
      </c>
      <c r="F78" s="321"/>
      <c r="G78" s="322"/>
      <c r="H78" s="319"/>
      <c r="I78" s="319"/>
      <c r="J78" s="319"/>
      <c r="K78" s="323"/>
      <c r="L78" s="323"/>
      <c r="M78" s="320"/>
      <c r="N78" s="320"/>
      <c r="O78" s="320"/>
      <c r="P78" s="320"/>
      <c r="Q78" s="8"/>
      <c r="R78" s="22"/>
      <c r="S78" s="7"/>
    </row>
    <row r="79" spans="1:19" ht="16.5" x14ac:dyDescent="0.2">
      <c r="A79" s="304">
        <f t="shared" si="0"/>
        <v>49</v>
      </c>
      <c r="B79" s="308" t="s">
        <v>530</v>
      </c>
      <c r="C79" s="318" t="s">
        <v>447</v>
      </c>
      <c r="D79" s="318" t="s">
        <v>55</v>
      </c>
      <c r="E79" s="318">
        <v>10</v>
      </c>
      <c r="F79" s="321"/>
      <c r="G79" s="322"/>
      <c r="H79" s="319"/>
      <c r="I79" s="319"/>
      <c r="J79" s="319"/>
      <c r="K79" s="323"/>
      <c r="L79" s="323"/>
      <c r="M79" s="320"/>
      <c r="N79" s="320"/>
      <c r="O79" s="320"/>
      <c r="P79" s="320"/>
      <c r="Q79" s="8"/>
      <c r="R79" s="22"/>
      <c r="S79" s="7"/>
    </row>
    <row r="80" spans="1:19" ht="16.5" x14ac:dyDescent="0.2">
      <c r="A80" s="304">
        <f t="shared" si="0"/>
        <v>50</v>
      </c>
      <c r="B80" s="308" t="s">
        <v>506</v>
      </c>
      <c r="C80" s="318" t="s">
        <v>448</v>
      </c>
      <c r="D80" s="318" t="s">
        <v>55</v>
      </c>
      <c r="E80" s="318">
        <v>7</v>
      </c>
      <c r="F80" s="321"/>
      <c r="G80" s="322"/>
      <c r="H80" s="319"/>
      <c r="I80" s="319"/>
      <c r="J80" s="319"/>
      <c r="K80" s="323"/>
      <c r="L80" s="323"/>
      <c r="M80" s="320"/>
      <c r="N80" s="320"/>
      <c r="O80" s="320"/>
      <c r="P80" s="320"/>
      <c r="Q80" s="8"/>
      <c r="R80" s="22"/>
      <c r="S80" s="7"/>
    </row>
    <row r="81" spans="1:19" ht="16.5" x14ac:dyDescent="0.2">
      <c r="A81" s="304">
        <f t="shared" si="0"/>
        <v>51</v>
      </c>
      <c r="B81" s="308" t="s">
        <v>445</v>
      </c>
      <c r="C81" s="326" t="s">
        <v>449</v>
      </c>
      <c r="D81" s="318" t="s">
        <v>55</v>
      </c>
      <c r="E81" s="318">
        <v>27</v>
      </c>
      <c r="F81" s="321"/>
      <c r="G81" s="322"/>
      <c r="H81" s="319"/>
      <c r="I81" s="319"/>
      <c r="J81" s="319"/>
      <c r="K81" s="323"/>
      <c r="L81" s="323"/>
      <c r="M81" s="320"/>
      <c r="N81" s="320"/>
      <c r="O81" s="320"/>
      <c r="P81" s="320"/>
      <c r="Q81" s="8"/>
      <c r="R81" s="22"/>
      <c r="S81" s="7"/>
    </row>
    <row r="82" spans="1:19" ht="16.5" x14ac:dyDescent="0.2">
      <c r="A82" s="304">
        <f t="shared" si="0"/>
        <v>52</v>
      </c>
      <c r="B82" s="308" t="s">
        <v>446</v>
      </c>
      <c r="C82" s="318" t="s">
        <v>450</v>
      </c>
      <c r="D82" s="318" t="s">
        <v>157</v>
      </c>
      <c r="E82" s="318">
        <v>41</v>
      </c>
      <c r="F82" s="321"/>
      <c r="G82" s="322"/>
      <c r="H82" s="319"/>
      <c r="I82" s="319"/>
      <c r="J82" s="319"/>
      <c r="K82" s="323"/>
      <c r="L82" s="323"/>
      <c r="M82" s="320"/>
      <c r="N82" s="320"/>
      <c r="O82" s="320"/>
      <c r="P82" s="320"/>
      <c r="Q82" s="8"/>
      <c r="R82" s="22"/>
      <c r="S82" s="7"/>
    </row>
    <row r="83" spans="1:19" ht="33" x14ac:dyDescent="0.2">
      <c r="A83" s="304">
        <f t="shared" si="0"/>
        <v>53</v>
      </c>
      <c r="B83" s="308" t="s">
        <v>451</v>
      </c>
      <c r="C83" s="318" t="s">
        <v>452</v>
      </c>
      <c r="D83" s="318" t="s">
        <v>55</v>
      </c>
      <c r="E83" s="318">
        <v>60</v>
      </c>
      <c r="F83" s="321"/>
      <c r="G83" s="322"/>
      <c r="H83" s="319"/>
      <c r="I83" s="319"/>
      <c r="J83" s="319"/>
      <c r="K83" s="323"/>
      <c r="L83" s="323"/>
      <c r="M83" s="320"/>
      <c r="N83" s="320"/>
      <c r="O83" s="320"/>
      <c r="P83" s="320"/>
      <c r="Q83" s="8"/>
      <c r="R83" s="22"/>
      <c r="S83" s="7"/>
    </row>
    <row r="84" spans="1:19" ht="49.5" x14ac:dyDescent="0.2">
      <c r="A84" s="304">
        <f t="shared" si="0"/>
        <v>54</v>
      </c>
      <c r="B84" s="410" t="s">
        <v>380</v>
      </c>
      <c r="C84" s="318" t="s">
        <v>381</v>
      </c>
      <c r="D84" s="409" t="s">
        <v>55</v>
      </c>
      <c r="E84" s="409">
        <v>2</v>
      </c>
      <c r="F84" s="321"/>
      <c r="G84" s="322"/>
      <c r="H84" s="319"/>
      <c r="I84" s="319"/>
      <c r="J84" s="319"/>
      <c r="K84" s="323"/>
      <c r="L84" s="323"/>
      <c r="M84" s="320"/>
      <c r="N84" s="320"/>
      <c r="O84" s="320"/>
      <c r="P84" s="320"/>
      <c r="Q84" s="8"/>
      <c r="R84" s="22"/>
      <c r="S84" s="7"/>
    </row>
    <row r="85" spans="1:19" ht="66" x14ac:dyDescent="0.2">
      <c r="A85" s="304"/>
      <c r="B85" s="410"/>
      <c r="C85" s="318" t="s">
        <v>382</v>
      </c>
      <c r="D85" s="409"/>
      <c r="E85" s="409"/>
      <c r="F85" s="321"/>
      <c r="G85" s="322"/>
      <c r="H85" s="319"/>
      <c r="I85" s="319"/>
      <c r="J85" s="319"/>
      <c r="K85" s="323"/>
      <c r="L85" s="323"/>
      <c r="M85" s="320"/>
      <c r="N85" s="320"/>
      <c r="O85" s="320"/>
      <c r="P85" s="320"/>
      <c r="Q85" s="8"/>
      <c r="R85" s="22"/>
      <c r="S85" s="7"/>
    </row>
    <row r="86" spans="1:19" ht="33" x14ac:dyDescent="0.2">
      <c r="A86" s="304"/>
      <c r="B86" s="410"/>
      <c r="C86" s="318" t="s">
        <v>383</v>
      </c>
      <c r="D86" s="409"/>
      <c r="E86" s="409"/>
      <c r="F86" s="321"/>
      <c r="G86" s="322"/>
      <c r="H86" s="319"/>
      <c r="I86" s="319"/>
      <c r="J86" s="319"/>
      <c r="K86" s="323"/>
      <c r="L86" s="323"/>
      <c r="M86" s="320"/>
      <c r="N86" s="320"/>
      <c r="O86" s="320"/>
      <c r="P86" s="320"/>
      <c r="Q86" s="8"/>
      <c r="R86" s="22"/>
      <c r="S86" s="7"/>
    </row>
    <row r="87" spans="1:19" ht="16.5" x14ac:dyDescent="0.2">
      <c r="A87" s="304"/>
      <c r="B87" s="310" t="s">
        <v>384</v>
      </c>
      <c r="C87" s="318"/>
      <c r="D87" s="318"/>
      <c r="E87" s="318"/>
      <c r="F87" s="321"/>
      <c r="G87" s="322"/>
      <c r="H87" s="319"/>
      <c r="I87" s="319"/>
      <c r="J87" s="319"/>
      <c r="K87" s="323"/>
      <c r="L87" s="323"/>
      <c r="M87" s="320"/>
      <c r="N87" s="320"/>
      <c r="O87" s="320"/>
      <c r="P87" s="320"/>
      <c r="Q87" s="8"/>
      <c r="R87" s="22"/>
      <c r="S87" s="7"/>
    </row>
    <row r="88" spans="1:19" ht="33" x14ac:dyDescent="0.2">
      <c r="A88" s="304">
        <v>55</v>
      </c>
      <c r="B88" s="311" t="s">
        <v>507</v>
      </c>
      <c r="C88" s="327" t="s">
        <v>385</v>
      </c>
      <c r="D88" s="327" t="s">
        <v>14</v>
      </c>
      <c r="E88" s="327">
        <v>100</v>
      </c>
      <c r="F88" s="321"/>
      <c r="G88" s="322"/>
      <c r="H88" s="319"/>
      <c r="I88" s="319"/>
      <c r="J88" s="319"/>
      <c r="K88" s="323"/>
      <c r="L88" s="323"/>
      <c r="M88" s="320"/>
      <c r="N88" s="320"/>
      <c r="O88" s="320"/>
      <c r="P88" s="320"/>
      <c r="Q88" s="8"/>
      <c r="R88" s="22"/>
      <c r="S88" s="7"/>
    </row>
    <row r="89" spans="1:19" ht="33" x14ac:dyDescent="0.2">
      <c r="A89" s="304">
        <f t="shared" ref="A89:A105" si="1">+A88+1</f>
        <v>56</v>
      </c>
      <c r="B89" s="308" t="s">
        <v>386</v>
      </c>
      <c r="C89" s="318" t="s">
        <v>387</v>
      </c>
      <c r="D89" s="318" t="s">
        <v>14</v>
      </c>
      <c r="E89" s="318">
        <v>10</v>
      </c>
      <c r="F89" s="321"/>
      <c r="G89" s="322"/>
      <c r="H89" s="319"/>
      <c r="I89" s="319"/>
      <c r="J89" s="319"/>
      <c r="K89" s="323"/>
      <c r="L89" s="323"/>
      <c r="M89" s="320"/>
      <c r="N89" s="320"/>
      <c r="O89" s="320"/>
      <c r="P89" s="320"/>
      <c r="Q89" s="8"/>
      <c r="R89" s="22"/>
      <c r="S89" s="7"/>
    </row>
    <row r="90" spans="1:19" ht="16.5" x14ac:dyDescent="0.2">
      <c r="A90" s="304">
        <f t="shared" si="1"/>
        <v>57</v>
      </c>
      <c r="B90" s="308" t="s">
        <v>388</v>
      </c>
      <c r="C90" s="318" t="s">
        <v>389</v>
      </c>
      <c r="D90" s="318" t="s">
        <v>14</v>
      </c>
      <c r="E90" s="318">
        <v>50</v>
      </c>
      <c r="F90" s="321"/>
      <c r="G90" s="322"/>
      <c r="H90" s="319"/>
      <c r="I90" s="319"/>
      <c r="J90" s="319"/>
      <c r="K90" s="323"/>
      <c r="L90" s="323"/>
      <c r="M90" s="320"/>
      <c r="N90" s="320"/>
      <c r="O90" s="320"/>
      <c r="P90" s="320"/>
      <c r="Q90" s="8"/>
      <c r="R90" s="22"/>
      <c r="S90" s="7"/>
    </row>
    <row r="91" spans="1:19" ht="16.5" x14ac:dyDescent="0.2">
      <c r="A91" s="304">
        <f t="shared" si="1"/>
        <v>58</v>
      </c>
      <c r="B91" s="308" t="s">
        <v>388</v>
      </c>
      <c r="C91" s="318" t="s">
        <v>390</v>
      </c>
      <c r="D91" s="318" t="s">
        <v>14</v>
      </c>
      <c r="E91" s="318">
        <v>200</v>
      </c>
      <c r="F91" s="321"/>
      <c r="G91" s="322"/>
      <c r="H91" s="319"/>
      <c r="I91" s="319"/>
      <c r="J91" s="319"/>
      <c r="K91" s="323"/>
      <c r="L91" s="323"/>
      <c r="M91" s="320"/>
      <c r="N91" s="320"/>
      <c r="O91" s="320"/>
      <c r="P91" s="320"/>
      <c r="Q91" s="8"/>
      <c r="R91" s="22"/>
      <c r="S91" s="7"/>
    </row>
    <row r="92" spans="1:19" ht="16.5" x14ac:dyDescent="0.2">
      <c r="A92" s="304">
        <f t="shared" si="1"/>
        <v>59</v>
      </c>
      <c r="B92" s="308" t="s">
        <v>388</v>
      </c>
      <c r="C92" s="318" t="s">
        <v>391</v>
      </c>
      <c r="D92" s="318" t="s">
        <v>14</v>
      </c>
      <c r="E92" s="318">
        <v>800</v>
      </c>
      <c r="F92" s="321"/>
      <c r="G92" s="322"/>
      <c r="H92" s="319"/>
      <c r="I92" s="319"/>
      <c r="J92" s="319"/>
      <c r="K92" s="323"/>
      <c r="L92" s="323"/>
      <c r="M92" s="320"/>
      <c r="N92" s="320"/>
      <c r="O92" s="320"/>
      <c r="P92" s="320"/>
      <c r="Q92" s="8"/>
      <c r="R92" s="22"/>
      <c r="S92" s="7"/>
    </row>
    <row r="93" spans="1:19" ht="16.5" x14ac:dyDescent="0.2">
      <c r="A93" s="304">
        <f t="shared" si="1"/>
        <v>60</v>
      </c>
      <c r="B93" s="308" t="s">
        <v>388</v>
      </c>
      <c r="C93" s="318" t="s">
        <v>392</v>
      </c>
      <c r="D93" s="318" t="s">
        <v>14</v>
      </c>
      <c r="E93" s="318">
        <v>800</v>
      </c>
      <c r="F93" s="321"/>
      <c r="G93" s="322"/>
      <c r="H93" s="319"/>
      <c r="I93" s="319"/>
      <c r="J93" s="319"/>
      <c r="K93" s="323"/>
      <c r="L93" s="323"/>
      <c r="M93" s="320"/>
      <c r="N93" s="320"/>
      <c r="O93" s="320"/>
      <c r="P93" s="320"/>
      <c r="Q93" s="8"/>
      <c r="R93" s="22"/>
      <c r="S93" s="7"/>
    </row>
    <row r="94" spans="1:19" ht="16.5" x14ac:dyDescent="0.2">
      <c r="A94" s="304"/>
      <c r="B94" s="310" t="s">
        <v>393</v>
      </c>
      <c r="C94" s="318"/>
      <c r="D94" s="318"/>
      <c r="E94" s="318"/>
      <c r="F94" s="321"/>
      <c r="G94" s="322"/>
      <c r="H94" s="319"/>
      <c r="I94" s="319"/>
      <c r="J94" s="319"/>
      <c r="K94" s="323"/>
      <c r="L94" s="323"/>
      <c r="M94" s="320"/>
      <c r="N94" s="320"/>
      <c r="O94" s="320"/>
      <c r="P94" s="320"/>
      <c r="Q94" s="8"/>
      <c r="R94" s="22"/>
      <c r="S94" s="7"/>
    </row>
    <row r="95" spans="1:19" ht="16.5" x14ac:dyDescent="0.3">
      <c r="A95" s="304">
        <v>61</v>
      </c>
      <c r="B95" s="312" t="s">
        <v>394</v>
      </c>
      <c r="C95" s="318">
        <v>5021294</v>
      </c>
      <c r="D95" s="318" t="s">
        <v>14</v>
      </c>
      <c r="E95" s="318">
        <v>70</v>
      </c>
      <c r="F95" s="321"/>
      <c r="G95" s="322"/>
      <c r="H95" s="319"/>
      <c r="I95" s="319"/>
      <c r="J95" s="319"/>
      <c r="K95" s="323"/>
      <c r="L95" s="323"/>
      <c r="M95" s="320"/>
      <c r="N95" s="320"/>
      <c r="O95" s="320"/>
      <c r="P95" s="320"/>
      <c r="Q95" s="8"/>
      <c r="R95" s="22"/>
      <c r="S95" s="7"/>
    </row>
    <row r="96" spans="1:19" ht="16.5" x14ac:dyDescent="0.3">
      <c r="A96" s="304">
        <f t="shared" si="1"/>
        <v>62</v>
      </c>
      <c r="B96" s="312" t="s">
        <v>395</v>
      </c>
      <c r="C96" s="318">
        <v>5202515</v>
      </c>
      <c r="D96" s="318" t="s">
        <v>55</v>
      </c>
      <c r="E96" s="318">
        <v>15</v>
      </c>
      <c r="F96" s="321"/>
      <c r="G96" s="322"/>
      <c r="H96" s="319"/>
      <c r="I96" s="319"/>
      <c r="J96" s="319"/>
      <c r="K96" s="323"/>
      <c r="L96" s="323"/>
      <c r="M96" s="320"/>
      <c r="N96" s="320"/>
      <c r="O96" s="320"/>
      <c r="P96" s="320"/>
      <c r="Q96" s="8"/>
      <c r="R96" s="22"/>
      <c r="S96" s="7"/>
    </row>
    <row r="97" spans="1:19" ht="33" x14ac:dyDescent="0.3">
      <c r="A97" s="304">
        <f t="shared" si="1"/>
        <v>63</v>
      </c>
      <c r="B97" s="312" t="s">
        <v>396</v>
      </c>
      <c r="C97" s="318">
        <v>5401836</v>
      </c>
      <c r="D97" s="318" t="s">
        <v>55</v>
      </c>
      <c r="E97" s="318">
        <v>2</v>
      </c>
      <c r="F97" s="321"/>
      <c r="G97" s="322"/>
      <c r="H97" s="319"/>
      <c r="I97" s="319"/>
      <c r="J97" s="319"/>
      <c r="K97" s="323"/>
      <c r="L97" s="323"/>
      <c r="M97" s="320"/>
      <c r="N97" s="320"/>
      <c r="O97" s="320"/>
      <c r="P97" s="320"/>
      <c r="Q97" s="8"/>
      <c r="R97" s="22"/>
      <c r="S97" s="7"/>
    </row>
    <row r="98" spans="1:19" ht="16.5" x14ac:dyDescent="0.3">
      <c r="A98" s="304">
        <f t="shared" si="1"/>
        <v>64</v>
      </c>
      <c r="B98" s="312" t="s">
        <v>397</v>
      </c>
      <c r="C98" s="318">
        <v>5412609</v>
      </c>
      <c r="D98" s="318" t="s">
        <v>55</v>
      </c>
      <c r="E98" s="318">
        <v>4</v>
      </c>
      <c r="F98" s="321"/>
      <c r="G98" s="322"/>
      <c r="H98" s="319"/>
      <c r="I98" s="319"/>
      <c r="J98" s="319"/>
      <c r="K98" s="323"/>
      <c r="L98" s="323"/>
      <c r="M98" s="320"/>
      <c r="N98" s="320"/>
      <c r="O98" s="320"/>
      <c r="P98" s="320"/>
      <c r="Q98" s="8"/>
      <c r="R98" s="22"/>
      <c r="S98" s="7"/>
    </row>
    <row r="99" spans="1:19" ht="16.5" x14ac:dyDescent="0.3">
      <c r="A99" s="304">
        <f t="shared" si="1"/>
        <v>65</v>
      </c>
      <c r="B99" s="312" t="s">
        <v>398</v>
      </c>
      <c r="C99" s="318">
        <v>5416566</v>
      </c>
      <c r="D99" s="318" t="s">
        <v>55</v>
      </c>
      <c r="E99" s="318">
        <v>2</v>
      </c>
      <c r="F99" s="321"/>
      <c r="G99" s="322"/>
      <c r="H99" s="319"/>
      <c r="I99" s="319"/>
      <c r="J99" s="319"/>
      <c r="K99" s="323"/>
      <c r="L99" s="323"/>
      <c r="M99" s="320"/>
      <c r="N99" s="320"/>
      <c r="O99" s="320"/>
      <c r="P99" s="320"/>
      <c r="Q99" s="8"/>
      <c r="R99" s="22"/>
      <c r="S99" s="7"/>
    </row>
    <row r="100" spans="1:19" ht="16.5" x14ac:dyDescent="0.3">
      <c r="A100" s="304">
        <f t="shared" si="1"/>
        <v>66</v>
      </c>
      <c r="B100" s="312" t="s">
        <v>399</v>
      </c>
      <c r="C100" s="318">
        <v>5311519</v>
      </c>
      <c r="D100" s="318" t="s">
        <v>55</v>
      </c>
      <c r="E100" s="318">
        <v>10</v>
      </c>
      <c r="F100" s="321"/>
      <c r="G100" s="322"/>
      <c r="H100" s="319"/>
      <c r="I100" s="319"/>
      <c r="J100" s="319"/>
      <c r="K100" s="323"/>
      <c r="L100" s="323"/>
      <c r="M100" s="320"/>
      <c r="N100" s="320"/>
      <c r="O100" s="320"/>
      <c r="P100" s="320"/>
      <c r="Q100" s="8"/>
      <c r="R100" s="22"/>
      <c r="S100" s="7"/>
    </row>
    <row r="101" spans="1:19" ht="16.5" x14ac:dyDescent="0.3">
      <c r="A101" s="304">
        <f t="shared" si="1"/>
        <v>67</v>
      </c>
      <c r="B101" s="312" t="s">
        <v>400</v>
      </c>
      <c r="C101" s="318">
        <v>5316308</v>
      </c>
      <c r="D101" s="318" t="s">
        <v>55</v>
      </c>
      <c r="E101" s="318">
        <v>4</v>
      </c>
      <c r="F101" s="321"/>
      <c r="G101" s="322"/>
      <c r="H101" s="319"/>
      <c r="I101" s="319"/>
      <c r="J101" s="319"/>
      <c r="K101" s="323"/>
      <c r="L101" s="323"/>
      <c r="M101" s="320"/>
      <c r="N101" s="320"/>
      <c r="O101" s="320"/>
      <c r="P101" s="320"/>
      <c r="Q101" s="8"/>
      <c r="R101" s="22"/>
      <c r="S101" s="7"/>
    </row>
    <row r="102" spans="1:19" ht="16.5" x14ac:dyDescent="0.3">
      <c r="A102" s="304">
        <f t="shared" si="1"/>
        <v>68</v>
      </c>
      <c r="B102" s="312" t="s">
        <v>401</v>
      </c>
      <c r="C102" s="318">
        <v>5317207</v>
      </c>
      <c r="D102" s="318" t="s">
        <v>55</v>
      </c>
      <c r="E102" s="318">
        <v>20</v>
      </c>
      <c r="F102" s="321"/>
      <c r="G102" s="322"/>
      <c r="H102" s="319"/>
      <c r="I102" s="319"/>
      <c r="J102" s="319"/>
      <c r="K102" s="323"/>
      <c r="L102" s="323"/>
      <c r="M102" s="320"/>
      <c r="N102" s="320"/>
      <c r="O102" s="320"/>
      <c r="P102" s="320"/>
      <c r="Q102" s="8"/>
      <c r="R102" s="22"/>
      <c r="S102" s="7"/>
    </row>
    <row r="103" spans="1:19" ht="16.5" x14ac:dyDescent="0.3">
      <c r="A103" s="304">
        <f t="shared" si="1"/>
        <v>69</v>
      </c>
      <c r="B103" s="312" t="s">
        <v>402</v>
      </c>
      <c r="C103" s="318">
        <v>5328209</v>
      </c>
      <c r="D103" s="318" t="s">
        <v>55</v>
      </c>
      <c r="E103" s="318">
        <v>4</v>
      </c>
      <c r="F103" s="321"/>
      <c r="G103" s="322"/>
      <c r="H103" s="319"/>
      <c r="I103" s="319"/>
      <c r="J103" s="319"/>
      <c r="K103" s="323"/>
      <c r="L103" s="323"/>
      <c r="M103" s="320"/>
      <c r="N103" s="320"/>
      <c r="O103" s="320"/>
      <c r="P103" s="320"/>
      <c r="Q103" s="8"/>
      <c r="R103" s="22"/>
      <c r="S103" s="7"/>
    </row>
    <row r="104" spans="1:19" ht="16.5" x14ac:dyDescent="0.3">
      <c r="A104" s="304">
        <f t="shared" si="1"/>
        <v>70</v>
      </c>
      <c r="B104" s="312" t="s">
        <v>403</v>
      </c>
      <c r="C104" s="318">
        <v>5207444</v>
      </c>
      <c r="D104" s="318" t="s">
        <v>55</v>
      </c>
      <c r="E104" s="318">
        <v>30</v>
      </c>
      <c r="F104" s="321"/>
      <c r="G104" s="322"/>
      <c r="H104" s="319"/>
      <c r="I104" s="319"/>
      <c r="J104" s="319"/>
      <c r="K104" s="323"/>
      <c r="L104" s="323"/>
      <c r="M104" s="320"/>
      <c r="N104" s="320"/>
      <c r="O104" s="320"/>
      <c r="P104" s="320"/>
      <c r="Q104" s="8"/>
      <c r="R104" s="22"/>
      <c r="S104" s="7"/>
    </row>
    <row r="105" spans="1:19" ht="16.5" x14ac:dyDescent="0.2">
      <c r="A105" s="304">
        <f t="shared" si="1"/>
        <v>71</v>
      </c>
      <c r="B105" s="313" t="s">
        <v>29</v>
      </c>
      <c r="C105" s="314"/>
      <c r="D105" s="314" t="s">
        <v>157</v>
      </c>
      <c r="E105" s="314">
        <v>1</v>
      </c>
      <c r="F105" s="322"/>
      <c r="G105" s="322"/>
      <c r="H105" s="319"/>
      <c r="I105" s="319"/>
      <c r="J105" s="319"/>
      <c r="K105" s="323"/>
      <c r="L105" s="323"/>
      <c r="M105" s="320"/>
      <c r="N105" s="320"/>
      <c r="O105" s="320"/>
      <c r="P105" s="320"/>
      <c r="Q105" s="8"/>
      <c r="R105" s="22"/>
      <c r="S105" s="7"/>
    </row>
    <row r="106" spans="1:19" ht="15.75" thickBot="1" x14ac:dyDescent="0.25">
      <c r="A106" s="265"/>
      <c r="B106" s="266"/>
      <c r="C106" s="328"/>
      <c r="D106" s="267"/>
      <c r="E106" s="267"/>
      <c r="F106" s="267"/>
      <c r="G106" s="267"/>
      <c r="H106" s="286"/>
      <c r="I106" s="286"/>
      <c r="J106" s="286"/>
      <c r="K106" s="286"/>
      <c r="L106" s="286"/>
      <c r="M106" s="286"/>
      <c r="N106" s="286"/>
      <c r="O106" s="286"/>
      <c r="P106" s="286"/>
      <c r="Q106" s="8"/>
      <c r="R106" s="8"/>
      <c r="S106" s="8"/>
    </row>
    <row r="107" spans="1:19" ht="15.75" thickTop="1" x14ac:dyDescent="0.2">
      <c r="A107" s="269"/>
      <c r="B107" s="270" t="s">
        <v>16</v>
      </c>
      <c r="C107" s="270"/>
      <c r="D107" s="271"/>
      <c r="E107" s="271"/>
      <c r="F107" s="271"/>
      <c r="G107" s="271"/>
      <c r="H107" s="272"/>
      <c r="I107" s="272"/>
      <c r="J107" s="272"/>
      <c r="K107" s="272"/>
      <c r="L107" s="256"/>
      <c r="M107" s="273"/>
      <c r="N107" s="273"/>
      <c r="O107" s="273"/>
      <c r="P107" s="273"/>
      <c r="Q107" s="8"/>
      <c r="R107" s="8"/>
      <c r="S107" s="8"/>
    </row>
    <row r="108" spans="1:19" ht="15" x14ac:dyDescent="0.2">
      <c r="A108" s="274"/>
      <c r="B108" s="275" t="s">
        <v>17</v>
      </c>
      <c r="C108" s="275"/>
      <c r="D108" s="276"/>
      <c r="E108" s="277" t="s">
        <v>538</v>
      </c>
      <c r="F108" s="277"/>
      <c r="G108" s="277"/>
      <c r="H108" s="278"/>
      <c r="I108" s="278"/>
      <c r="J108" s="278"/>
      <c r="K108" s="278"/>
      <c r="L108" s="278"/>
      <c r="M108" s="279"/>
      <c r="N108" s="279"/>
      <c r="O108" s="279"/>
      <c r="P108" s="279"/>
      <c r="Q108" s="8"/>
      <c r="R108" s="8"/>
      <c r="S108" s="8"/>
    </row>
    <row r="109" spans="1:19" ht="15" x14ac:dyDescent="0.2">
      <c r="A109" s="278"/>
      <c r="B109" s="280" t="s">
        <v>16</v>
      </c>
      <c r="C109" s="280"/>
      <c r="D109" s="276"/>
      <c r="E109" s="277"/>
      <c r="F109" s="277"/>
      <c r="G109" s="277"/>
      <c r="H109" s="278"/>
      <c r="I109" s="278"/>
      <c r="J109" s="278"/>
      <c r="K109" s="278"/>
      <c r="L109" s="278"/>
      <c r="M109" s="279"/>
      <c r="N109" s="281"/>
      <c r="O109" s="281"/>
      <c r="P109" s="281"/>
      <c r="Q109" s="8"/>
      <c r="R109" s="8"/>
      <c r="S109" s="8"/>
    </row>
    <row r="110" spans="1:19" ht="15" x14ac:dyDescent="0.2">
      <c r="A110" s="315"/>
      <c r="B110" s="315"/>
      <c r="C110" s="315"/>
      <c r="D110" s="316"/>
      <c r="E110" s="247"/>
      <c r="F110" s="247"/>
      <c r="G110" s="247"/>
      <c r="H110" s="51"/>
      <c r="I110" s="51"/>
      <c r="J110" s="51"/>
      <c r="K110" s="51"/>
      <c r="L110" s="51"/>
      <c r="M110" s="51"/>
      <c r="N110" s="51"/>
      <c r="O110" s="51"/>
      <c r="P110" s="51"/>
      <c r="Q110" s="8"/>
      <c r="R110" s="8"/>
      <c r="S110" s="8"/>
    </row>
    <row r="111" spans="1:19" ht="15" x14ac:dyDescent="0.2">
      <c r="A111" s="317" t="s">
        <v>30</v>
      </c>
      <c r="B111" s="51"/>
      <c r="C111" s="51"/>
      <c r="D111" s="247"/>
      <c r="E111" s="247"/>
      <c r="F111" s="247"/>
      <c r="G111" s="247"/>
      <c r="H111" s="51"/>
      <c r="I111" s="51"/>
      <c r="J111" s="51"/>
      <c r="K111" s="51"/>
      <c r="L111" s="51"/>
      <c r="M111" s="51"/>
      <c r="N111" s="51"/>
      <c r="O111" s="51"/>
      <c r="P111" s="51"/>
      <c r="Q111" s="8"/>
      <c r="R111" s="8"/>
      <c r="S111" s="8"/>
    </row>
    <row r="112" spans="1:19" ht="15" x14ac:dyDescent="0.2">
      <c r="A112" s="18"/>
      <c r="B112" s="19"/>
      <c r="C112" s="20"/>
      <c r="D112" s="18"/>
      <c r="E112" s="21"/>
      <c r="F112" s="2"/>
      <c r="G112" s="2"/>
      <c r="H112" s="3"/>
      <c r="I112" s="3"/>
      <c r="J112" s="3"/>
      <c r="K112" s="3"/>
      <c r="L112" s="3"/>
      <c r="M112" s="3"/>
      <c r="N112" s="3"/>
      <c r="O112" s="3"/>
      <c r="P112" s="3"/>
      <c r="Q112" s="8"/>
      <c r="R112" s="8"/>
      <c r="S112" s="8"/>
    </row>
    <row r="113" spans="1:19" ht="15" x14ac:dyDescent="0.2">
      <c r="A113" s="18"/>
      <c r="B113" s="19"/>
      <c r="C113" s="20"/>
      <c r="D113" s="18"/>
      <c r="E113" s="21"/>
      <c r="F113" s="2"/>
      <c r="G113" s="2"/>
      <c r="H113" s="3"/>
      <c r="I113" s="3"/>
      <c r="J113" s="3"/>
      <c r="K113" s="3"/>
      <c r="L113" s="3"/>
      <c r="M113" s="3"/>
      <c r="N113" s="3"/>
      <c r="O113" s="3"/>
      <c r="P113" s="3"/>
      <c r="Q113" s="8"/>
      <c r="R113" s="8"/>
      <c r="S113" s="8"/>
    </row>
    <row r="114" spans="1:19" ht="15" x14ac:dyDescent="0.2">
      <c r="A114" s="18"/>
      <c r="B114" s="19"/>
      <c r="C114" s="20"/>
      <c r="D114" s="18"/>
      <c r="E114" s="21"/>
      <c r="F114" s="2"/>
      <c r="G114" s="2"/>
      <c r="H114" s="3"/>
      <c r="I114" s="3"/>
      <c r="J114" s="3"/>
      <c r="K114" s="3"/>
      <c r="L114" s="3"/>
      <c r="M114" s="3"/>
      <c r="N114" s="3"/>
      <c r="O114" s="3"/>
      <c r="P114" s="3"/>
      <c r="Q114" s="8"/>
      <c r="R114" s="8"/>
      <c r="S114" s="8"/>
    </row>
    <row r="115" spans="1:19" ht="15" x14ac:dyDescent="0.2">
      <c r="A115" s="18"/>
      <c r="B115" s="19"/>
      <c r="C115" s="20"/>
      <c r="D115" s="18"/>
      <c r="E115" s="21"/>
      <c r="F115" s="2"/>
      <c r="G115" s="2"/>
      <c r="H115" s="3"/>
      <c r="I115" s="3"/>
      <c r="J115" s="3"/>
      <c r="K115" s="3"/>
      <c r="L115" s="3"/>
      <c r="M115" s="3"/>
      <c r="N115" s="3"/>
      <c r="O115" s="3"/>
      <c r="P115" s="3"/>
      <c r="Q115" s="8"/>
      <c r="R115" s="8"/>
      <c r="S115" s="8"/>
    </row>
    <row r="116" spans="1:19" ht="15" x14ac:dyDescent="0.2">
      <c r="A116" s="18"/>
      <c r="B116" s="19"/>
      <c r="C116" s="20"/>
      <c r="D116" s="18"/>
      <c r="E116" s="21"/>
      <c r="F116" s="2"/>
      <c r="G116" s="2"/>
      <c r="H116" s="3"/>
      <c r="I116" s="3"/>
      <c r="J116" s="3"/>
      <c r="K116" s="3"/>
      <c r="L116" s="3"/>
      <c r="M116" s="3"/>
      <c r="N116" s="3"/>
      <c r="O116" s="3"/>
      <c r="P116" s="3"/>
      <c r="Q116" s="8"/>
      <c r="R116" s="8"/>
      <c r="S116" s="8"/>
    </row>
    <row r="117" spans="1:19" ht="15" x14ac:dyDescent="0.2">
      <c r="A117" s="18"/>
      <c r="B117" s="19"/>
      <c r="C117" s="20"/>
      <c r="D117" s="18"/>
      <c r="E117" s="21"/>
      <c r="F117" s="2"/>
      <c r="G117" s="2"/>
      <c r="H117" s="3"/>
      <c r="I117" s="3"/>
      <c r="J117" s="3"/>
      <c r="K117" s="3"/>
      <c r="L117" s="3"/>
      <c r="M117" s="3"/>
      <c r="N117" s="3"/>
      <c r="O117" s="3"/>
      <c r="P117" s="3"/>
      <c r="Q117" s="8"/>
      <c r="R117" s="8"/>
      <c r="S117" s="8"/>
    </row>
    <row r="118" spans="1:19" ht="15" x14ac:dyDescent="0.2">
      <c r="A118" s="18"/>
      <c r="B118" s="19"/>
      <c r="C118" s="20"/>
      <c r="D118" s="18"/>
      <c r="E118" s="21"/>
      <c r="F118" s="2"/>
      <c r="G118" s="2"/>
      <c r="H118" s="3"/>
      <c r="I118" s="3"/>
      <c r="J118" s="3"/>
      <c r="K118" s="3"/>
      <c r="L118" s="3"/>
      <c r="M118" s="3"/>
      <c r="N118" s="3"/>
      <c r="O118" s="3"/>
      <c r="P118" s="3"/>
      <c r="Q118" s="8"/>
      <c r="R118" s="8"/>
      <c r="S118" s="8"/>
    </row>
    <row r="119" spans="1:19" ht="15" x14ac:dyDescent="0.2">
      <c r="A119" s="18"/>
      <c r="B119" s="19"/>
      <c r="C119" s="20"/>
      <c r="D119" s="18"/>
      <c r="E119" s="21"/>
      <c r="F119" s="2"/>
      <c r="G119" s="2"/>
      <c r="H119" s="3"/>
      <c r="I119" s="3"/>
      <c r="J119" s="3"/>
      <c r="K119" s="3"/>
      <c r="L119" s="3"/>
      <c r="M119" s="3"/>
      <c r="N119" s="3"/>
      <c r="O119" s="3"/>
      <c r="P119" s="3"/>
      <c r="Q119" s="8"/>
      <c r="R119" s="8"/>
      <c r="S119" s="8"/>
    </row>
    <row r="120" spans="1:19" ht="15" x14ac:dyDescent="0.2">
      <c r="A120" s="18"/>
      <c r="B120" s="19"/>
      <c r="C120" s="20"/>
      <c r="D120" s="18"/>
      <c r="E120" s="21"/>
      <c r="F120" s="2"/>
      <c r="G120" s="2"/>
      <c r="H120" s="3"/>
      <c r="I120" s="3"/>
      <c r="J120" s="3"/>
      <c r="K120" s="3"/>
      <c r="L120" s="3"/>
      <c r="M120" s="3"/>
      <c r="N120" s="3"/>
      <c r="O120" s="3"/>
      <c r="P120" s="3"/>
      <c r="Q120" s="8"/>
      <c r="R120" s="8"/>
      <c r="S120" s="8"/>
    </row>
    <row r="121" spans="1:19" ht="15" x14ac:dyDescent="0.2">
      <c r="A121" s="18"/>
      <c r="B121" s="19"/>
      <c r="C121" s="20"/>
      <c r="D121" s="18"/>
      <c r="E121" s="21"/>
      <c r="F121" s="2"/>
      <c r="G121" s="2"/>
      <c r="H121" s="3"/>
      <c r="I121" s="3"/>
      <c r="J121" s="3"/>
      <c r="K121" s="3"/>
      <c r="L121" s="3"/>
      <c r="M121" s="3"/>
      <c r="N121" s="3"/>
      <c r="O121" s="3"/>
      <c r="P121" s="3"/>
      <c r="Q121" s="8"/>
      <c r="R121" s="8"/>
      <c r="S121" s="8"/>
    </row>
    <row r="122" spans="1:19" ht="15" x14ac:dyDescent="0.2">
      <c r="A122" s="18"/>
      <c r="B122" s="19"/>
      <c r="C122" s="20"/>
      <c r="D122" s="18"/>
      <c r="E122" s="21"/>
      <c r="F122" s="2"/>
      <c r="G122" s="2"/>
      <c r="H122" s="3"/>
      <c r="I122" s="3"/>
      <c r="J122" s="3"/>
      <c r="K122" s="3"/>
      <c r="L122" s="3"/>
      <c r="M122" s="3"/>
      <c r="N122" s="3"/>
      <c r="O122" s="3"/>
      <c r="P122" s="3"/>
      <c r="Q122" s="8"/>
      <c r="R122" s="8"/>
      <c r="S122" s="8"/>
    </row>
    <row r="123" spans="1:19" ht="15" x14ac:dyDescent="0.2">
      <c r="A123" s="18"/>
      <c r="B123" s="19"/>
      <c r="C123" s="20"/>
      <c r="D123" s="18"/>
      <c r="E123" s="21"/>
      <c r="F123" s="2"/>
      <c r="G123" s="2"/>
      <c r="H123" s="3"/>
      <c r="I123" s="3"/>
      <c r="J123" s="3"/>
      <c r="K123" s="3"/>
      <c r="L123" s="3"/>
      <c r="M123" s="3"/>
      <c r="N123" s="3"/>
      <c r="O123" s="3"/>
      <c r="P123" s="3"/>
      <c r="Q123" s="8"/>
      <c r="R123" s="8"/>
      <c r="S123" s="8"/>
    </row>
    <row r="124" spans="1:19" ht="15" x14ac:dyDescent="0.2">
      <c r="A124" s="18"/>
      <c r="B124" s="19"/>
      <c r="C124" s="20"/>
      <c r="D124" s="18"/>
      <c r="E124" s="21"/>
      <c r="F124" s="2"/>
      <c r="G124" s="2"/>
      <c r="H124" s="3"/>
      <c r="I124" s="3"/>
      <c r="J124" s="3"/>
      <c r="K124" s="3"/>
      <c r="L124" s="3"/>
      <c r="M124" s="3"/>
      <c r="N124" s="3"/>
      <c r="O124" s="3"/>
      <c r="P124" s="3"/>
      <c r="Q124" s="8"/>
      <c r="R124" s="8"/>
      <c r="S124" s="8"/>
    </row>
    <row r="125" spans="1:19" ht="15" x14ac:dyDescent="0.2">
      <c r="A125" s="18"/>
      <c r="B125" s="19"/>
      <c r="C125" s="20"/>
      <c r="D125" s="18"/>
      <c r="E125" s="21"/>
      <c r="F125" s="2"/>
      <c r="G125" s="2"/>
      <c r="H125" s="3"/>
      <c r="I125" s="3"/>
      <c r="J125" s="3"/>
      <c r="K125" s="3"/>
      <c r="L125" s="3"/>
      <c r="M125" s="3"/>
      <c r="N125" s="3"/>
      <c r="O125" s="3"/>
      <c r="P125" s="3"/>
      <c r="Q125" s="8"/>
      <c r="R125" s="8"/>
      <c r="S125" s="8"/>
    </row>
    <row r="126" spans="1:19" ht="15" x14ac:dyDescent="0.2">
      <c r="A126" s="18"/>
      <c r="B126" s="19"/>
      <c r="C126" s="20"/>
      <c r="D126" s="18"/>
      <c r="E126" s="21"/>
      <c r="F126" s="2"/>
      <c r="G126" s="2"/>
      <c r="H126" s="3"/>
      <c r="I126" s="3"/>
      <c r="J126" s="3"/>
      <c r="K126" s="3"/>
      <c r="L126" s="3"/>
      <c r="M126" s="3"/>
      <c r="N126" s="3"/>
      <c r="O126" s="3"/>
      <c r="P126" s="3"/>
      <c r="Q126" s="8"/>
      <c r="R126" s="8"/>
      <c r="S126" s="8"/>
    </row>
    <row r="127" spans="1:19" ht="15" x14ac:dyDescent="0.2">
      <c r="A127" s="18"/>
      <c r="B127" s="19"/>
      <c r="C127" s="20"/>
      <c r="D127" s="18"/>
      <c r="E127" s="21"/>
      <c r="F127" s="2"/>
      <c r="G127" s="2"/>
      <c r="H127" s="3"/>
      <c r="I127" s="3"/>
      <c r="J127" s="3"/>
      <c r="K127" s="3"/>
      <c r="L127" s="3"/>
      <c r="M127" s="3"/>
      <c r="N127" s="3"/>
      <c r="O127" s="3"/>
      <c r="P127" s="3"/>
      <c r="Q127" s="8"/>
      <c r="R127" s="8"/>
      <c r="S127" s="8"/>
    </row>
    <row r="128" spans="1:19" ht="15" x14ac:dyDescent="0.2">
      <c r="A128" s="18"/>
      <c r="B128" s="19"/>
      <c r="C128" s="20"/>
      <c r="D128" s="18"/>
      <c r="E128" s="21"/>
      <c r="F128" s="2"/>
      <c r="G128" s="2"/>
      <c r="H128" s="3"/>
      <c r="I128" s="3"/>
      <c r="J128" s="3"/>
      <c r="K128" s="3"/>
      <c r="L128" s="3"/>
      <c r="M128" s="3"/>
      <c r="N128" s="3"/>
      <c r="O128" s="3"/>
      <c r="P128" s="3"/>
      <c r="Q128" s="8"/>
      <c r="R128" s="8"/>
      <c r="S128" s="8"/>
    </row>
    <row r="129" spans="1:19" ht="14.25" x14ac:dyDescent="0.2">
      <c r="A129" s="3"/>
      <c r="B129" s="3"/>
      <c r="C129" s="3"/>
      <c r="D129" s="2"/>
      <c r="E129" s="2"/>
      <c r="F129" s="2"/>
      <c r="G129" s="2"/>
      <c r="H129" s="3"/>
      <c r="I129" s="3"/>
      <c r="J129" s="3"/>
      <c r="K129" s="3"/>
      <c r="L129" s="3"/>
      <c r="M129" s="3"/>
      <c r="N129" s="3"/>
      <c r="O129" s="3"/>
      <c r="P129" s="3"/>
      <c r="Q129" s="7"/>
      <c r="R129" s="7"/>
      <c r="S129" s="7"/>
    </row>
    <row r="130" spans="1:19" ht="14.25" x14ac:dyDescent="0.2">
      <c r="A130" s="4"/>
      <c r="B130" s="4"/>
      <c r="C130" s="4"/>
      <c r="D130" s="4"/>
      <c r="E130" s="4"/>
      <c r="F130" s="4"/>
      <c r="G130" s="4"/>
      <c r="H130" s="4"/>
      <c r="I130" s="4"/>
      <c r="J130" s="4"/>
      <c r="K130" s="4"/>
      <c r="L130" s="4"/>
      <c r="M130" s="4"/>
      <c r="N130" s="4"/>
      <c r="O130" s="4"/>
      <c r="P130" s="4"/>
      <c r="Q130" s="7"/>
      <c r="R130" s="7"/>
      <c r="S130" s="7"/>
    </row>
  </sheetData>
  <mergeCells count="53">
    <mergeCell ref="B12:B15"/>
    <mergeCell ref="A12:A15"/>
    <mergeCell ref="G12:K12"/>
    <mergeCell ref="L12:P12"/>
    <mergeCell ref="H13:H15"/>
    <mergeCell ref="G13:G15"/>
    <mergeCell ref="F12:F15"/>
    <mergeCell ref="E12:E15"/>
    <mergeCell ref="D12:D15"/>
    <mergeCell ref="N5:P5"/>
    <mergeCell ref="A7:P7"/>
    <mergeCell ref="B41:B42"/>
    <mergeCell ref="D41:D42"/>
    <mergeCell ref="E41:E42"/>
    <mergeCell ref="A8:P8"/>
    <mergeCell ref="A10:C10"/>
    <mergeCell ref="P13:P15"/>
    <mergeCell ref="O13:O15"/>
    <mergeCell ref="N13:N15"/>
    <mergeCell ref="M13:M15"/>
    <mergeCell ref="L13:L15"/>
    <mergeCell ref="K13:K15"/>
    <mergeCell ref="J13:J15"/>
    <mergeCell ref="I13:I15"/>
    <mergeCell ref="C12:C15"/>
    <mergeCell ref="B47:B48"/>
    <mergeCell ref="C47:C48"/>
    <mergeCell ref="D47:D48"/>
    <mergeCell ref="E47:E48"/>
    <mergeCell ref="B56:B57"/>
    <mergeCell ref="C56:C57"/>
    <mergeCell ref="D56:D57"/>
    <mergeCell ref="E56:E57"/>
    <mergeCell ref="B58:B59"/>
    <mergeCell ref="C58:C59"/>
    <mergeCell ref="D58:D59"/>
    <mergeCell ref="E58:E59"/>
    <mergeCell ref="B60:B61"/>
    <mergeCell ref="C60:C61"/>
    <mergeCell ref="D60:D61"/>
    <mergeCell ref="E60:E61"/>
    <mergeCell ref="B72:B73"/>
    <mergeCell ref="D72:D73"/>
    <mergeCell ref="E72:E73"/>
    <mergeCell ref="B84:B86"/>
    <mergeCell ref="D84:D86"/>
    <mergeCell ref="E84:E86"/>
    <mergeCell ref="B74:B75"/>
    <mergeCell ref="D74:D75"/>
    <mergeCell ref="E74:E75"/>
    <mergeCell ref="B76:B77"/>
    <mergeCell ref="D76:D77"/>
    <mergeCell ref="E76:E77"/>
  </mergeCells>
  <conditionalFormatting sqref="C11 A11">
    <cfRule type="cellIs" dxfId="3" priority="2"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Normal="100" workbookViewId="0">
      <selection activeCell="F31" sqref="F31"/>
    </sheetView>
  </sheetViews>
  <sheetFormatPr defaultRowHeight="12.75" x14ac:dyDescent="0.2"/>
  <cols>
    <col min="2" max="2" width="48.140625" customWidth="1"/>
    <col min="5" max="5" width="11.28515625" customWidth="1"/>
    <col min="6" max="6" width="15.5703125" customWidth="1"/>
    <col min="7" max="7" width="12.5703125" customWidth="1"/>
    <col min="8" max="8" width="10.85546875" customWidth="1"/>
    <col min="9" max="9" width="11.85546875" customWidth="1"/>
    <col min="11" max="11" width="10" customWidth="1"/>
    <col min="12" max="12" width="11.7109375" customWidth="1"/>
    <col min="13" max="13" width="12.7109375" customWidth="1"/>
    <col min="14" max="14" width="11.42578125" customWidth="1"/>
    <col min="15" max="15" width="13.140625" customWidth="1"/>
  </cols>
  <sheetData>
    <row r="1" spans="1:15" ht="16.5" x14ac:dyDescent="0.3">
      <c r="A1" s="191" t="s">
        <v>3</v>
      </c>
      <c r="B1" s="191" t="s">
        <v>79</v>
      </c>
      <c r="C1" s="81"/>
      <c r="D1" s="79"/>
      <c r="E1" s="79"/>
      <c r="F1" s="79"/>
      <c r="G1" s="78"/>
      <c r="H1" s="78"/>
      <c r="I1" s="78"/>
      <c r="J1" s="78"/>
      <c r="K1" s="78"/>
      <c r="L1" s="78"/>
      <c r="M1" s="78"/>
      <c r="N1" s="78"/>
      <c r="O1" s="78"/>
    </row>
    <row r="2" spans="1:15" ht="16.5" x14ac:dyDescent="0.3">
      <c r="A2" s="191"/>
      <c r="B2" s="191"/>
      <c r="C2" s="81"/>
      <c r="D2" s="79"/>
      <c r="E2" s="79"/>
      <c r="F2" s="79"/>
      <c r="G2" s="78"/>
      <c r="H2" s="78"/>
      <c r="I2" s="78"/>
      <c r="J2" s="78"/>
      <c r="K2" s="78"/>
      <c r="L2" s="78"/>
      <c r="M2" s="78"/>
      <c r="N2" s="78"/>
      <c r="O2" s="78"/>
    </row>
    <row r="3" spans="1:15" ht="16.5" x14ac:dyDescent="0.3">
      <c r="A3" s="191" t="s">
        <v>4</v>
      </c>
      <c r="B3" s="191" t="s">
        <v>80</v>
      </c>
      <c r="C3" s="81"/>
      <c r="D3" s="79"/>
      <c r="E3" s="79"/>
      <c r="F3" s="79"/>
      <c r="G3" s="78"/>
      <c r="H3" s="78"/>
      <c r="I3" s="78"/>
      <c r="J3" s="78"/>
      <c r="K3" s="78"/>
      <c r="L3" s="78"/>
      <c r="M3" s="78"/>
      <c r="N3" s="78"/>
      <c r="O3" s="78"/>
    </row>
    <row r="4" spans="1:15" ht="16.5" x14ac:dyDescent="0.3">
      <c r="A4" s="191"/>
      <c r="B4" s="191" t="s">
        <v>81</v>
      </c>
      <c r="C4" s="81"/>
      <c r="D4" s="79"/>
      <c r="E4" s="79"/>
      <c r="F4" s="79"/>
      <c r="G4" s="78"/>
      <c r="H4" s="78"/>
      <c r="I4" s="78"/>
      <c r="J4" s="78"/>
      <c r="K4" s="78"/>
      <c r="L4" s="78"/>
      <c r="M4" s="78"/>
      <c r="N4" s="78"/>
      <c r="O4" s="78"/>
    </row>
    <row r="5" spans="1:15" ht="16.5" x14ac:dyDescent="0.3">
      <c r="A5" s="191" t="s">
        <v>52</v>
      </c>
      <c r="B5" s="191" t="s">
        <v>82</v>
      </c>
      <c r="C5" s="81"/>
      <c r="D5" s="79"/>
      <c r="E5" s="79"/>
      <c r="F5" s="79"/>
      <c r="G5" s="78"/>
      <c r="H5" s="78"/>
      <c r="I5" s="78"/>
      <c r="J5" s="78"/>
      <c r="K5" s="78"/>
      <c r="L5" s="78"/>
      <c r="M5" s="421"/>
      <c r="N5" s="421"/>
      <c r="O5" s="421"/>
    </row>
    <row r="6" spans="1:15" x14ac:dyDescent="0.2">
      <c r="A6" s="78"/>
      <c r="B6" s="78"/>
      <c r="C6" s="81"/>
      <c r="D6" s="79"/>
      <c r="E6" s="79"/>
      <c r="F6" s="79"/>
      <c r="G6" s="78"/>
      <c r="H6" s="78"/>
      <c r="I6" s="78"/>
      <c r="J6" s="78"/>
      <c r="K6" s="78"/>
      <c r="L6" s="78"/>
      <c r="M6" s="82"/>
      <c r="N6" s="82"/>
      <c r="O6" s="82"/>
    </row>
    <row r="7" spans="1:15" x14ac:dyDescent="0.2">
      <c r="A7" s="384" t="s">
        <v>541</v>
      </c>
      <c r="B7" s="385"/>
      <c r="C7" s="385"/>
      <c r="D7" s="385"/>
      <c r="E7" s="385"/>
      <c r="F7" s="385"/>
      <c r="G7" s="385"/>
      <c r="H7" s="385"/>
      <c r="I7" s="385"/>
      <c r="J7" s="385"/>
      <c r="K7" s="385"/>
      <c r="L7" s="385"/>
      <c r="M7" s="385"/>
      <c r="N7" s="385"/>
      <c r="O7" s="385"/>
    </row>
    <row r="8" spans="1:15" x14ac:dyDescent="0.2">
      <c r="A8" s="384" t="s">
        <v>508</v>
      </c>
      <c r="B8" s="385"/>
      <c r="C8" s="385"/>
      <c r="D8" s="385"/>
      <c r="E8" s="385"/>
      <c r="F8" s="385"/>
      <c r="G8" s="385"/>
      <c r="H8" s="385"/>
      <c r="I8" s="385"/>
      <c r="J8" s="385"/>
      <c r="K8" s="385"/>
      <c r="L8" s="385"/>
      <c r="M8" s="385"/>
      <c r="N8" s="385"/>
      <c r="O8" s="385"/>
    </row>
    <row r="9" spans="1:15" x14ac:dyDescent="0.2">
      <c r="A9" s="82"/>
      <c r="B9" s="82"/>
      <c r="C9" s="82"/>
      <c r="D9" s="82"/>
      <c r="E9" s="82"/>
      <c r="F9" s="82"/>
      <c r="G9" s="82"/>
      <c r="H9" s="82"/>
      <c r="I9" s="82"/>
      <c r="J9" s="82"/>
      <c r="K9" s="82"/>
      <c r="L9" s="82"/>
      <c r="M9" s="82"/>
      <c r="N9" s="82"/>
      <c r="O9" s="82"/>
    </row>
    <row r="10" spans="1:15" x14ac:dyDescent="0.2">
      <c r="A10" s="78" t="s">
        <v>509</v>
      </c>
      <c r="C10" s="79"/>
      <c r="D10" s="79"/>
      <c r="E10" s="79"/>
      <c r="F10" s="79"/>
      <c r="G10" s="78"/>
      <c r="H10" s="78"/>
      <c r="I10" s="78"/>
      <c r="J10" s="78"/>
      <c r="K10" s="78"/>
      <c r="L10" s="78"/>
      <c r="M10" s="83"/>
      <c r="N10" s="84"/>
      <c r="O10" s="85"/>
    </row>
    <row r="11" spans="1:15" x14ac:dyDescent="0.2">
      <c r="A11" s="386" t="s">
        <v>5</v>
      </c>
      <c r="B11" s="386" t="s">
        <v>6</v>
      </c>
      <c r="C11" s="386" t="s">
        <v>7</v>
      </c>
      <c r="D11" s="386" t="s">
        <v>8</v>
      </c>
      <c r="E11" s="389" t="s">
        <v>529</v>
      </c>
      <c r="F11" s="390" t="s">
        <v>44</v>
      </c>
      <c r="G11" s="391"/>
      <c r="H11" s="391"/>
      <c r="I11" s="391"/>
      <c r="J11" s="392"/>
      <c r="K11" s="390" t="s">
        <v>45</v>
      </c>
      <c r="L11" s="391"/>
      <c r="M11" s="391"/>
      <c r="N11" s="391"/>
      <c r="O11" s="392"/>
    </row>
    <row r="12" spans="1:15" x14ac:dyDescent="0.2">
      <c r="A12" s="387"/>
      <c r="B12" s="387"/>
      <c r="C12" s="387"/>
      <c r="D12" s="387"/>
      <c r="E12" s="387"/>
      <c r="F12" s="389" t="s">
        <v>528</v>
      </c>
      <c r="G12" s="386" t="s">
        <v>19</v>
      </c>
      <c r="H12" s="386" t="s">
        <v>20</v>
      </c>
      <c r="I12" s="386" t="s">
        <v>21</v>
      </c>
      <c r="J12" s="389" t="s">
        <v>22</v>
      </c>
      <c r="K12" s="389" t="s">
        <v>527</v>
      </c>
      <c r="L12" s="386" t="s">
        <v>23</v>
      </c>
      <c r="M12" s="386" t="s">
        <v>24</v>
      </c>
      <c r="N12" s="386" t="s">
        <v>25</v>
      </c>
      <c r="O12" s="386" t="s">
        <v>46</v>
      </c>
    </row>
    <row r="13" spans="1:15" x14ac:dyDescent="0.2">
      <c r="A13" s="387"/>
      <c r="B13" s="387"/>
      <c r="C13" s="387"/>
      <c r="D13" s="387"/>
      <c r="E13" s="387"/>
      <c r="F13" s="387"/>
      <c r="G13" s="387"/>
      <c r="H13" s="387"/>
      <c r="I13" s="387"/>
      <c r="J13" s="387"/>
      <c r="K13" s="387"/>
      <c r="L13" s="387"/>
      <c r="M13" s="387"/>
      <c r="N13" s="387"/>
      <c r="O13" s="387"/>
    </row>
    <row r="14" spans="1:15" ht="13.5" thickBot="1" x14ac:dyDescent="0.25">
      <c r="A14" s="388"/>
      <c r="B14" s="388"/>
      <c r="C14" s="388"/>
      <c r="D14" s="388"/>
      <c r="E14" s="388"/>
      <c r="F14" s="388"/>
      <c r="G14" s="388"/>
      <c r="H14" s="388"/>
      <c r="I14" s="388"/>
      <c r="J14" s="388"/>
      <c r="K14" s="388"/>
      <c r="L14" s="388"/>
      <c r="M14" s="388"/>
      <c r="N14" s="388"/>
      <c r="O14" s="388"/>
    </row>
    <row r="15" spans="1:15" ht="13.5" thickTop="1" x14ac:dyDescent="0.2">
      <c r="A15" s="92"/>
      <c r="B15" s="117"/>
      <c r="C15" s="94"/>
      <c r="D15" s="94"/>
      <c r="E15" s="94"/>
      <c r="F15" s="94"/>
      <c r="G15" s="120"/>
      <c r="H15" s="120"/>
      <c r="I15" s="120"/>
      <c r="J15" s="120"/>
      <c r="K15" s="120"/>
      <c r="L15" s="120"/>
      <c r="M15" s="120"/>
      <c r="N15" s="120"/>
      <c r="O15" s="120"/>
    </row>
    <row r="16" spans="1:15" ht="16.5" x14ac:dyDescent="0.3">
      <c r="A16" s="92"/>
      <c r="B16" s="329" t="s">
        <v>328</v>
      </c>
      <c r="C16" s="330"/>
      <c r="D16" s="330"/>
      <c r="E16" s="331"/>
      <c r="F16" s="116"/>
      <c r="G16" s="120"/>
      <c r="H16" s="120"/>
      <c r="I16" s="120"/>
      <c r="J16" s="99"/>
      <c r="K16" s="99"/>
      <c r="L16" s="120"/>
      <c r="M16" s="120"/>
      <c r="N16" s="120"/>
      <c r="O16" s="120"/>
    </row>
    <row r="17" spans="1:15" ht="16.5" x14ac:dyDescent="0.3">
      <c r="A17" s="92">
        <v>1</v>
      </c>
      <c r="B17" s="332" t="s">
        <v>329</v>
      </c>
      <c r="C17" s="330" t="s">
        <v>14</v>
      </c>
      <c r="D17" s="25">
        <v>250</v>
      </c>
      <c r="E17" s="331"/>
      <c r="F17" s="116"/>
      <c r="G17" s="98"/>
      <c r="H17" s="120"/>
      <c r="I17" s="120"/>
      <c r="J17" s="99"/>
      <c r="K17" s="99"/>
      <c r="L17" s="120"/>
      <c r="M17" s="120"/>
      <c r="N17" s="120"/>
      <c r="O17" s="120"/>
    </row>
    <row r="18" spans="1:15" ht="16.5" x14ac:dyDescent="0.3">
      <c r="A18" s="92">
        <v>2</v>
      </c>
      <c r="B18" s="332" t="s">
        <v>330</v>
      </c>
      <c r="C18" s="330" t="s">
        <v>55</v>
      </c>
      <c r="D18" s="31">
        <v>15</v>
      </c>
      <c r="E18" s="331"/>
      <c r="F18" s="116"/>
      <c r="G18" s="98"/>
      <c r="H18" s="120"/>
      <c r="I18" s="120"/>
      <c r="J18" s="99"/>
      <c r="K18" s="99"/>
      <c r="L18" s="120"/>
      <c r="M18" s="120"/>
      <c r="N18" s="120"/>
      <c r="O18" s="120"/>
    </row>
    <row r="19" spans="1:15" ht="16.5" x14ac:dyDescent="0.3">
      <c r="A19" s="92">
        <v>3</v>
      </c>
      <c r="B19" s="333" t="s">
        <v>331</v>
      </c>
      <c r="C19" s="330" t="s">
        <v>14</v>
      </c>
      <c r="D19" s="25">
        <v>250</v>
      </c>
      <c r="E19" s="331"/>
      <c r="F19" s="116"/>
      <c r="G19" s="98"/>
      <c r="H19" s="120"/>
      <c r="I19" s="120"/>
      <c r="J19" s="99"/>
      <c r="K19" s="99"/>
      <c r="L19" s="120"/>
      <c r="M19" s="120"/>
      <c r="N19" s="120"/>
      <c r="O19" s="120"/>
    </row>
    <row r="20" spans="1:15" ht="16.5" x14ac:dyDescent="0.3">
      <c r="A20" s="92">
        <v>4</v>
      </c>
      <c r="B20" s="333" t="s">
        <v>332</v>
      </c>
      <c r="C20" s="330" t="s">
        <v>14</v>
      </c>
      <c r="D20" s="25">
        <v>20</v>
      </c>
      <c r="E20" s="331"/>
      <c r="F20" s="116"/>
      <c r="G20" s="98"/>
      <c r="H20" s="120"/>
      <c r="I20" s="120"/>
      <c r="J20" s="99"/>
      <c r="K20" s="99"/>
      <c r="L20" s="120"/>
      <c r="M20" s="120"/>
      <c r="N20" s="120"/>
      <c r="O20" s="120"/>
    </row>
    <row r="21" spans="1:15" ht="16.5" x14ac:dyDescent="0.3">
      <c r="A21" s="92">
        <v>5</v>
      </c>
      <c r="B21" s="333" t="s">
        <v>333</v>
      </c>
      <c r="C21" s="330" t="s">
        <v>157</v>
      </c>
      <c r="D21" s="25">
        <v>1</v>
      </c>
      <c r="E21" s="331"/>
      <c r="F21" s="116"/>
      <c r="G21" s="120"/>
      <c r="H21" s="120"/>
      <c r="I21" s="120"/>
      <c r="J21" s="99"/>
      <c r="K21" s="99"/>
      <c r="L21" s="120"/>
      <c r="M21" s="120"/>
      <c r="N21" s="120"/>
      <c r="O21" s="120"/>
    </row>
    <row r="22" spans="1:15" ht="16.5" x14ac:dyDescent="0.3">
      <c r="A22" s="334">
        <v>6</v>
      </c>
      <c r="B22" s="335" t="s">
        <v>462</v>
      </c>
      <c r="C22" s="330" t="s">
        <v>157</v>
      </c>
      <c r="D22" s="25">
        <v>1</v>
      </c>
      <c r="E22" s="116"/>
      <c r="F22" s="116"/>
      <c r="G22" s="210"/>
      <c r="H22" s="120"/>
      <c r="I22" s="120"/>
      <c r="J22" s="99"/>
      <c r="K22" s="99"/>
      <c r="L22" s="120"/>
      <c r="M22" s="120"/>
      <c r="N22" s="120"/>
      <c r="O22" s="120"/>
    </row>
    <row r="23" spans="1:15" ht="16.5" x14ac:dyDescent="0.3">
      <c r="A23" s="334">
        <v>7</v>
      </c>
      <c r="B23" s="335" t="s">
        <v>463</v>
      </c>
      <c r="C23" s="330" t="s">
        <v>464</v>
      </c>
      <c r="D23" s="25">
        <v>1</v>
      </c>
      <c r="E23" s="116"/>
      <c r="F23" s="116"/>
      <c r="G23" s="210"/>
      <c r="H23" s="120"/>
      <c r="I23" s="120"/>
      <c r="J23" s="99"/>
      <c r="K23" s="99"/>
      <c r="L23" s="120"/>
      <c r="M23" s="120"/>
      <c r="N23" s="120"/>
      <c r="O23" s="120"/>
    </row>
    <row r="24" spans="1:15" ht="13.5" thickBot="1" x14ac:dyDescent="0.25">
      <c r="A24" s="124"/>
      <c r="B24" s="125"/>
      <c r="C24" s="126"/>
      <c r="D24" s="87"/>
      <c r="E24" s="126"/>
      <c r="F24" s="126"/>
      <c r="G24" s="127"/>
      <c r="H24" s="127"/>
      <c r="I24" s="127"/>
      <c r="J24" s="127"/>
      <c r="K24" s="127"/>
      <c r="L24" s="127"/>
      <c r="M24" s="127"/>
      <c r="N24" s="127"/>
      <c r="O24" s="127"/>
    </row>
    <row r="25" spans="1:15" ht="13.5" thickTop="1" x14ac:dyDescent="0.2">
      <c r="A25" s="128"/>
      <c r="B25" s="129" t="s">
        <v>16</v>
      </c>
      <c r="C25" s="130"/>
      <c r="D25" s="130"/>
      <c r="E25" s="130"/>
      <c r="F25" s="130"/>
      <c r="G25" s="131"/>
      <c r="H25" s="131"/>
      <c r="I25" s="131"/>
      <c r="J25" s="131"/>
      <c r="K25" s="91"/>
      <c r="L25" s="132"/>
      <c r="M25" s="132"/>
      <c r="N25" s="132"/>
      <c r="O25" s="132"/>
    </row>
    <row r="26" spans="1:15" x14ac:dyDescent="0.2">
      <c r="A26" s="133"/>
      <c r="B26" s="134" t="s">
        <v>17</v>
      </c>
      <c r="C26" s="122"/>
      <c r="D26" s="136" t="s">
        <v>538</v>
      </c>
      <c r="F26" s="136"/>
      <c r="G26" s="136"/>
      <c r="H26" s="137"/>
      <c r="I26" s="137"/>
      <c r="J26" s="137"/>
      <c r="K26" s="137"/>
      <c r="L26" s="137"/>
      <c r="M26" s="138"/>
      <c r="N26" s="138"/>
      <c r="O26" s="138"/>
    </row>
    <row r="27" spans="1:15" x14ac:dyDescent="0.2">
      <c r="A27" s="137"/>
      <c r="B27" s="139" t="s">
        <v>16</v>
      </c>
      <c r="C27" s="122"/>
      <c r="D27" s="135"/>
      <c r="E27" s="136"/>
      <c r="F27" s="136"/>
      <c r="G27" s="136"/>
      <c r="H27" s="137"/>
      <c r="I27" s="137"/>
      <c r="J27" s="137"/>
      <c r="K27" s="137"/>
      <c r="L27" s="121"/>
      <c r="M27" s="138"/>
      <c r="N27" s="138"/>
      <c r="O27" s="138"/>
    </row>
    <row r="28" spans="1:15" x14ac:dyDescent="0.2">
      <c r="A28" s="140"/>
      <c r="B28" s="140"/>
      <c r="C28" s="140"/>
      <c r="D28" s="141"/>
      <c r="E28" s="79"/>
      <c r="F28" s="79"/>
      <c r="G28" s="79"/>
      <c r="H28" s="78"/>
      <c r="I28" s="78"/>
      <c r="J28" s="78"/>
      <c r="K28" s="78"/>
      <c r="L28" s="78"/>
      <c r="M28" s="78"/>
      <c r="N28" s="78"/>
      <c r="O28" s="78"/>
    </row>
    <row r="29" spans="1:15" x14ac:dyDescent="0.2">
      <c r="A29" s="142" t="s">
        <v>30</v>
      </c>
      <c r="B29" s="78"/>
      <c r="C29" s="78"/>
      <c r="D29" s="79"/>
      <c r="E29" s="79"/>
      <c r="F29" s="79"/>
      <c r="G29" s="79"/>
      <c r="H29" s="78"/>
      <c r="I29" s="78"/>
      <c r="J29" s="78"/>
      <c r="K29" s="78"/>
      <c r="L29" s="78"/>
      <c r="M29" s="78"/>
      <c r="N29" s="78"/>
      <c r="O29" s="78"/>
    </row>
    <row r="30" spans="1:15" x14ac:dyDescent="0.2">
      <c r="A30" s="78"/>
      <c r="B30" s="78"/>
      <c r="C30" s="78"/>
      <c r="D30" s="78"/>
      <c r="E30" s="78"/>
      <c r="F30" s="78"/>
      <c r="G30" s="78"/>
      <c r="H30" s="78"/>
      <c r="I30" s="78"/>
      <c r="J30" s="78"/>
      <c r="K30" s="78"/>
      <c r="L30" s="78"/>
      <c r="M30" s="78"/>
      <c r="N30" s="78"/>
      <c r="O30" s="78"/>
    </row>
  </sheetData>
  <mergeCells count="20">
    <mergeCell ref="A11:A14"/>
    <mergeCell ref="K11:O11"/>
    <mergeCell ref="F11:J11"/>
    <mergeCell ref="M5:O5"/>
    <mergeCell ref="A7:O7"/>
    <mergeCell ref="A8:O8"/>
    <mergeCell ref="O12:O14"/>
    <mergeCell ref="N12:N14"/>
    <mergeCell ref="M12:M14"/>
    <mergeCell ref="L12:L14"/>
    <mergeCell ref="K12:K14"/>
    <mergeCell ref="J12:J14"/>
    <mergeCell ref="I12:I14"/>
    <mergeCell ref="H12:H14"/>
    <mergeCell ref="G12:G14"/>
    <mergeCell ref="F12:F14"/>
    <mergeCell ref="E11:E14"/>
    <mergeCell ref="D11:D14"/>
    <mergeCell ref="C11:C14"/>
    <mergeCell ref="B11:B14"/>
  </mergeCells>
  <conditionalFormatting sqref="A10">
    <cfRule type="cellIs" dxfId="2" priority="1"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6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115" zoomScaleNormal="115" workbookViewId="0">
      <selection activeCell="G28" sqref="G28"/>
    </sheetView>
  </sheetViews>
  <sheetFormatPr defaultColWidth="8.7109375" defaultRowHeight="12.75" x14ac:dyDescent="0.2"/>
  <cols>
    <col min="1" max="1" width="8.7109375" style="27"/>
    <col min="2" max="2" width="44.5703125" style="27" customWidth="1"/>
    <col min="3" max="5" width="8.7109375" style="27"/>
    <col min="6" max="6" width="10.7109375" style="27" customWidth="1"/>
    <col min="7" max="7" width="14.42578125" style="27" customWidth="1"/>
    <col min="8" max="8" width="8.7109375" style="27"/>
    <col min="9" max="9" width="11.85546875" style="27" customWidth="1"/>
    <col min="10" max="10" width="8.5703125" style="27" bestFit="1" customWidth="1"/>
    <col min="11" max="11" width="7.85546875" style="27" customWidth="1"/>
    <col min="12" max="12" width="10.140625" style="27" customWidth="1"/>
    <col min="13" max="13" width="8.5703125" style="27" bestFit="1" customWidth="1"/>
    <col min="14" max="14" width="8" style="27" bestFit="1" customWidth="1"/>
    <col min="15" max="15" width="8.5703125" style="27" bestFit="1" customWidth="1"/>
    <col min="16" max="16" width="9.28515625" style="27" bestFit="1" customWidth="1"/>
    <col min="17" max="16384" width="8.7109375" style="27"/>
  </cols>
  <sheetData>
    <row r="1" spans="1:16" x14ac:dyDescent="0.2">
      <c r="A1" s="80" t="s">
        <v>3</v>
      </c>
      <c r="B1" s="80" t="s">
        <v>79</v>
      </c>
      <c r="C1" s="80"/>
      <c r="D1" s="81"/>
      <c r="E1" s="79"/>
      <c r="F1" s="79"/>
      <c r="G1" s="79"/>
      <c r="H1" s="78"/>
      <c r="I1" s="78"/>
      <c r="J1" s="78"/>
      <c r="K1" s="78"/>
      <c r="L1" s="78"/>
      <c r="M1" s="78"/>
      <c r="N1" s="78"/>
      <c r="O1" s="78"/>
      <c r="P1" s="78"/>
    </row>
    <row r="2" spans="1:16" x14ac:dyDescent="0.2">
      <c r="A2" s="80"/>
      <c r="B2" s="80"/>
      <c r="C2" s="80"/>
      <c r="D2" s="81"/>
      <c r="E2" s="79"/>
      <c r="F2" s="79"/>
      <c r="G2" s="79"/>
      <c r="H2" s="78"/>
      <c r="I2" s="78"/>
      <c r="J2" s="78"/>
      <c r="K2" s="78"/>
      <c r="L2" s="78"/>
      <c r="M2" s="78"/>
      <c r="N2" s="78"/>
      <c r="O2" s="78"/>
      <c r="P2" s="78"/>
    </row>
    <row r="3" spans="1:16" x14ac:dyDescent="0.2">
      <c r="A3" s="80" t="s">
        <v>4</v>
      </c>
      <c r="B3" s="80" t="s">
        <v>80</v>
      </c>
      <c r="C3" s="80"/>
      <c r="D3" s="81"/>
      <c r="E3" s="79"/>
      <c r="F3" s="79"/>
      <c r="G3" s="79"/>
      <c r="H3" s="78"/>
      <c r="I3" s="78"/>
      <c r="J3" s="78"/>
      <c r="K3" s="78"/>
      <c r="L3" s="78"/>
      <c r="M3" s="78"/>
      <c r="N3" s="78"/>
      <c r="O3" s="78"/>
      <c r="P3" s="78"/>
    </row>
    <row r="4" spans="1:16" x14ac:dyDescent="0.2">
      <c r="A4" s="80"/>
      <c r="B4" s="80" t="s">
        <v>81</v>
      </c>
      <c r="C4" s="80"/>
      <c r="D4" s="81"/>
      <c r="E4" s="79"/>
      <c r="F4" s="79"/>
      <c r="G4" s="79"/>
      <c r="H4" s="78"/>
      <c r="I4" s="78"/>
      <c r="J4" s="78"/>
      <c r="K4" s="78"/>
      <c r="L4" s="78"/>
      <c r="M4" s="78"/>
      <c r="N4" s="78"/>
      <c r="O4" s="78"/>
      <c r="P4" s="78"/>
    </row>
    <row r="5" spans="1:16" x14ac:dyDescent="0.2">
      <c r="A5" s="80" t="s">
        <v>52</v>
      </c>
      <c r="B5" s="80" t="s">
        <v>82</v>
      </c>
      <c r="C5" s="78"/>
      <c r="D5" s="81"/>
      <c r="E5" s="79"/>
      <c r="F5" s="79"/>
      <c r="G5" s="79"/>
      <c r="H5" s="78"/>
      <c r="I5" s="78"/>
      <c r="J5" s="78"/>
      <c r="K5" s="78"/>
      <c r="L5" s="78"/>
      <c r="M5" s="78"/>
      <c r="N5" s="421"/>
      <c r="O5" s="421"/>
      <c r="P5" s="421"/>
    </row>
    <row r="6" spans="1:16" x14ac:dyDescent="0.2">
      <c r="A6" s="78"/>
      <c r="B6" s="78"/>
      <c r="C6" s="78"/>
      <c r="D6" s="81"/>
      <c r="E6" s="79"/>
      <c r="F6" s="79"/>
      <c r="G6" s="79"/>
      <c r="H6" s="78"/>
      <c r="I6" s="78"/>
      <c r="J6" s="78"/>
      <c r="K6" s="78"/>
      <c r="L6" s="78"/>
      <c r="M6" s="78"/>
      <c r="N6" s="82"/>
      <c r="O6" s="82"/>
      <c r="P6" s="82"/>
    </row>
    <row r="7" spans="1:16" x14ac:dyDescent="0.2">
      <c r="A7" s="421" t="s">
        <v>542</v>
      </c>
      <c r="B7" s="421"/>
      <c r="C7" s="421"/>
      <c r="D7" s="421"/>
      <c r="E7" s="421"/>
      <c r="F7" s="421"/>
      <c r="G7" s="421"/>
      <c r="H7" s="421"/>
      <c r="I7" s="421"/>
      <c r="J7" s="421"/>
      <c r="K7" s="421"/>
      <c r="L7" s="421"/>
      <c r="M7" s="421"/>
      <c r="N7" s="421"/>
      <c r="O7" s="421"/>
      <c r="P7" s="421"/>
    </row>
    <row r="8" spans="1:16" x14ac:dyDescent="0.2">
      <c r="A8" s="384" t="s">
        <v>53</v>
      </c>
      <c r="B8" s="385"/>
      <c r="C8" s="385"/>
      <c r="D8" s="385"/>
      <c r="E8" s="385"/>
      <c r="F8" s="385"/>
      <c r="G8" s="385"/>
      <c r="H8" s="385"/>
      <c r="I8" s="385"/>
      <c r="J8" s="385"/>
      <c r="K8" s="385"/>
      <c r="L8" s="385"/>
      <c r="M8" s="385"/>
      <c r="N8" s="385"/>
      <c r="O8" s="385"/>
      <c r="P8" s="385"/>
    </row>
    <row r="9" spans="1:16" x14ac:dyDescent="0.2">
      <c r="A9" s="82"/>
      <c r="B9" s="82"/>
      <c r="C9" s="82"/>
      <c r="D9" s="82"/>
      <c r="E9" s="82"/>
      <c r="F9" s="82"/>
      <c r="G9" s="82"/>
      <c r="H9" s="82"/>
      <c r="I9" s="82"/>
      <c r="J9" s="82"/>
      <c r="K9" s="82"/>
      <c r="L9" s="82"/>
      <c r="M9" s="82"/>
      <c r="N9" s="82"/>
      <c r="O9" s="82"/>
      <c r="P9" s="82"/>
    </row>
    <row r="10" spans="1:16" ht="16.5" x14ac:dyDescent="0.2">
      <c r="A10" s="399"/>
      <c r="B10" s="394"/>
      <c r="C10" s="394"/>
      <c r="E10" s="82"/>
      <c r="F10" s="82"/>
      <c r="H10" s="82"/>
      <c r="I10" s="82"/>
      <c r="J10" s="82"/>
      <c r="K10" s="82"/>
      <c r="L10" s="82"/>
      <c r="M10" s="82"/>
      <c r="N10" s="82"/>
      <c r="O10" s="82"/>
      <c r="P10" s="82"/>
    </row>
    <row r="11" spans="1:16" ht="16.5" x14ac:dyDescent="0.3">
      <c r="A11" s="194" t="s">
        <v>510</v>
      </c>
      <c r="C11" s="195"/>
      <c r="D11" s="195"/>
      <c r="E11" s="79"/>
      <c r="F11" s="79"/>
      <c r="G11" s="79"/>
      <c r="H11" s="78"/>
      <c r="I11" s="78"/>
      <c r="J11" s="78"/>
      <c r="K11" s="78"/>
      <c r="L11" s="78"/>
      <c r="M11" s="78"/>
      <c r="N11" s="83"/>
      <c r="O11" s="84"/>
      <c r="P11" s="85"/>
    </row>
    <row r="12" spans="1:16" x14ac:dyDescent="0.2">
      <c r="A12" s="386" t="s">
        <v>5</v>
      </c>
      <c r="B12" s="386" t="s">
        <v>6</v>
      </c>
      <c r="C12" s="386" t="s">
        <v>50</v>
      </c>
      <c r="D12" s="386" t="s">
        <v>7</v>
      </c>
      <c r="E12" s="386" t="s">
        <v>8</v>
      </c>
      <c r="F12" s="389" t="s">
        <v>529</v>
      </c>
      <c r="G12" s="390" t="s">
        <v>44</v>
      </c>
      <c r="H12" s="391"/>
      <c r="I12" s="391"/>
      <c r="J12" s="391"/>
      <c r="K12" s="392"/>
      <c r="L12" s="390" t="s">
        <v>45</v>
      </c>
      <c r="M12" s="391"/>
      <c r="N12" s="391"/>
      <c r="O12" s="391"/>
      <c r="P12" s="392"/>
    </row>
    <row r="13" spans="1:16" x14ac:dyDescent="0.2">
      <c r="A13" s="387"/>
      <c r="B13" s="387"/>
      <c r="C13" s="387"/>
      <c r="D13" s="387"/>
      <c r="E13" s="387"/>
      <c r="F13" s="387"/>
      <c r="G13" s="389" t="s">
        <v>528</v>
      </c>
      <c r="H13" s="386" t="s">
        <v>19</v>
      </c>
      <c r="I13" s="386" t="s">
        <v>20</v>
      </c>
      <c r="J13" s="386" t="s">
        <v>21</v>
      </c>
      <c r="K13" s="389" t="s">
        <v>22</v>
      </c>
      <c r="L13" s="389" t="s">
        <v>527</v>
      </c>
      <c r="M13" s="386" t="s">
        <v>23</v>
      </c>
      <c r="N13" s="386" t="s">
        <v>24</v>
      </c>
      <c r="O13" s="386" t="s">
        <v>25</v>
      </c>
      <c r="P13" s="386" t="s">
        <v>46</v>
      </c>
    </row>
    <row r="14" spans="1:16" x14ac:dyDescent="0.2">
      <c r="A14" s="387"/>
      <c r="B14" s="387"/>
      <c r="C14" s="387"/>
      <c r="D14" s="387"/>
      <c r="E14" s="387"/>
      <c r="F14" s="387"/>
      <c r="G14" s="387"/>
      <c r="H14" s="387"/>
      <c r="I14" s="387"/>
      <c r="J14" s="387"/>
      <c r="K14" s="387"/>
      <c r="L14" s="387"/>
      <c r="M14" s="387"/>
      <c r="N14" s="387"/>
      <c r="O14" s="387"/>
      <c r="P14" s="387"/>
    </row>
    <row r="15" spans="1:16" ht="13.5" thickBot="1" x14ac:dyDescent="0.25">
      <c r="A15" s="388"/>
      <c r="B15" s="388"/>
      <c r="C15" s="388"/>
      <c r="D15" s="388"/>
      <c r="E15" s="388"/>
      <c r="F15" s="388"/>
      <c r="G15" s="388"/>
      <c r="H15" s="388"/>
      <c r="I15" s="388"/>
      <c r="J15" s="388"/>
      <c r="K15" s="388"/>
      <c r="L15" s="388"/>
      <c r="M15" s="388"/>
      <c r="N15" s="388"/>
      <c r="O15" s="388"/>
      <c r="P15" s="388"/>
    </row>
    <row r="16" spans="1:16" ht="13.5" thickTop="1" x14ac:dyDescent="0.2">
      <c r="A16" s="88"/>
      <c r="B16" s="89" t="s">
        <v>53</v>
      </c>
      <c r="C16" s="336"/>
      <c r="D16" s="90"/>
      <c r="E16" s="90"/>
      <c r="F16" s="90"/>
      <c r="G16" s="90"/>
      <c r="H16" s="91"/>
      <c r="I16" s="91"/>
      <c r="J16" s="91"/>
      <c r="K16" s="91"/>
      <c r="L16" s="91"/>
      <c r="M16" s="91"/>
      <c r="N16" s="91"/>
      <c r="O16" s="91"/>
      <c r="P16" s="91"/>
    </row>
    <row r="17" spans="1:16" x14ac:dyDescent="0.2">
      <c r="A17" s="200">
        <v>1</v>
      </c>
      <c r="B17" s="337" t="s">
        <v>56</v>
      </c>
      <c r="C17" s="337" t="s">
        <v>158</v>
      </c>
      <c r="D17" s="338" t="s">
        <v>55</v>
      </c>
      <c r="E17" s="339">
        <v>1</v>
      </c>
      <c r="F17" s="340"/>
      <c r="G17" s="341"/>
      <c r="H17" s="98"/>
      <c r="I17" s="342"/>
      <c r="J17" s="341"/>
      <c r="K17" s="342"/>
      <c r="L17" s="342"/>
      <c r="M17" s="342"/>
      <c r="N17" s="342"/>
      <c r="O17" s="342"/>
      <c r="P17" s="342"/>
    </row>
    <row r="18" spans="1:16" x14ac:dyDescent="0.2">
      <c r="A18" s="343">
        <f t="shared" ref="A18" si="0">+A17+1</f>
        <v>2</v>
      </c>
      <c r="B18" s="337" t="s">
        <v>57</v>
      </c>
      <c r="C18" s="337" t="s">
        <v>58</v>
      </c>
      <c r="D18" s="338" t="s">
        <v>55</v>
      </c>
      <c r="E18" s="339">
        <v>3</v>
      </c>
      <c r="F18" s="340"/>
      <c r="G18" s="341"/>
      <c r="H18" s="98"/>
      <c r="I18" s="342"/>
      <c r="J18" s="341"/>
      <c r="K18" s="342"/>
      <c r="L18" s="342"/>
      <c r="M18" s="342"/>
      <c r="N18" s="342"/>
      <c r="O18" s="342"/>
      <c r="P18" s="342"/>
    </row>
    <row r="19" spans="1:16" x14ac:dyDescent="0.2">
      <c r="A19" s="343">
        <f>+A18+1</f>
        <v>3</v>
      </c>
      <c r="B19" s="337" t="s">
        <v>59</v>
      </c>
      <c r="C19" s="337"/>
      <c r="D19" s="338" t="s">
        <v>55</v>
      </c>
      <c r="E19" s="339">
        <v>1</v>
      </c>
      <c r="F19" s="340"/>
      <c r="G19" s="341"/>
      <c r="H19" s="98"/>
      <c r="I19" s="342"/>
      <c r="J19" s="341"/>
      <c r="K19" s="342"/>
      <c r="L19" s="342"/>
      <c r="M19" s="342"/>
      <c r="N19" s="342"/>
      <c r="O19" s="342"/>
      <c r="P19" s="342"/>
    </row>
    <row r="20" spans="1:16" x14ac:dyDescent="0.2">
      <c r="A20" s="343">
        <f t="shared" ref="A20" si="1">+A19+1</f>
        <v>4</v>
      </c>
      <c r="B20" s="337" t="s">
        <v>60</v>
      </c>
      <c r="C20" s="337" t="s">
        <v>61</v>
      </c>
      <c r="D20" s="338" t="s">
        <v>55</v>
      </c>
      <c r="E20" s="339">
        <v>22</v>
      </c>
      <c r="F20" s="340"/>
      <c r="G20" s="341"/>
      <c r="H20" s="98"/>
      <c r="I20" s="342"/>
      <c r="J20" s="341"/>
      <c r="K20" s="342"/>
      <c r="L20" s="342"/>
      <c r="M20" s="342"/>
      <c r="N20" s="342"/>
      <c r="O20" s="342"/>
      <c r="P20" s="342"/>
    </row>
    <row r="21" spans="1:16" x14ac:dyDescent="0.2">
      <c r="A21" s="200">
        <v>5</v>
      </c>
      <c r="B21" s="344" t="s">
        <v>159</v>
      </c>
      <c r="C21" s="344" t="s">
        <v>160</v>
      </c>
      <c r="D21" s="200" t="s">
        <v>55</v>
      </c>
      <c r="E21" s="200">
        <v>3</v>
      </c>
      <c r="F21" s="97"/>
      <c r="G21" s="97"/>
      <c r="H21" s="98"/>
      <c r="I21" s="98"/>
      <c r="J21" s="98"/>
      <c r="K21" s="99"/>
      <c r="L21" s="99"/>
      <c r="M21" s="98"/>
      <c r="N21" s="98"/>
      <c r="O21" s="98"/>
      <c r="P21" s="98"/>
    </row>
    <row r="22" spans="1:16" x14ac:dyDescent="0.2">
      <c r="A22" s="200">
        <v>6</v>
      </c>
      <c r="B22" s="337" t="s">
        <v>62</v>
      </c>
      <c r="C22" s="337" t="s">
        <v>63</v>
      </c>
      <c r="D22" s="165" t="s">
        <v>55</v>
      </c>
      <c r="E22" s="165">
        <v>2</v>
      </c>
      <c r="F22" s="340"/>
      <c r="G22" s="341"/>
      <c r="H22" s="98"/>
      <c r="I22" s="342"/>
      <c r="J22" s="341"/>
      <c r="K22" s="342"/>
      <c r="L22" s="342"/>
      <c r="M22" s="342"/>
      <c r="N22" s="342"/>
      <c r="O22" s="342"/>
      <c r="P22" s="342"/>
    </row>
    <row r="23" spans="1:16" ht="25.5" x14ac:dyDescent="0.2">
      <c r="A23" s="345">
        <f t="shared" ref="A23" si="2">+A22+1</f>
        <v>7</v>
      </c>
      <c r="B23" s="346" t="s">
        <v>64</v>
      </c>
      <c r="C23" s="346" t="s">
        <v>65</v>
      </c>
      <c r="D23" s="347" t="s">
        <v>14</v>
      </c>
      <c r="E23" s="347">
        <v>300</v>
      </c>
      <c r="F23" s="348"/>
      <c r="G23" s="349"/>
      <c r="H23" s="98"/>
      <c r="I23" s="350"/>
      <c r="J23" s="349"/>
      <c r="K23" s="350"/>
      <c r="L23" s="350"/>
      <c r="M23" s="350"/>
      <c r="N23" s="350"/>
      <c r="O23" s="350"/>
      <c r="P23" s="350"/>
    </row>
    <row r="24" spans="1:16" x14ac:dyDescent="0.2">
      <c r="A24" s="351">
        <v>8</v>
      </c>
      <c r="B24" s="352" t="s">
        <v>161</v>
      </c>
      <c r="C24" s="352"/>
      <c r="D24" s="201" t="s">
        <v>14</v>
      </c>
      <c r="E24" s="201">
        <v>8</v>
      </c>
      <c r="F24" s="353"/>
      <c r="G24" s="354"/>
      <c r="H24" s="98"/>
      <c r="I24" s="355"/>
      <c r="J24" s="354"/>
      <c r="K24" s="355"/>
      <c r="L24" s="355"/>
      <c r="M24" s="355"/>
      <c r="N24" s="355"/>
      <c r="O24" s="355"/>
      <c r="P24" s="355"/>
    </row>
    <row r="25" spans="1:16" x14ac:dyDescent="0.2">
      <c r="A25" s="356">
        <v>9</v>
      </c>
      <c r="B25" s="357" t="s">
        <v>66</v>
      </c>
      <c r="C25" s="357" t="s">
        <v>26</v>
      </c>
      <c r="D25" s="356">
        <v>1</v>
      </c>
      <c r="E25" s="356"/>
      <c r="F25" s="97"/>
      <c r="G25" s="97"/>
      <c r="H25" s="98"/>
      <c r="I25" s="98"/>
      <c r="J25" s="98"/>
      <c r="K25" s="355"/>
      <c r="L25" s="355"/>
      <c r="M25" s="355"/>
      <c r="N25" s="355"/>
      <c r="O25" s="355"/>
      <c r="P25" s="355"/>
    </row>
    <row r="26" spans="1:16" ht="13.5" thickBot="1" x14ac:dyDescent="0.25">
      <c r="A26" s="124"/>
      <c r="B26" s="125"/>
      <c r="C26" s="125"/>
      <c r="D26" s="126"/>
      <c r="E26" s="126"/>
      <c r="F26" s="126"/>
      <c r="G26" s="126"/>
      <c r="H26" s="127"/>
      <c r="I26" s="127"/>
      <c r="J26" s="127"/>
      <c r="K26" s="127"/>
      <c r="L26" s="127"/>
      <c r="M26" s="127"/>
      <c r="N26" s="127"/>
      <c r="O26" s="127"/>
      <c r="P26" s="127"/>
    </row>
    <row r="27" spans="1:16" ht="13.5" thickTop="1" x14ac:dyDescent="0.2">
      <c r="A27" s="128"/>
      <c r="B27" s="129" t="s">
        <v>16</v>
      </c>
      <c r="C27" s="129"/>
      <c r="D27" s="130"/>
      <c r="E27" s="130"/>
      <c r="F27" s="130"/>
      <c r="G27" s="130"/>
      <c r="H27" s="131"/>
      <c r="I27" s="131"/>
      <c r="J27" s="131"/>
      <c r="K27" s="131"/>
      <c r="L27" s="91"/>
      <c r="M27" s="132"/>
      <c r="N27" s="132"/>
      <c r="O27" s="132"/>
      <c r="P27" s="132"/>
    </row>
    <row r="28" spans="1:16" x14ac:dyDescent="0.2">
      <c r="A28" s="133"/>
      <c r="B28" s="134" t="s">
        <v>17</v>
      </c>
      <c r="C28" s="134"/>
      <c r="D28" s="135"/>
      <c r="E28" s="136" t="s">
        <v>538</v>
      </c>
      <c r="F28" s="136"/>
      <c r="G28" s="136"/>
      <c r="H28" s="137"/>
      <c r="I28" s="137"/>
      <c r="J28" s="137"/>
      <c r="K28" s="137"/>
      <c r="L28" s="137"/>
      <c r="M28" s="121"/>
      <c r="N28" s="121"/>
      <c r="O28" s="121"/>
      <c r="P28" s="121"/>
    </row>
    <row r="29" spans="1:16" x14ac:dyDescent="0.2">
      <c r="A29" s="137"/>
      <c r="B29" s="139" t="s">
        <v>16</v>
      </c>
      <c r="C29" s="139"/>
      <c r="D29" s="135"/>
      <c r="E29" s="136"/>
      <c r="F29" s="136"/>
      <c r="G29" s="136"/>
      <c r="H29" s="137"/>
      <c r="I29" s="137"/>
      <c r="J29" s="137"/>
      <c r="K29" s="137"/>
      <c r="L29" s="137"/>
      <c r="M29" s="121"/>
      <c r="N29" s="138"/>
      <c r="O29" s="138"/>
      <c r="P29" s="138"/>
    </row>
    <row r="30" spans="1:16" x14ac:dyDescent="0.2">
      <c r="A30" s="140"/>
      <c r="B30" s="140"/>
      <c r="C30" s="140"/>
      <c r="D30" s="141"/>
      <c r="E30" s="79"/>
      <c r="F30" s="79"/>
      <c r="G30" s="79"/>
      <c r="H30" s="78"/>
      <c r="I30" s="78"/>
      <c r="J30" s="78"/>
      <c r="K30" s="78"/>
      <c r="L30" s="78"/>
      <c r="M30" s="78"/>
      <c r="N30" s="78"/>
      <c r="O30" s="78"/>
      <c r="P30" s="78"/>
    </row>
    <row r="31" spans="1:16" x14ac:dyDescent="0.2">
      <c r="A31" s="142" t="s">
        <v>30</v>
      </c>
      <c r="B31" s="78"/>
      <c r="C31" s="78"/>
      <c r="D31" s="79"/>
      <c r="E31" s="79"/>
      <c r="F31" s="79"/>
      <c r="G31" s="79"/>
      <c r="H31" s="78"/>
      <c r="I31" s="78"/>
      <c r="J31" s="78"/>
      <c r="K31" s="78"/>
      <c r="L31" s="78"/>
      <c r="M31" s="78"/>
      <c r="N31" s="78"/>
      <c r="O31" s="78"/>
      <c r="P31" s="78"/>
    </row>
    <row r="32" spans="1:16" x14ac:dyDescent="0.2">
      <c r="A32" s="78"/>
      <c r="B32" s="78"/>
      <c r="C32" s="78"/>
      <c r="D32" s="78"/>
      <c r="E32" s="78"/>
      <c r="F32" s="78"/>
      <c r="G32" s="78"/>
      <c r="H32" s="78"/>
      <c r="I32" s="78"/>
      <c r="J32" s="78"/>
      <c r="K32" s="78"/>
      <c r="L32" s="78"/>
      <c r="M32" s="78"/>
      <c r="N32" s="78"/>
      <c r="O32" s="78"/>
      <c r="P32" s="78"/>
    </row>
  </sheetData>
  <mergeCells count="22">
    <mergeCell ref="I13:I15"/>
    <mergeCell ref="H13:H15"/>
    <mergeCell ref="G13:G15"/>
    <mergeCell ref="P13:P15"/>
    <mergeCell ref="O13:O15"/>
    <mergeCell ref="N13:N15"/>
    <mergeCell ref="M13:M15"/>
    <mergeCell ref="L13:L15"/>
    <mergeCell ref="N5:P5"/>
    <mergeCell ref="A7:P7"/>
    <mergeCell ref="A8:P8"/>
    <mergeCell ref="A10:C10"/>
    <mergeCell ref="A12:A15"/>
    <mergeCell ref="L12:P12"/>
    <mergeCell ref="G12:K12"/>
    <mergeCell ref="F12:F15"/>
    <mergeCell ref="E12:E15"/>
    <mergeCell ref="D12:D15"/>
    <mergeCell ref="C12:C15"/>
    <mergeCell ref="B12:B15"/>
    <mergeCell ref="K13:K15"/>
    <mergeCell ref="J13:J15"/>
  </mergeCells>
  <conditionalFormatting sqref="C11 A11">
    <cfRule type="cellIs" dxfId="1" priority="3"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7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115" zoomScaleNormal="115" workbookViewId="0">
      <selection activeCell="D10" sqref="D10"/>
    </sheetView>
  </sheetViews>
  <sheetFormatPr defaultColWidth="8.7109375" defaultRowHeight="12.75" x14ac:dyDescent="0.2"/>
  <cols>
    <col min="1" max="1" width="8.7109375" style="16"/>
    <col min="2" max="2" width="35.5703125" style="16" customWidth="1"/>
    <col min="3" max="3" width="13.85546875" style="16" customWidth="1"/>
    <col min="4" max="5" width="8.7109375" style="16"/>
    <col min="6" max="6" width="11.42578125" style="16" customWidth="1"/>
    <col min="7" max="7" width="15" style="16" customWidth="1"/>
    <col min="8" max="9" width="8.7109375" style="16"/>
    <col min="10" max="10" width="10.28515625" style="16" customWidth="1"/>
    <col min="11" max="11" width="8.7109375" style="16"/>
    <col min="12" max="12" width="10" style="16" customWidth="1"/>
    <col min="13" max="13" width="11.7109375" style="16" customWidth="1"/>
    <col min="14" max="14" width="12.140625" style="16" customWidth="1"/>
    <col min="15" max="15" width="9.85546875" style="16" customWidth="1"/>
    <col min="16" max="16" width="11.140625" style="16" customWidth="1"/>
    <col min="17" max="16384" width="8.7109375" style="16"/>
  </cols>
  <sheetData>
    <row r="1" spans="1:19" x14ac:dyDescent="0.2">
      <c r="A1" s="245" t="s">
        <v>3</v>
      </c>
      <c r="B1" s="245" t="s">
        <v>79</v>
      </c>
      <c r="C1" s="245"/>
      <c r="D1" s="246"/>
      <c r="E1" s="247"/>
      <c r="F1" s="247"/>
      <c r="G1" s="247"/>
      <c r="H1" s="51"/>
      <c r="I1" s="51"/>
      <c r="J1" s="51"/>
      <c r="K1" s="51"/>
      <c r="L1" s="51"/>
      <c r="M1" s="51"/>
      <c r="N1" s="51"/>
      <c r="O1" s="51"/>
      <c r="P1" s="51"/>
      <c r="Q1" s="12"/>
      <c r="R1" s="12"/>
      <c r="S1" s="12"/>
    </row>
    <row r="2" spans="1:19" x14ac:dyDescent="0.2">
      <c r="A2" s="245"/>
      <c r="B2" s="245"/>
      <c r="C2" s="245"/>
      <c r="D2" s="246"/>
      <c r="E2" s="247"/>
      <c r="F2" s="247"/>
      <c r="G2" s="247"/>
      <c r="H2" s="51"/>
      <c r="I2" s="51"/>
      <c r="J2" s="51"/>
      <c r="K2" s="51"/>
      <c r="L2" s="51"/>
      <c r="M2" s="51"/>
      <c r="N2" s="51"/>
      <c r="O2" s="51"/>
      <c r="P2" s="51"/>
      <c r="Q2" s="12"/>
      <c r="R2" s="12"/>
      <c r="S2" s="12"/>
    </row>
    <row r="3" spans="1:19" x14ac:dyDescent="0.2">
      <c r="A3" s="245" t="s">
        <v>4</v>
      </c>
      <c r="B3" s="245" t="s">
        <v>80</v>
      </c>
      <c r="C3" s="245"/>
      <c r="D3" s="246"/>
      <c r="E3" s="247"/>
      <c r="F3" s="247"/>
      <c r="G3" s="247"/>
      <c r="H3" s="51"/>
      <c r="I3" s="51"/>
      <c r="J3" s="51"/>
      <c r="K3" s="51"/>
      <c r="L3" s="51"/>
      <c r="M3" s="51"/>
      <c r="N3" s="51"/>
      <c r="O3" s="51"/>
      <c r="P3" s="51"/>
      <c r="Q3" s="12"/>
      <c r="R3" s="12"/>
      <c r="S3" s="12"/>
    </row>
    <row r="4" spans="1:19" x14ac:dyDescent="0.2">
      <c r="A4" s="245"/>
      <c r="B4" s="245" t="s">
        <v>81</v>
      </c>
      <c r="C4" s="245"/>
      <c r="D4" s="246"/>
      <c r="E4" s="247"/>
      <c r="F4" s="247"/>
      <c r="G4" s="247"/>
      <c r="H4" s="51"/>
      <c r="I4" s="51"/>
      <c r="J4" s="51"/>
      <c r="K4" s="51"/>
      <c r="L4" s="51"/>
      <c r="M4" s="51"/>
      <c r="N4" s="51"/>
      <c r="O4" s="51"/>
      <c r="P4" s="51"/>
      <c r="Q4" s="12"/>
      <c r="R4" s="12"/>
      <c r="S4" s="12"/>
    </row>
    <row r="5" spans="1:19" x14ac:dyDescent="0.2">
      <c r="A5" s="245" t="s">
        <v>52</v>
      </c>
      <c r="B5" s="245" t="s">
        <v>82</v>
      </c>
      <c r="C5" s="51"/>
      <c r="D5" s="246"/>
      <c r="E5" s="247"/>
      <c r="F5" s="247"/>
      <c r="G5" s="247"/>
      <c r="H5" s="51"/>
      <c r="I5" s="51"/>
      <c r="J5" s="51"/>
      <c r="K5" s="51"/>
      <c r="L5" s="51"/>
      <c r="M5" s="51"/>
      <c r="N5" s="403"/>
      <c r="O5" s="403"/>
      <c r="P5" s="403"/>
      <c r="Q5" s="12"/>
      <c r="R5" s="12"/>
      <c r="S5" s="12"/>
    </row>
    <row r="6" spans="1:19" x14ac:dyDescent="0.2">
      <c r="A6" s="51"/>
      <c r="B6" s="51"/>
      <c r="C6" s="51"/>
      <c r="D6" s="246"/>
      <c r="E6" s="247"/>
      <c r="F6" s="247"/>
      <c r="G6" s="247"/>
      <c r="H6" s="51"/>
      <c r="I6" s="51"/>
      <c r="J6" s="51"/>
      <c r="K6" s="51"/>
      <c r="L6" s="51"/>
      <c r="M6" s="51"/>
      <c r="N6" s="248"/>
      <c r="O6" s="248"/>
      <c r="P6" s="248"/>
      <c r="Q6" s="12"/>
      <c r="R6" s="12"/>
      <c r="S6" s="12"/>
    </row>
    <row r="7" spans="1:19" x14ac:dyDescent="0.2">
      <c r="A7" s="403" t="s">
        <v>543</v>
      </c>
      <c r="B7" s="403"/>
      <c r="C7" s="403"/>
      <c r="D7" s="403"/>
      <c r="E7" s="403"/>
      <c r="F7" s="403"/>
      <c r="G7" s="403"/>
      <c r="H7" s="403"/>
      <c r="I7" s="403"/>
      <c r="J7" s="403"/>
      <c r="K7" s="403"/>
      <c r="L7" s="403"/>
      <c r="M7" s="403"/>
      <c r="N7" s="403"/>
      <c r="O7" s="403"/>
      <c r="P7" s="403"/>
      <c r="Q7" s="12"/>
      <c r="R7" s="12"/>
      <c r="S7" s="12"/>
    </row>
    <row r="8" spans="1:19" x14ac:dyDescent="0.2">
      <c r="A8" s="404" t="s">
        <v>67</v>
      </c>
      <c r="B8" s="385"/>
      <c r="C8" s="385"/>
      <c r="D8" s="385"/>
      <c r="E8" s="385"/>
      <c r="F8" s="385"/>
      <c r="G8" s="385"/>
      <c r="H8" s="385"/>
      <c r="I8" s="385"/>
      <c r="J8" s="385"/>
      <c r="K8" s="385"/>
      <c r="L8" s="385"/>
      <c r="M8" s="385"/>
      <c r="N8" s="385"/>
      <c r="O8" s="385"/>
      <c r="P8" s="385"/>
      <c r="Q8" s="12"/>
      <c r="R8" s="12"/>
      <c r="S8" s="12"/>
    </row>
    <row r="9" spans="1:19" x14ac:dyDescent="0.2">
      <c r="A9" s="248"/>
      <c r="B9" s="248"/>
      <c r="C9" s="248"/>
      <c r="D9" s="248"/>
      <c r="E9" s="248"/>
      <c r="F9" s="248"/>
      <c r="G9" s="248"/>
      <c r="H9" s="248"/>
      <c r="I9" s="248"/>
      <c r="J9" s="248"/>
      <c r="K9" s="248"/>
      <c r="L9" s="248"/>
      <c r="M9" s="248"/>
      <c r="N9" s="248"/>
      <c r="O9" s="248"/>
      <c r="P9" s="248"/>
      <c r="Q9" s="12"/>
      <c r="R9" s="12"/>
      <c r="S9" s="12"/>
    </row>
    <row r="10" spans="1:19" ht="16.5" x14ac:dyDescent="0.2">
      <c r="A10" s="405"/>
      <c r="B10" s="394"/>
      <c r="C10" s="394"/>
      <c r="E10" s="248"/>
      <c r="F10" s="248"/>
      <c r="G10" s="248"/>
      <c r="H10" s="248"/>
      <c r="I10" s="248"/>
      <c r="J10" s="248"/>
      <c r="K10" s="248"/>
      <c r="L10" s="248"/>
      <c r="M10" s="248"/>
      <c r="N10" s="248"/>
      <c r="O10" s="248"/>
      <c r="P10" s="248"/>
      <c r="Q10" s="12"/>
      <c r="R10" s="12"/>
      <c r="S10" s="12"/>
    </row>
    <row r="11" spans="1:19" ht="16.5" x14ac:dyDescent="0.3">
      <c r="A11" s="49" t="s">
        <v>511</v>
      </c>
      <c r="C11" s="250"/>
      <c r="D11" s="250"/>
      <c r="E11" s="247"/>
      <c r="F11" s="247"/>
      <c r="G11" s="247"/>
      <c r="H11" s="51"/>
      <c r="I11" s="51"/>
      <c r="J11" s="51"/>
      <c r="K11" s="51"/>
      <c r="L11" s="51"/>
      <c r="M11" s="51"/>
      <c r="N11" s="249"/>
      <c r="O11" s="251"/>
      <c r="P11" s="252"/>
      <c r="Q11" s="12"/>
      <c r="R11" s="12"/>
      <c r="S11" s="12"/>
    </row>
    <row r="12" spans="1:19" x14ac:dyDescent="0.2">
      <c r="A12" s="382" t="s">
        <v>5</v>
      </c>
      <c r="B12" s="382" t="s">
        <v>6</v>
      </c>
      <c r="C12" s="382" t="s">
        <v>50</v>
      </c>
      <c r="D12" s="382" t="s">
        <v>7</v>
      </c>
      <c r="E12" s="382" t="s">
        <v>8</v>
      </c>
      <c r="F12" s="406" t="s">
        <v>529</v>
      </c>
      <c r="G12" s="407" t="s">
        <v>44</v>
      </c>
      <c r="H12" s="391"/>
      <c r="I12" s="391"/>
      <c r="J12" s="391"/>
      <c r="K12" s="392"/>
      <c r="L12" s="407" t="s">
        <v>45</v>
      </c>
      <c r="M12" s="391"/>
      <c r="N12" s="391"/>
      <c r="O12" s="391"/>
      <c r="P12" s="392"/>
      <c r="Q12" s="12"/>
      <c r="R12" s="12"/>
      <c r="S12" s="12"/>
    </row>
    <row r="13" spans="1:19" x14ac:dyDescent="0.2">
      <c r="A13" s="387"/>
      <c r="B13" s="387"/>
      <c r="C13" s="387"/>
      <c r="D13" s="387"/>
      <c r="E13" s="387"/>
      <c r="F13" s="387"/>
      <c r="G13" s="406" t="s">
        <v>528</v>
      </c>
      <c r="H13" s="382" t="s">
        <v>19</v>
      </c>
      <c r="I13" s="382" t="s">
        <v>20</v>
      </c>
      <c r="J13" s="382" t="s">
        <v>21</v>
      </c>
      <c r="K13" s="406" t="s">
        <v>22</v>
      </c>
      <c r="L13" s="406" t="s">
        <v>527</v>
      </c>
      <c r="M13" s="382" t="s">
        <v>23</v>
      </c>
      <c r="N13" s="382" t="s">
        <v>24</v>
      </c>
      <c r="O13" s="382" t="s">
        <v>25</v>
      </c>
      <c r="P13" s="382" t="s">
        <v>46</v>
      </c>
      <c r="Q13" s="12"/>
      <c r="R13" s="12"/>
      <c r="S13" s="12"/>
    </row>
    <row r="14" spans="1:19" x14ac:dyDescent="0.2">
      <c r="A14" s="387"/>
      <c r="B14" s="387"/>
      <c r="C14" s="387"/>
      <c r="D14" s="387"/>
      <c r="E14" s="387"/>
      <c r="F14" s="387"/>
      <c r="G14" s="387"/>
      <c r="H14" s="387"/>
      <c r="I14" s="387"/>
      <c r="J14" s="387"/>
      <c r="K14" s="387"/>
      <c r="L14" s="387"/>
      <c r="M14" s="387"/>
      <c r="N14" s="387"/>
      <c r="O14" s="387"/>
      <c r="P14" s="387"/>
      <c r="Q14" s="12"/>
      <c r="R14" s="12"/>
      <c r="S14" s="13"/>
    </row>
    <row r="15" spans="1:19" ht="13.5" thickBot="1" x14ac:dyDescent="0.25">
      <c r="A15" s="388"/>
      <c r="B15" s="388"/>
      <c r="C15" s="388"/>
      <c r="D15" s="388"/>
      <c r="E15" s="388"/>
      <c r="F15" s="388"/>
      <c r="G15" s="388"/>
      <c r="H15" s="388"/>
      <c r="I15" s="388"/>
      <c r="J15" s="388"/>
      <c r="K15" s="388"/>
      <c r="L15" s="388"/>
      <c r="M15" s="388"/>
      <c r="N15" s="388"/>
      <c r="O15" s="388"/>
      <c r="P15" s="388"/>
      <c r="Q15" s="12"/>
      <c r="R15" s="12"/>
      <c r="S15" s="14"/>
    </row>
    <row r="16" spans="1:19" ht="13.5" thickTop="1" x14ac:dyDescent="0.2">
      <c r="A16" s="253"/>
      <c r="B16" s="358"/>
      <c r="C16" s="254"/>
      <c r="D16" s="255"/>
      <c r="E16" s="255"/>
      <c r="F16" s="255"/>
      <c r="G16" s="255"/>
      <c r="H16" s="256"/>
      <c r="I16" s="256"/>
      <c r="J16" s="256"/>
      <c r="K16" s="256"/>
      <c r="L16" s="256"/>
      <c r="M16" s="256"/>
      <c r="N16" s="256"/>
      <c r="O16" s="256"/>
      <c r="P16" s="256"/>
      <c r="Q16" s="15"/>
      <c r="R16" s="15"/>
      <c r="S16" s="15"/>
    </row>
    <row r="17" spans="1:19" x14ac:dyDescent="0.2">
      <c r="A17" s="257"/>
      <c r="B17" s="358" t="s">
        <v>67</v>
      </c>
      <c r="C17" s="262"/>
      <c r="D17" s="257"/>
      <c r="E17" s="257"/>
      <c r="F17" s="263"/>
      <c r="G17" s="263"/>
      <c r="H17" s="260"/>
      <c r="I17" s="260"/>
      <c r="J17" s="260"/>
      <c r="K17" s="73"/>
      <c r="L17" s="73"/>
      <c r="M17" s="261"/>
      <c r="N17" s="261"/>
      <c r="O17" s="261"/>
      <c r="P17" s="261"/>
      <c r="Q17" s="15"/>
      <c r="R17" s="15"/>
      <c r="S17" s="15"/>
    </row>
    <row r="18" spans="1:19" x14ac:dyDescent="0.2">
      <c r="A18" s="359">
        <v>1</v>
      </c>
      <c r="B18" s="360" t="s">
        <v>68</v>
      </c>
      <c r="C18" s="360" t="s">
        <v>69</v>
      </c>
      <c r="D18" s="361" t="s">
        <v>55</v>
      </c>
      <c r="E18" s="361">
        <v>1</v>
      </c>
      <c r="F18" s="362"/>
      <c r="G18" s="363"/>
      <c r="H18" s="260"/>
      <c r="I18" s="363"/>
      <c r="J18" s="363"/>
      <c r="K18" s="363"/>
      <c r="L18" s="363"/>
      <c r="M18" s="363"/>
      <c r="N18" s="363"/>
      <c r="O18" s="363"/>
      <c r="P18" s="363"/>
      <c r="Q18" s="15"/>
      <c r="R18" s="15"/>
      <c r="S18" s="15"/>
    </row>
    <row r="19" spans="1:19" x14ac:dyDescent="0.2">
      <c r="A19" s="257">
        <v>2</v>
      </c>
      <c r="B19" s="262" t="s">
        <v>162</v>
      </c>
      <c r="C19" s="360" t="s">
        <v>163</v>
      </c>
      <c r="D19" s="257" t="s">
        <v>55</v>
      </c>
      <c r="E19" s="257">
        <v>1</v>
      </c>
      <c r="F19" s="362"/>
      <c r="G19" s="363"/>
      <c r="H19" s="260"/>
      <c r="I19" s="363"/>
      <c r="J19" s="363"/>
      <c r="K19" s="363"/>
      <c r="L19" s="363"/>
      <c r="M19" s="363"/>
      <c r="N19" s="363"/>
      <c r="O19" s="363"/>
      <c r="P19" s="363"/>
      <c r="Q19" s="15"/>
      <c r="R19" s="15"/>
      <c r="S19" s="15"/>
    </row>
    <row r="20" spans="1:19" x14ac:dyDescent="0.2">
      <c r="A20" s="359">
        <f t="shared" ref="A20:A21" si="0">+A19+1</f>
        <v>3</v>
      </c>
      <c r="B20" s="360" t="s">
        <v>70</v>
      </c>
      <c r="C20" s="360" t="s">
        <v>71</v>
      </c>
      <c r="D20" s="361" t="s">
        <v>55</v>
      </c>
      <c r="E20" s="361">
        <v>1</v>
      </c>
      <c r="F20" s="362"/>
      <c r="G20" s="363"/>
      <c r="H20" s="260"/>
      <c r="I20" s="363"/>
      <c r="J20" s="363"/>
      <c r="K20" s="363"/>
      <c r="L20" s="363"/>
      <c r="M20" s="363"/>
      <c r="N20" s="363"/>
      <c r="O20" s="363"/>
      <c r="P20" s="363"/>
      <c r="Q20" s="15"/>
      <c r="R20" s="15"/>
      <c r="S20" s="15"/>
    </row>
    <row r="21" spans="1:19" x14ac:dyDescent="0.2">
      <c r="A21" s="359">
        <f t="shared" si="0"/>
        <v>4</v>
      </c>
      <c r="B21" s="364" t="s">
        <v>72</v>
      </c>
      <c r="C21" s="364" t="s">
        <v>73</v>
      </c>
      <c r="D21" s="361" t="s">
        <v>55</v>
      </c>
      <c r="E21" s="365">
        <v>1</v>
      </c>
      <c r="F21" s="362"/>
      <c r="G21" s="363"/>
      <c r="H21" s="260"/>
      <c r="I21" s="363"/>
      <c r="J21" s="363"/>
      <c r="K21" s="363"/>
      <c r="L21" s="363"/>
      <c r="M21" s="363"/>
      <c r="N21" s="363"/>
      <c r="O21" s="363"/>
      <c r="P21" s="363"/>
      <c r="Q21" s="15"/>
      <c r="R21" s="15"/>
      <c r="S21" s="15"/>
    </row>
    <row r="22" spans="1:19" x14ac:dyDescent="0.2">
      <c r="A22" s="366">
        <v>5</v>
      </c>
      <c r="B22" s="364" t="s">
        <v>164</v>
      </c>
      <c r="C22" s="364" t="s">
        <v>165</v>
      </c>
      <c r="D22" s="361" t="s">
        <v>55</v>
      </c>
      <c r="E22" s="365">
        <v>1</v>
      </c>
      <c r="F22" s="362"/>
      <c r="G22" s="363"/>
      <c r="H22" s="260"/>
      <c r="I22" s="363"/>
      <c r="J22" s="363"/>
      <c r="K22" s="363"/>
      <c r="L22" s="363"/>
      <c r="M22" s="363"/>
      <c r="N22" s="363"/>
      <c r="O22" s="363"/>
      <c r="P22" s="363"/>
      <c r="Q22" s="15"/>
      <c r="R22" s="15"/>
      <c r="S22" s="15"/>
    </row>
    <row r="23" spans="1:19" x14ac:dyDescent="0.2">
      <c r="A23" s="257">
        <v>6</v>
      </c>
      <c r="B23" s="367" t="s">
        <v>62</v>
      </c>
      <c r="C23" s="367" t="s">
        <v>63</v>
      </c>
      <c r="D23" s="368" t="s">
        <v>55</v>
      </c>
      <c r="E23" s="368">
        <v>1</v>
      </c>
      <c r="F23" s="362"/>
      <c r="G23" s="363"/>
      <c r="H23" s="260"/>
      <c r="I23" s="369"/>
      <c r="J23" s="363"/>
      <c r="K23" s="369"/>
      <c r="L23" s="369"/>
      <c r="M23" s="369"/>
      <c r="N23" s="369"/>
      <c r="O23" s="369"/>
      <c r="P23" s="369"/>
      <c r="Q23" s="15"/>
      <c r="R23" s="15"/>
      <c r="S23" s="15"/>
    </row>
    <row r="24" spans="1:19" x14ac:dyDescent="0.2">
      <c r="A24" s="359">
        <f>+A23+1</f>
        <v>7</v>
      </c>
      <c r="B24" s="360" t="s">
        <v>74</v>
      </c>
      <c r="C24" s="360" t="s">
        <v>75</v>
      </c>
      <c r="D24" s="361" t="s">
        <v>55</v>
      </c>
      <c r="E24" s="370">
        <v>17</v>
      </c>
      <c r="F24" s="362"/>
      <c r="G24" s="363"/>
      <c r="H24" s="260"/>
      <c r="I24" s="363"/>
      <c r="J24" s="363"/>
      <c r="K24" s="363"/>
      <c r="L24" s="363"/>
      <c r="M24" s="363"/>
      <c r="N24" s="363"/>
      <c r="O24" s="363"/>
      <c r="P24" s="363"/>
      <c r="Q24" s="15"/>
      <c r="R24" s="15"/>
      <c r="S24" s="15"/>
    </row>
    <row r="25" spans="1:19" x14ac:dyDescent="0.2">
      <c r="A25" s="359">
        <v>8</v>
      </c>
      <c r="B25" s="360" t="s">
        <v>166</v>
      </c>
      <c r="C25" s="360" t="s">
        <v>167</v>
      </c>
      <c r="D25" s="361" t="s">
        <v>55</v>
      </c>
      <c r="E25" s="361">
        <v>3</v>
      </c>
      <c r="F25" s="362"/>
      <c r="G25" s="363"/>
      <c r="H25" s="260"/>
      <c r="I25" s="363"/>
      <c r="J25" s="363"/>
      <c r="K25" s="363"/>
      <c r="L25" s="363"/>
      <c r="M25" s="363"/>
      <c r="N25" s="363"/>
      <c r="O25" s="363"/>
      <c r="P25" s="363"/>
      <c r="Q25" s="15"/>
      <c r="R25" s="15"/>
      <c r="S25" s="15"/>
    </row>
    <row r="26" spans="1:19" x14ac:dyDescent="0.2">
      <c r="A26" s="359">
        <f t="shared" ref="A26" si="1">+A25+1</f>
        <v>9</v>
      </c>
      <c r="B26" s="367" t="s">
        <v>57</v>
      </c>
      <c r="C26" s="367" t="s">
        <v>58</v>
      </c>
      <c r="D26" s="361" t="s">
        <v>55</v>
      </c>
      <c r="E26" s="365">
        <v>1</v>
      </c>
      <c r="F26" s="362"/>
      <c r="G26" s="363"/>
      <c r="H26" s="260"/>
      <c r="I26" s="369"/>
      <c r="J26" s="363"/>
      <c r="K26" s="369"/>
      <c r="L26" s="369"/>
      <c r="M26" s="369"/>
      <c r="N26" s="369"/>
      <c r="O26" s="369"/>
      <c r="P26" s="369"/>
      <c r="Q26" s="15"/>
      <c r="R26" s="15"/>
      <c r="S26" s="15"/>
    </row>
    <row r="27" spans="1:19" x14ac:dyDescent="0.2">
      <c r="A27" s="359">
        <v>10</v>
      </c>
      <c r="B27" s="367" t="s">
        <v>76</v>
      </c>
      <c r="C27" s="367" t="s">
        <v>77</v>
      </c>
      <c r="D27" s="365" t="s">
        <v>78</v>
      </c>
      <c r="E27" s="365">
        <v>300</v>
      </c>
      <c r="F27" s="362"/>
      <c r="G27" s="363"/>
      <c r="H27" s="260"/>
      <c r="I27" s="369"/>
      <c r="J27" s="363"/>
      <c r="K27" s="369"/>
      <c r="L27" s="369"/>
      <c r="M27" s="369"/>
      <c r="N27" s="369"/>
      <c r="O27" s="369"/>
      <c r="P27" s="369"/>
      <c r="Q27" s="15"/>
      <c r="R27" s="15"/>
      <c r="S27" s="15"/>
    </row>
    <row r="28" spans="1:19" x14ac:dyDescent="0.2">
      <c r="A28" s="257">
        <v>11</v>
      </c>
      <c r="B28" s="262" t="s">
        <v>531</v>
      </c>
      <c r="C28" s="262" t="s">
        <v>26</v>
      </c>
      <c r="D28" s="257">
        <v>1</v>
      </c>
      <c r="E28" s="257"/>
      <c r="F28" s="263"/>
      <c r="G28" s="263"/>
      <c r="H28" s="260"/>
      <c r="I28" s="260"/>
      <c r="J28" s="260"/>
      <c r="K28" s="369"/>
      <c r="L28" s="369"/>
      <c r="M28" s="369"/>
      <c r="N28" s="369"/>
      <c r="O28" s="369"/>
      <c r="P28" s="369"/>
      <c r="Q28" s="15"/>
      <c r="R28" s="15"/>
      <c r="S28" s="15"/>
    </row>
    <row r="29" spans="1:19" ht="13.5" thickBot="1" x14ac:dyDescent="0.25">
      <c r="A29" s="265"/>
      <c r="B29" s="266"/>
      <c r="C29" s="266"/>
      <c r="D29" s="267"/>
      <c r="E29" s="267"/>
      <c r="F29" s="267"/>
      <c r="G29" s="267"/>
      <c r="H29" s="268"/>
      <c r="I29" s="268"/>
      <c r="J29" s="268"/>
      <c r="K29" s="268"/>
      <c r="L29" s="268"/>
      <c r="M29" s="268"/>
      <c r="N29" s="268"/>
      <c r="O29" s="268"/>
      <c r="P29" s="268"/>
      <c r="Q29" s="15"/>
      <c r="R29" s="15"/>
      <c r="S29" s="15"/>
    </row>
    <row r="30" spans="1:19" ht="13.5" thickTop="1" x14ac:dyDescent="0.2">
      <c r="A30" s="269"/>
      <c r="B30" s="270" t="s">
        <v>16</v>
      </c>
      <c r="C30" s="270"/>
      <c r="D30" s="271"/>
      <c r="E30" s="271"/>
      <c r="F30" s="271"/>
      <c r="G30" s="271"/>
      <c r="H30" s="272"/>
      <c r="I30" s="272"/>
      <c r="J30" s="272"/>
      <c r="K30" s="272"/>
      <c r="L30" s="256"/>
      <c r="M30" s="273"/>
      <c r="N30" s="273"/>
      <c r="O30" s="273"/>
      <c r="P30" s="273"/>
      <c r="Q30" s="15"/>
      <c r="R30" s="15"/>
      <c r="S30" s="15"/>
    </row>
    <row r="31" spans="1:19" x14ac:dyDescent="0.2">
      <c r="A31" s="274"/>
      <c r="B31" s="275" t="s">
        <v>17</v>
      </c>
      <c r="C31" s="275"/>
      <c r="D31" s="276"/>
      <c r="E31" s="277" t="s">
        <v>538</v>
      </c>
      <c r="F31" s="277"/>
      <c r="G31" s="277"/>
      <c r="H31" s="278"/>
      <c r="I31" s="278"/>
      <c r="J31" s="278"/>
      <c r="K31" s="278"/>
      <c r="L31" s="278"/>
      <c r="M31" s="279"/>
      <c r="N31" s="279"/>
      <c r="O31" s="279"/>
      <c r="P31" s="279"/>
      <c r="Q31" s="15"/>
      <c r="R31" s="15"/>
      <c r="S31" s="15"/>
    </row>
    <row r="32" spans="1:19" x14ac:dyDescent="0.2">
      <c r="A32" s="278"/>
      <c r="B32" s="280" t="s">
        <v>16</v>
      </c>
      <c r="C32" s="280"/>
      <c r="D32" s="276"/>
      <c r="E32" s="277"/>
      <c r="F32" s="277"/>
      <c r="G32" s="277"/>
      <c r="H32" s="278"/>
      <c r="I32" s="278"/>
      <c r="J32" s="278"/>
      <c r="K32" s="278"/>
      <c r="L32" s="278"/>
      <c r="M32" s="279"/>
      <c r="N32" s="281"/>
      <c r="O32" s="281"/>
      <c r="P32" s="281"/>
      <c r="Q32" s="17"/>
      <c r="R32" s="17"/>
      <c r="S32" s="17"/>
    </row>
    <row r="33" spans="1:19" x14ac:dyDescent="0.2">
      <c r="A33" s="315"/>
      <c r="B33" s="315"/>
      <c r="C33" s="315"/>
      <c r="D33" s="316"/>
      <c r="E33" s="247"/>
      <c r="F33" s="247"/>
      <c r="G33" s="247"/>
      <c r="H33" s="51"/>
      <c r="I33" s="51"/>
      <c r="J33" s="51"/>
      <c r="K33" s="51"/>
      <c r="L33" s="51"/>
      <c r="M33" s="51"/>
      <c r="N33" s="51"/>
      <c r="O33" s="51"/>
      <c r="P33" s="51"/>
      <c r="Q33" s="15"/>
      <c r="R33" s="15"/>
      <c r="S33" s="15"/>
    </row>
    <row r="34" spans="1:19" x14ac:dyDescent="0.2">
      <c r="A34" s="317" t="s">
        <v>30</v>
      </c>
      <c r="B34" s="51"/>
      <c r="C34" s="51"/>
      <c r="D34" s="247"/>
      <c r="E34" s="247"/>
      <c r="F34" s="247"/>
      <c r="G34" s="247"/>
      <c r="H34" s="51"/>
      <c r="I34" s="51"/>
      <c r="J34" s="51"/>
      <c r="K34" s="51"/>
      <c r="L34" s="51"/>
      <c r="M34" s="51"/>
      <c r="N34" s="51"/>
      <c r="O34" s="51"/>
      <c r="P34" s="51"/>
      <c r="Q34" s="17"/>
      <c r="R34" s="17"/>
      <c r="S34" s="17"/>
    </row>
    <row r="35" spans="1:19" x14ac:dyDescent="0.2">
      <c r="A35" s="12"/>
      <c r="B35" s="12"/>
      <c r="C35" s="12"/>
      <c r="D35" s="11"/>
      <c r="E35" s="11"/>
      <c r="F35" s="11"/>
      <c r="G35" s="11"/>
      <c r="H35" s="12"/>
      <c r="I35" s="12"/>
      <c r="J35" s="12"/>
      <c r="K35" s="12"/>
      <c r="L35" s="12"/>
      <c r="M35" s="12"/>
      <c r="N35" s="12"/>
      <c r="O35" s="12"/>
      <c r="P35" s="12"/>
      <c r="Q35" s="15"/>
      <c r="R35" s="15"/>
      <c r="S35" s="15"/>
    </row>
    <row r="36" spans="1:19" x14ac:dyDescent="0.2">
      <c r="Q36" s="15"/>
      <c r="R36" s="15"/>
      <c r="S36" s="15"/>
    </row>
  </sheetData>
  <mergeCells count="22">
    <mergeCell ref="I13:I15"/>
    <mergeCell ref="H13:H15"/>
    <mergeCell ref="G13:G15"/>
    <mergeCell ref="P13:P15"/>
    <mergeCell ref="O13:O15"/>
    <mergeCell ref="N13:N15"/>
    <mergeCell ref="M13:M15"/>
    <mergeCell ref="L13:L15"/>
    <mergeCell ref="N5:P5"/>
    <mergeCell ref="A7:P7"/>
    <mergeCell ref="A10:C10"/>
    <mergeCell ref="A8:P8"/>
    <mergeCell ref="A12:A15"/>
    <mergeCell ref="L12:P12"/>
    <mergeCell ref="G12:K12"/>
    <mergeCell ref="F12:F15"/>
    <mergeCell ref="E12:E15"/>
    <mergeCell ref="D12:D15"/>
    <mergeCell ref="C12:C15"/>
    <mergeCell ref="B12:B15"/>
    <mergeCell ref="K13:K15"/>
    <mergeCell ref="J13:J15"/>
  </mergeCells>
  <conditionalFormatting sqref="C11 A11">
    <cfRule type="cellIs" dxfId="0" priority="4"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9</vt:i4>
      </vt:variant>
      <vt:variant>
        <vt:lpstr>Diapazoni ar nosaukumiem</vt:lpstr>
      </vt:variant>
      <vt:variant>
        <vt:i4>9</vt:i4>
      </vt:variant>
    </vt:vector>
  </HeadingPairs>
  <TitlesOfParts>
    <vt:vector size="18" baseType="lpstr">
      <vt:lpstr>kopsavilkuma aprekins</vt:lpstr>
      <vt:lpstr>celtnieciba</vt:lpstr>
      <vt:lpstr>Apkure</vt:lpstr>
      <vt:lpstr>vent.</vt:lpstr>
      <vt:lpstr>UK</vt:lpstr>
      <vt:lpstr>ELektriba</vt:lpstr>
      <vt:lpstr>ESS</vt:lpstr>
      <vt:lpstr>US</vt:lpstr>
      <vt:lpstr>AS</vt:lpstr>
      <vt:lpstr>AS!Print_Area</vt:lpstr>
      <vt:lpstr>celtnieciba!Print_Area</vt:lpstr>
      <vt:lpstr>ELektriba!Print_Area</vt:lpstr>
      <vt:lpstr>'kopsavilkuma aprekins'!Print_Area</vt:lpstr>
      <vt:lpstr>Apkure!Print_Titles</vt:lpstr>
      <vt:lpstr>celtnieciba!Print_Titles</vt:lpstr>
      <vt:lpstr>ELektriba!Print_Titles</vt:lpstr>
      <vt:lpstr>UK!Print_Titles</vt:lpstr>
      <vt:lpstr>vent.!Print_Titles</vt:lpstr>
    </vt:vector>
  </TitlesOfParts>
  <Company>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dc:creator>
  <cp:lastModifiedBy>J</cp:lastModifiedBy>
  <cp:lastPrinted>2016-06-14T16:38:24Z</cp:lastPrinted>
  <dcterms:created xsi:type="dcterms:W3CDTF">2002-11-26T07:58:42Z</dcterms:created>
  <dcterms:modified xsi:type="dcterms:W3CDTF">2016-07-07T07:54:49Z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-1113496522</vt:i4>
  </property>
  <property fmtid="{D5CDD505-2E9C-101B-9397-08002B2CF9AE}" pid="3" name="_EmailSubject">
    <vt:lpwstr>pedeja taame</vt:lpwstr>
  </property>
  <property fmtid="{D5CDD505-2E9C-101B-9397-08002B2CF9AE}" pid="4" name="_AuthorEmail">
    <vt:lpwstr>valdis@arkariga.lv</vt:lpwstr>
  </property>
  <property fmtid="{D5CDD505-2E9C-101B-9397-08002B2CF9AE}" pid="5" name="_AuthorEmailDisplayName">
    <vt:lpwstr>valdis</vt:lpwstr>
  </property>
  <property fmtid="{D5CDD505-2E9C-101B-9397-08002B2CF9AE}" pid="6" name="_ReviewingToolsShownOnce">
    <vt:lpwstr/>
  </property>
</Properties>
</file>