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8800" windowHeight="14010" activeTab="1"/>
  </bookViews>
  <sheets>
    <sheet name="kopsavilkuma aprekins" sheetId="34" r:id="rId1"/>
    <sheet name="celtnieciba" sheetId="35" r:id="rId2"/>
    <sheet name="Apkure" sheetId="46" r:id="rId3"/>
    <sheet name="Ventilacija" sheetId="45" r:id="rId4"/>
    <sheet name="UK" sheetId="44" r:id="rId5"/>
    <sheet name="ELektriba" sheetId="38" r:id="rId6"/>
    <sheet name="ESS" sheetId="47" r:id="rId7"/>
    <sheet name="Gaze" sheetId="48" r:id="rId8"/>
    <sheet name="US" sheetId="43" r:id="rId9"/>
    <sheet name="AS" sheetId="37" r:id="rId10"/>
    <sheet name="lifts" sheetId="41" r:id="rId11"/>
  </sheets>
  <externalReferences>
    <externalReference r:id="rId12"/>
  </externalReferences>
  <definedNames>
    <definedName name="A">'[1]2'!$A$1</definedName>
    <definedName name="koptameties">#REF!</definedName>
    <definedName name="P">#REF!</definedName>
    <definedName name="Print_Area" localSheetId="2">Apkure!$A$1:$O$131</definedName>
    <definedName name="Print_Area" localSheetId="9">AS!$A$1:$P$36</definedName>
    <definedName name="Print_Area" localSheetId="1">celtnieciba!$A$2:$O$375</definedName>
    <definedName name="Print_Area" localSheetId="5">ELektriba!$A$1:$P$124</definedName>
    <definedName name="Print_Area" localSheetId="6">ESS!$A$1:$O$30</definedName>
    <definedName name="Print_Area" localSheetId="7">Gaze!$A$1:$O$38</definedName>
    <definedName name="Print_Area" localSheetId="0">'kopsavilkuma aprekins'!$A$1:$H$40</definedName>
    <definedName name="Print_Area" localSheetId="10">lifts!$A$1:$O$22</definedName>
    <definedName name="Print_Area" localSheetId="8">US!$A$1:$P$32</definedName>
    <definedName name="Print_Titles" localSheetId="2">Apkure!$12:$15</definedName>
    <definedName name="Print_Titles" localSheetId="9">AS!$12:$15</definedName>
    <definedName name="Print_Titles" localSheetId="1">celtnieciba!$13:$16</definedName>
    <definedName name="Print_Titles" localSheetId="5">ELektriba!$12:$15</definedName>
    <definedName name="Print_Titles" localSheetId="4">UK!$12:$15</definedName>
    <definedName name="Print_Titles" localSheetId="3">Ventilacija!$12:$15</definedName>
  </definedNames>
  <calcPr calcId="145621" concurrentCalc="0"/>
</workbook>
</file>

<file path=xl/calcChain.xml><?xml version="1.0" encoding="utf-8"?>
<calcChain xmlns="http://schemas.openxmlformats.org/spreadsheetml/2006/main">
  <c r="A109" i="38" l="1"/>
  <c r="A110" i="38"/>
  <c r="A111" i="38"/>
  <c r="A112" i="38"/>
  <c r="A113" i="38"/>
  <c r="A114" i="38"/>
  <c r="A115" i="38"/>
  <c r="A116" i="38"/>
  <c r="A117" i="38"/>
  <c r="A102" i="38"/>
  <c r="A103" i="38"/>
  <c r="A104" i="38"/>
  <c r="A105" i="38"/>
  <c r="A106" i="38"/>
  <c r="A91" i="38"/>
  <c r="A92" i="38"/>
  <c r="A93" i="38"/>
  <c r="A94" i="38"/>
  <c r="A95" i="38"/>
  <c r="A96" i="38"/>
  <c r="A97" i="38"/>
  <c r="A79" i="38"/>
  <c r="A80" i="38"/>
  <c r="A81" i="38"/>
  <c r="A82" i="38"/>
  <c r="A83" i="38"/>
  <c r="A84" i="38"/>
  <c r="A85" i="38"/>
  <c r="A86" i="38"/>
  <c r="A87" i="38"/>
  <c r="A88" i="38"/>
  <c r="A72" i="38"/>
  <c r="A73" i="38"/>
  <c r="A74" i="38"/>
  <c r="A75" i="38"/>
  <c r="A76" i="38"/>
  <c r="A67" i="38"/>
  <c r="A68" i="38"/>
  <c r="A69" i="38"/>
  <c r="A55" i="38"/>
  <c r="A56" i="38"/>
  <c r="A57" i="38"/>
  <c r="A58" i="38"/>
  <c r="A59" i="38"/>
  <c r="A60" i="38"/>
  <c r="A61" i="38"/>
  <c r="A62" i="38"/>
  <c r="A63" i="38"/>
  <c r="A64" i="38"/>
  <c r="A43" i="38"/>
  <c r="A44" i="38"/>
  <c r="A45" i="38"/>
  <c r="A46" i="38"/>
  <c r="A47" i="38"/>
  <c r="A48" i="38"/>
  <c r="A49" i="38"/>
  <c r="A50" i="38"/>
  <c r="A51" i="38"/>
  <c r="A52" i="38"/>
  <c r="A32" i="38"/>
  <c r="A33" i="38"/>
  <c r="A34" i="38"/>
  <c r="A35" i="38"/>
  <c r="A36" i="38"/>
  <c r="A37" i="38"/>
  <c r="A38" i="38"/>
  <c r="A39" i="38"/>
  <c r="A40" i="38"/>
  <c r="A19" i="38"/>
  <c r="A20" i="38"/>
  <c r="A21" i="38"/>
  <c r="A22" i="38"/>
  <c r="A23" i="38"/>
  <c r="A24" i="38"/>
  <c r="A25" i="38"/>
  <c r="A26" i="38"/>
  <c r="A27" i="38"/>
  <c r="A28" i="38"/>
  <c r="A29" i="38"/>
  <c r="A30" i="48"/>
  <c r="A23" i="48"/>
  <c r="A24" i="48"/>
  <c r="A25" i="48"/>
  <c r="A26" i="48"/>
  <c r="A18" i="48"/>
  <c r="A56" i="44"/>
  <c r="A57" i="44"/>
  <c r="A51" i="44"/>
  <c r="A52" i="44"/>
  <c r="A53" i="44"/>
  <c r="A47" i="44"/>
  <c r="A41" i="44"/>
  <c r="A42" i="44"/>
  <c r="A32" i="44"/>
  <c r="A33" i="44"/>
  <c r="A36" i="44"/>
  <c r="A37" i="44"/>
  <c r="A38" i="44"/>
  <c r="A29" i="44"/>
  <c r="A24" i="44"/>
  <c r="A25" i="44"/>
  <c r="A26" i="44"/>
  <c r="A27" i="44"/>
  <c r="A19" i="44"/>
  <c r="A20" i="44"/>
  <c r="A24" i="43"/>
  <c r="A20" i="43"/>
  <c r="A21" i="43"/>
  <c r="A130" i="35"/>
  <c r="A131" i="35"/>
  <c r="A132" i="35"/>
  <c r="A133" i="35"/>
  <c r="A134" i="35"/>
  <c r="A135" i="35"/>
  <c r="A136" i="35"/>
  <c r="A137" i="35"/>
  <c r="A138" i="35"/>
  <c r="A139" i="35"/>
  <c r="A140" i="35"/>
  <c r="A141" i="35"/>
  <c r="A142" i="35"/>
  <c r="A143" i="35"/>
  <c r="D115" i="35"/>
  <c r="D78" i="35"/>
  <c r="D70" i="35"/>
  <c r="D42" i="35"/>
  <c r="D43" i="35"/>
  <c r="D41" i="35"/>
  <c r="D47" i="35"/>
  <c r="D48" i="35"/>
  <c r="D54" i="35"/>
  <c r="D55" i="35"/>
  <c r="D63" i="35"/>
  <c r="D60" i="35"/>
  <c r="D59" i="35"/>
  <c r="D66" i="35"/>
  <c r="D67" i="35"/>
  <c r="D51" i="35"/>
  <c r="D45" i="35"/>
  <c r="D40" i="35"/>
  <c r="D52" i="35"/>
  <c r="D58" i="35"/>
  <c r="D57" i="35"/>
  <c r="D50" i="35"/>
  <c r="D39" i="35"/>
  <c r="D357" i="35"/>
  <c r="D356" i="35"/>
  <c r="D332" i="35"/>
  <c r="D327" i="35"/>
  <c r="D329" i="35"/>
  <c r="D330" i="35"/>
  <c r="D299" i="35"/>
  <c r="D293" i="35"/>
  <c r="D289" i="35"/>
  <c r="D287" i="35"/>
  <c r="D285" i="35"/>
  <c r="A292" i="35"/>
  <c r="A293" i="35"/>
  <c r="A294" i="35"/>
  <c r="A295" i="35"/>
  <c r="A298" i="35"/>
  <c r="A299" i="35"/>
  <c r="A303" i="35"/>
  <c r="A304" i="35"/>
  <c r="A305" i="35"/>
  <c r="A306" i="35"/>
  <c r="A307" i="35"/>
  <c r="A308" i="35"/>
  <c r="A309" i="35"/>
  <c r="A310" i="35"/>
  <c r="A311" i="35"/>
  <c r="A312" i="35"/>
  <c r="A313" i="35"/>
  <c r="A314" i="35"/>
  <c r="A315" i="35"/>
  <c r="A316" i="35"/>
  <c r="D282" i="35"/>
  <c r="D274" i="35"/>
  <c r="D271" i="35"/>
  <c r="D269" i="35"/>
  <c r="D270" i="35"/>
  <c r="A269" i="35"/>
  <c r="A270" i="35"/>
  <c r="A271" i="35"/>
  <c r="A273" i="35"/>
  <c r="A274" i="35"/>
  <c r="A275" i="35"/>
  <c r="A276" i="35"/>
  <c r="A277" i="35"/>
  <c r="A278" i="35"/>
  <c r="D266" i="35"/>
  <c r="D262" i="35"/>
  <c r="D261" i="35"/>
  <c r="D246" i="35"/>
  <c r="D224" i="35"/>
  <c r="D225" i="35"/>
  <c r="D226" i="35"/>
  <c r="D227" i="35"/>
  <c r="A224" i="35"/>
  <c r="A225" i="35"/>
  <c r="A226" i="35"/>
  <c r="A227" i="35"/>
  <c r="A228" i="35"/>
  <c r="A229" i="35"/>
  <c r="A230" i="35"/>
  <c r="A231" i="35"/>
  <c r="A232" i="35"/>
  <c r="A233" i="35"/>
  <c r="D214" i="35"/>
  <c r="D215" i="35"/>
  <c r="D209" i="35"/>
  <c r="D202" i="35"/>
  <c r="D203" i="35"/>
  <c r="D204" i="35"/>
  <c r="D194" i="35"/>
  <c r="A194" i="35"/>
  <c r="A191" i="35"/>
  <c r="D187" i="35"/>
  <c r="D188" i="35"/>
  <c r="D189" i="35"/>
  <c r="D190" i="35"/>
  <c r="D191" i="35"/>
  <c r="D181" i="35"/>
  <c r="D182" i="35"/>
  <c r="D175" i="35"/>
  <c r="D176" i="35"/>
  <c r="D170" i="35"/>
  <c r="D171" i="35"/>
  <c r="A170" i="35"/>
  <c r="A171" i="35"/>
  <c r="A172" i="35"/>
  <c r="D165" i="35"/>
  <c r="D166" i="35"/>
  <c r="A161" i="35"/>
  <c r="D160" i="35"/>
  <c r="D161" i="35"/>
  <c r="D155" i="35"/>
  <c r="D156" i="35"/>
  <c r="D151" i="35"/>
  <c r="D152" i="35"/>
  <c r="A151" i="35"/>
  <c r="A152" i="35"/>
  <c r="D61" i="35"/>
  <c r="A125" i="35"/>
  <c r="A126" i="35"/>
  <c r="A120" i="35"/>
  <c r="A121" i="35"/>
  <c r="A122" i="35"/>
  <c r="A123" i="35"/>
  <c r="D119" i="35"/>
  <c r="D120" i="35"/>
  <c r="D121" i="35"/>
  <c r="A357" i="35"/>
  <c r="A358" i="35"/>
  <c r="A359" i="35"/>
  <c r="A360" i="35"/>
  <c r="A361" i="35"/>
  <c r="A362" i="35"/>
  <c r="A363" i="35"/>
  <c r="A364" i="35"/>
  <c r="A365" i="35"/>
  <c r="A319" i="35"/>
  <c r="A320" i="35"/>
  <c r="A321" i="35"/>
  <c r="A322" i="35"/>
  <c r="A323" i="35"/>
  <c r="A324" i="35"/>
  <c r="A325" i="35"/>
  <c r="A328" i="35"/>
  <c r="A329" i="35"/>
  <c r="A330" i="35"/>
  <c r="A331" i="35"/>
  <c r="A332" i="35"/>
  <c r="A333" i="35"/>
  <c r="A334" i="35"/>
  <c r="A335" i="35"/>
  <c r="A336" i="35"/>
  <c r="A337" i="35"/>
  <c r="A338" i="35"/>
  <c r="A339" i="35"/>
  <c r="A340" i="35"/>
  <c r="A341" i="35"/>
  <c r="A342" i="35"/>
  <c r="A343" i="35"/>
  <c r="A344" i="35"/>
  <c r="A345" i="35"/>
  <c r="A346" i="35"/>
  <c r="A347" i="35"/>
  <c r="A348" i="35"/>
  <c r="A349" i="35"/>
  <c r="A350" i="35"/>
  <c r="A351" i="35"/>
  <c r="A352" i="35"/>
  <c r="A353" i="35"/>
  <c r="A354" i="35"/>
  <c r="D295" i="35"/>
  <c r="D256" i="35"/>
  <c r="D257" i="35"/>
  <c r="D251" i="35"/>
  <c r="D252" i="35"/>
  <c r="A251" i="35"/>
  <c r="A252" i="35"/>
  <c r="A253" i="35"/>
  <c r="A255" i="35"/>
  <c r="A256" i="35"/>
  <c r="A257" i="35"/>
  <c r="A258" i="35"/>
  <c r="A286" i="35"/>
  <c r="A287" i="35"/>
  <c r="A288" i="35"/>
  <c r="A289" i="35"/>
  <c r="A246" i="35"/>
  <c r="A247" i="35"/>
  <c r="A248" i="35"/>
  <c r="D241" i="35"/>
  <c r="D242" i="35"/>
  <c r="A241" i="35"/>
  <c r="A242" i="35"/>
  <c r="A243" i="35"/>
  <c r="D219" i="35"/>
  <c r="D220" i="35"/>
  <c r="A218" i="35"/>
  <c r="A219" i="35"/>
  <c r="A220" i="35"/>
  <c r="A221" i="35"/>
  <c r="A237" i="35"/>
  <c r="A203" i="35"/>
  <c r="A206" i="35"/>
  <c r="D184" i="35"/>
  <c r="D183" i="35"/>
  <c r="A184" i="35"/>
  <c r="A186" i="35"/>
  <c r="A165" i="35"/>
  <c r="A166" i="35"/>
  <c r="A167" i="35"/>
  <c r="A175" i="35"/>
  <c r="A176" i="35"/>
  <c r="D113" i="35"/>
  <c r="A113" i="35"/>
  <c r="A147" i="35"/>
  <c r="D106" i="35"/>
  <c r="D107" i="35"/>
  <c r="D100" i="35"/>
  <c r="A99" i="35"/>
  <c r="A100" i="35"/>
  <c r="A101" i="35"/>
  <c r="A102" i="35"/>
  <c r="A103" i="35"/>
  <c r="A104" i="35"/>
  <c r="A105" i="35"/>
  <c r="A106" i="35"/>
  <c r="A107" i="35"/>
  <c r="A108" i="35"/>
  <c r="D96" i="35"/>
  <c r="A95" i="35"/>
  <c r="D263" i="35"/>
  <c r="D265" i="35"/>
  <c r="D264" i="35"/>
  <c r="A326" i="35"/>
  <c r="D205" i="35"/>
  <c r="D206" i="35"/>
  <c r="D275" i="35"/>
  <c r="D276" i="35"/>
  <c r="D277" i="35"/>
  <c r="D278" i="35"/>
  <c r="A260" i="35"/>
  <c r="A261" i="35"/>
  <c r="A262" i="35"/>
  <c r="A263" i="35"/>
  <c r="A266" i="35"/>
  <c r="D247" i="35"/>
  <c r="D228" i="35"/>
  <c r="A204" i="35"/>
  <c r="D172" i="35"/>
  <c r="D167" i="35"/>
  <c r="D122" i="35"/>
  <c r="D328" i="35"/>
  <c r="D331" i="35"/>
  <c r="D101" i="35"/>
  <c r="D108" i="35"/>
  <c r="D221" i="35"/>
  <c r="D243" i="35"/>
  <c r="D258" i="35"/>
  <c r="D253" i="35"/>
  <c r="D353" i="35"/>
  <c r="D248" i="35"/>
  <c r="D297" i="35"/>
  <c r="D229" i="35"/>
  <c r="D232" i="35"/>
  <c r="D123" i="35"/>
  <c r="D124" i="35"/>
  <c r="D125" i="35"/>
  <c r="D354" i="35"/>
  <c r="D102" i="35"/>
  <c r="D233" i="35"/>
  <c r="D230" i="35"/>
  <c r="D231" i="35"/>
  <c r="D126" i="35"/>
  <c r="D103" i="35"/>
  <c r="D104" i="35"/>
  <c r="D157" i="35"/>
  <c r="D80" i="35"/>
  <c r="A20" i="35"/>
  <c r="A21" i="35"/>
  <c r="A22" i="35"/>
  <c r="A23" i="35"/>
  <c r="A24" i="35"/>
  <c r="A25" i="35"/>
  <c r="A26" i="35"/>
  <c r="A27" i="35"/>
  <c r="A28" i="35"/>
  <c r="A29" i="35"/>
  <c r="A30" i="35"/>
  <c r="A31" i="35"/>
  <c r="A32" i="35"/>
  <c r="A33" i="35"/>
  <c r="A34" i="35"/>
  <c r="A35" i="35"/>
  <c r="A36" i="35"/>
  <c r="A39" i="35"/>
  <c r="A40" i="35"/>
  <c r="A41" i="35"/>
  <c r="A42" i="35"/>
  <c r="A43" i="35"/>
  <c r="A45" i="35"/>
  <c r="D65" i="35"/>
  <c r="D46" i="35"/>
  <c r="D53" i="35"/>
  <c r="A46" i="35"/>
  <c r="A47" i="35"/>
  <c r="A48" i="35"/>
  <c r="D31" i="35"/>
  <c r="D25" i="35"/>
  <c r="D21" i="35"/>
  <c r="A50" i="35"/>
  <c r="A51" i="35"/>
  <c r="A52" i="35"/>
  <c r="A53" i="35"/>
  <c r="A54" i="35"/>
  <c r="A55" i="35"/>
  <c r="A58" i="35"/>
  <c r="A59" i="35"/>
  <c r="A60" i="35"/>
  <c r="A61" i="35"/>
  <c r="A62" i="35"/>
  <c r="A63" i="35"/>
  <c r="A65" i="35"/>
  <c r="A66" i="35"/>
  <c r="A67" i="35"/>
  <c r="A68" i="35"/>
  <c r="A70" i="35"/>
  <c r="A71" i="35"/>
  <c r="A72" i="35"/>
  <c r="A75" i="35"/>
  <c r="A76" i="35"/>
  <c r="A77" i="35"/>
  <c r="A78" i="35"/>
  <c r="A80" i="35"/>
  <c r="A81" i="35"/>
  <c r="A82" i="35"/>
  <c r="A83" i="35"/>
  <c r="A84" i="35"/>
  <c r="A85" i="35"/>
  <c r="A86" i="35"/>
  <c r="A87" i="35"/>
  <c r="A88" i="35"/>
  <c r="A26" i="37"/>
  <c r="A24" i="37"/>
  <c r="A20" i="37"/>
  <c r="A21" i="37"/>
  <c r="T48" i="35"/>
  <c r="U48" i="35"/>
</calcChain>
</file>

<file path=xl/sharedStrings.xml><?xml version="1.0" encoding="utf-8"?>
<sst xmlns="http://schemas.openxmlformats.org/spreadsheetml/2006/main" count="1878" uniqueCount="739">
  <si>
    <t>BK daļa</t>
  </si>
  <si>
    <t>Būvlaukuma uzturēšana</t>
  </si>
  <si>
    <t>Sēta, konteineri ,WC apsardze u.c.</t>
  </si>
  <si>
    <t>būvlaukums</t>
  </si>
  <si>
    <t>Pasūtītājs:</t>
  </si>
  <si>
    <t>Objekts:</t>
  </si>
  <si>
    <t>Nr.p.k.</t>
  </si>
  <si>
    <t>Darbu nosaukums</t>
  </si>
  <si>
    <t>Mērv.</t>
  </si>
  <si>
    <t>Apjoms</t>
  </si>
  <si>
    <t>Materiāli</t>
  </si>
  <si>
    <t>Mehānismi</t>
  </si>
  <si>
    <t>m3</t>
  </si>
  <si>
    <t>kg</t>
  </si>
  <si>
    <t>m2</t>
  </si>
  <si>
    <t>m</t>
  </si>
  <si>
    <t>gab</t>
  </si>
  <si>
    <t>Kopā (tiešās izmaksas):</t>
  </si>
  <si>
    <t>Materiālu transporta un sagādes izdevumi:</t>
  </si>
  <si>
    <t>Vispārējie būvdarbi</t>
  </si>
  <si>
    <t xml:space="preserve">Darba alga             </t>
  </si>
  <si>
    <t xml:space="preserve">Materiāli             </t>
  </si>
  <si>
    <t xml:space="preserve">Mehānismi    </t>
  </si>
  <si>
    <t>Kopā</t>
  </si>
  <si>
    <t xml:space="preserve">Darba alga      </t>
  </si>
  <si>
    <t xml:space="preserve">Materiāli              </t>
  </si>
  <si>
    <t xml:space="preserve">Mehānismi     </t>
  </si>
  <si>
    <t>kompl</t>
  </si>
  <si>
    <t>Apkure</t>
  </si>
  <si>
    <t>Vispārceltieciskie darbi</t>
  </si>
  <si>
    <t>Montāžas palīgmateriāli</t>
  </si>
  <si>
    <t>Sastādīja:</t>
  </si>
  <si>
    <t xml:space="preserve"> Kopā:</t>
  </si>
  <si>
    <t>Izmērs</t>
  </si>
  <si>
    <t>KOPSAVILKUMA APRĒĶINS</t>
  </si>
  <si>
    <t>Kopējā darbietilpība, c/h</t>
  </si>
  <si>
    <t>Tai skaitā</t>
  </si>
  <si>
    <t>Darbu veids</t>
  </si>
  <si>
    <t>Tāmes izmaksas</t>
  </si>
  <si>
    <t>darba alga</t>
  </si>
  <si>
    <t>Darbietilpība</t>
  </si>
  <si>
    <t>c/h</t>
  </si>
  <si>
    <t>t.sk.darba aizsardzība</t>
  </si>
  <si>
    <t xml:space="preserve">Sastādīja: </t>
  </si>
  <si>
    <t>Darba devēja sociālai nodoklis 23.59%</t>
  </si>
  <si>
    <t xml:space="preserve">Vienības izmaksas </t>
  </si>
  <si>
    <t xml:space="preserve">Kopējās izmaksas </t>
  </si>
  <si>
    <t>Kopā, EUR</t>
  </si>
  <si>
    <t>EUR</t>
  </si>
  <si>
    <t>Par kopējo summu, EUR</t>
  </si>
  <si>
    <t>Pavisam kopā bez PVN</t>
  </si>
  <si>
    <t>Marka</t>
  </si>
  <si>
    <t>Ventilācija</t>
  </si>
  <si>
    <t>Adrese:</t>
  </si>
  <si>
    <t>Elektromontāžas darbi</t>
  </si>
  <si>
    <t>gab.</t>
  </si>
  <si>
    <t>US</t>
  </si>
  <si>
    <t>Ugunsdroš signalizācijas panelis</t>
  </si>
  <si>
    <t>Sirēna iekštelpām</t>
  </si>
  <si>
    <t>J-923</t>
  </si>
  <si>
    <t>Sirēna ārējā</t>
  </si>
  <si>
    <t>Kombinētais detektors</t>
  </si>
  <si>
    <t>EA-318 2H</t>
  </si>
  <si>
    <t xml:space="preserve">Akumulatoru baterija </t>
  </si>
  <si>
    <t>12/7Ah</t>
  </si>
  <si>
    <t xml:space="preserve">Signalizacijas kabelis </t>
  </si>
  <si>
    <t>EUROSAFE</t>
  </si>
  <si>
    <t>Paligmateriāli</t>
  </si>
  <si>
    <t>AS</t>
  </si>
  <si>
    <t>Kontroles panelis</t>
  </si>
  <si>
    <t>Caddx Nx-8</t>
  </si>
  <si>
    <t>Transformators</t>
  </si>
  <si>
    <t xml:space="preserve">Klaviatūra </t>
  </si>
  <si>
    <t>NX-108</t>
  </si>
  <si>
    <t>Kustību signāldevēji</t>
  </si>
  <si>
    <t>SRP-600</t>
  </si>
  <si>
    <t>Signalizacijas kabelis 4x0,25</t>
  </si>
  <si>
    <t>CQR</t>
  </si>
  <si>
    <t>m.</t>
  </si>
  <si>
    <t>Siguldas novada dome</t>
  </si>
  <si>
    <t>Siguldas pils kompleksa ēkas</t>
  </si>
  <si>
    <t>Pils iela 16, Sigulda, Siguldas novads</t>
  </si>
  <si>
    <t>Firmas "Oventrop" termogalviņa</t>
  </si>
  <si>
    <t>Radiatoru pieslēguma H-grupa</t>
  </si>
  <si>
    <t>Misiņa ventilis dn15</t>
  </si>
  <si>
    <t>Misiņa ventilis dn20</t>
  </si>
  <si>
    <t>Misiņa ventilis dn32</t>
  </si>
  <si>
    <t>Ventilis  dn15  ar noslēgkorķi</t>
  </si>
  <si>
    <t>Balansējošais ventilis ar fiksatoru  dn15</t>
  </si>
  <si>
    <t xml:space="preserve">Cietā vara caurule d.15x13   </t>
  </si>
  <si>
    <t xml:space="preserve">Cietā vara caurule d.18x16  </t>
  </si>
  <si>
    <t xml:space="preserve">Cietā vara caurule d.22x20  </t>
  </si>
  <si>
    <t>Kapara un bronzas veidgabali, misiņa savienojumi pārejai uz vītni, kompresijas misiņa savienojumi</t>
  </si>
  <si>
    <t>Daudzslāņu plastmasas caurule d.20x2.25    ("Unipipe" vai analogs)</t>
  </si>
  <si>
    <t>Daudzslāņu plastmasas caurule d.25x2.5    ("Unipipe" vai analogs)</t>
  </si>
  <si>
    <t>Daudzslāņu plastmasas caurule d.32x3.0    ("Unipipe" vai analogs)</t>
  </si>
  <si>
    <t>Daudzslāņu plastmasas caurule d.40x4.0    ("Unipipe" vai analogs)</t>
  </si>
  <si>
    <t>Daudzslāņu cauruļu savienotājdetaļas (fasondaļas) - plastmas (PPSU) presējamie līkņi, trejgabali, pārejas</t>
  </si>
  <si>
    <t xml:space="preserve">Daudzslāņu caurules presējamie savienojumi ar vītni </t>
  </si>
  <si>
    <t>Firmas "Paroc" HVAC Section AluCoat T cauruļu izolācija d.22x40</t>
  </si>
  <si>
    <t>Firmas "Paroc" HVAC Section AluCoat T cauruļu izolācija d.28x40</t>
  </si>
  <si>
    <t>k-ts</t>
  </si>
  <si>
    <t>Firmas "Paroc" HVAC Section AluCoat T cauruļu izolācija d.35x40</t>
  </si>
  <si>
    <t>Firmas "Paroc" HVAC Section AluCoat T cauruļu izolācija d.42x40</t>
  </si>
  <si>
    <t>Cauruļu stiprinājumi un pārējie veidgabali</t>
  </si>
  <si>
    <t>Sistēmas tukšošanas ierīces zemākajos punktos</t>
  </si>
  <si>
    <t>Atgaisotāji sistēmas augstākajos punktos</t>
  </si>
  <si>
    <t xml:space="preserve">Urbumi pārsegumos un sienās cauruļvadu montāžai </t>
  </si>
  <si>
    <t>Cauruļvadu čaulas ar 60 min uguns noturību pārsegumu un sienu šķērsošanas vietās, kur tas piemērojams atbilstoši ugunsdrošības normām</t>
  </si>
  <si>
    <t>Palīgmateriāli cauruļvadu montāžai, lodēšanai, stiprināšanai un izolēšanai, tai sk., skrūves, dībeļi, cauruļvadu stiprinājumi, līmlenta izolācijai, pakulas u.c.</t>
  </si>
  <si>
    <t>Sistēmas marķēšanas materiāli</t>
  </si>
  <si>
    <t>Kustīgie un nekustīgie cauruļvadu balsti</t>
  </si>
  <si>
    <t>Gaisa vads, skārda</t>
  </si>
  <si>
    <t>Veidgabals - pāreja</t>
  </si>
  <si>
    <t>Gaisa sadalītājs - āra reste</t>
  </si>
  <si>
    <t>Montāžas materiāli, t.sk. gaisa vadu stiprinājumi, blīvēšanas palīgmateriāli, automātikas kabeļi, u.c.</t>
  </si>
  <si>
    <t xml:space="preserve">Silent-200 CHZ </t>
  </si>
  <si>
    <t>SR-100</t>
  </si>
  <si>
    <t>SR-125</t>
  </si>
  <si>
    <t>125/100</t>
  </si>
  <si>
    <t>BALANCE-E-125</t>
  </si>
  <si>
    <t>Rokas darbības detektors</t>
  </si>
  <si>
    <t>FP 3RD</t>
  </si>
  <si>
    <t>Zonu paplašinātājs</t>
  </si>
  <si>
    <t>Caddx Nx-216</t>
  </si>
  <si>
    <t>Klaviatūra LCD</t>
  </si>
  <si>
    <t>NX-148/LCD</t>
  </si>
  <si>
    <t>Signāldevējs durvju atvēršanai</t>
  </si>
  <si>
    <t>SMK</t>
  </si>
  <si>
    <t>Iekšējie ŪK tīkli</t>
  </si>
  <si>
    <t>Aukstais ūdensvads Ū1</t>
  </si>
  <si>
    <t>Trīsslāņu plastmasas-metāla kompozītcaurules (ieskaitot veidgabalus un stiprinajumus) DN25</t>
  </si>
  <si>
    <t>Tas pats DN20</t>
  </si>
  <si>
    <t>Tas pats DN15</t>
  </si>
  <si>
    <t>Noslēgventiļi DN25 lodveida</t>
  </si>
  <si>
    <t>Daudzplūsmu ūdensmērītājs DN15</t>
  </si>
  <si>
    <t>Mehāniskais filtrs DN15</t>
  </si>
  <si>
    <t>Jaucējkrāns roku mazgātnei</t>
  </si>
  <si>
    <t>Jaucējkrāns roku mazgātnei invalīdu tualetē</t>
  </si>
  <si>
    <t>Tukšošanas krāns DN15</t>
  </si>
  <si>
    <t>Cauruļu izolācija ar porgumijas pretkondesāta izolāciju b=12mm DN25</t>
  </si>
  <si>
    <t>Cauruļu izolācija ar porgumijas pretkondesāta izolāciju b=12mm DN20</t>
  </si>
  <si>
    <t>Caurumu urbšana esošajās sienās un pārsegumos caurulei DN20</t>
  </si>
  <si>
    <t>Pieslēgšanās esošajam ūdensvadam DN25/25</t>
  </si>
  <si>
    <t>vieta</t>
  </si>
  <si>
    <t>Esošo tīklu demontāža</t>
  </si>
  <si>
    <t>Karstais ūdensvads S3</t>
  </si>
  <si>
    <t>Trīsslāņu plastmasas-metāla kompozītcaurules (ieskaitot veidgabalus un stiprinajumus) DN15</t>
  </si>
  <si>
    <t>Noslēgventiļi DN15 lodveida</t>
  </si>
  <si>
    <t>Sadzīves kanalizācija K1</t>
  </si>
  <si>
    <t>PVC kanalizācijas caurules (ieskaitot veidgabalus un stiprinājumu) DN110</t>
  </si>
  <si>
    <t>Tas pats DN50</t>
  </si>
  <si>
    <t>Veidgabali cauruļu savienošanai DN110</t>
  </si>
  <si>
    <t>Klozetpods ar skalojamo tvertni</t>
  </si>
  <si>
    <t>Klozetpods ar skalojamo tvertni invalīdu tualetē</t>
  </si>
  <si>
    <t>Roku mazgātne ar sifonu</t>
  </si>
  <si>
    <t>Roku mazgātne ar sifonu invalīdu tualetē</t>
  </si>
  <si>
    <t>Kanalizācijas stāvvada vēdvads uz jumta DN110</t>
  </si>
  <si>
    <t>Čaula uz izlaides DN200</t>
  </si>
  <si>
    <t>Caurumu urbšana esošajās sienās un pārsegumos caurulei DN110</t>
  </si>
  <si>
    <t>Muižas koka mājas pārbūve</t>
  </si>
  <si>
    <t>Bentel 424</t>
  </si>
  <si>
    <t>Viniplasta caurule d50</t>
  </si>
  <si>
    <t>Signalizacijas kabelis 6x0,25</t>
  </si>
  <si>
    <t>Signalizacijas kabelis 8x0,25</t>
  </si>
  <si>
    <t>obj.</t>
  </si>
  <si>
    <t>Iekārtas</t>
  </si>
  <si>
    <t>Veidgabals - līkums-30</t>
  </si>
  <si>
    <t>Veidgabals - līkums-45</t>
  </si>
  <si>
    <t>Veidgabals - līkums-60</t>
  </si>
  <si>
    <t>Veidgabals - līkums-90</t>
  </si>
  <si>
    <t>Veidgabals - sānu pievienojums</t>
  </si>
  <si>
    <t>Veidgabals - gala noslēgvāks</t>
  </si>
  <si>
    <t>Gaisa sadalītājs - lēnas plūsmas difuzors</t>
  </si>
  <si>
    <t>Gaisa sadalītājs - regulējama reste</t>
  </si>
  <si>
    <t>Vārsts, regulējošais</t>
  </si>
  <si>
    <t>Vārsts, vienvirziena</t>
  </si>
  <si>
    <t>Trokšņu slāpētājs</t>
  </si>
  <si>
    <t>Izolācija gaisa vadiem, pretkondensāta (kaučuka paklājs)</t>
  </si>
  <si>
    <t>Izolācija gaisa vadiem, siltuma (minerālvates paklājs ar alumīnija folijas pārklājumu un pašlīmējošo slāni)</t>
  </si>
  <si>
    <t xml:space="preserve">Atvērumu izveidošana un aizdarīšana pārsegumos un sienās gaisa vadu  montāžai </t>
  </si>
  <si>
    <t>200x100</t>
  </si>
  <si>
    <t>300x150</t>
  </si>
  <si>
    <t>400x40</t>
  </si>
  <si>
    <t>40x400</t>
  </si>
  <si>
    <t>125/125</t>
  </si>
  <si>
    <t>125/400x40</t>
  </si>
  <si>
    <t>160/125</t>
  </si>
  <si>
    <t>160/300x150</t>
  </si>
  <si>
    <t>200/200</t>
  </si>
  <si>
    <t>400/125</t>
  </si>
  <si>
    <t>200/125</t>
  </si>
  <si>
    <t>200/160</t>
  </si>
  <si>
    <t>315/200</t>
  </si>
  <si>
    <t xml:space="preserve">KVO-125 </t>
  </si>
  <si>
    <t xml:space="preserve">SAVE VSR 500 </t>
  </si>
  <si>
    <t>SR-160</t>
  </si>
  <si>
    <t>SR-200</t>
  </si>
  <si>
    <t>SR-315</t>
  </si>
  <si>
    <t>SR-400</t>
  </si>
  <si>
    <t>LKR-200-100</t>
  </si>
  <si>
    <t>LKR-300-150</t>
  </si>
  <si>
    <t>ESU-125</t>
  </si>
  <si>
    <t>ESU-160</t>
  </si>
  <si>
    <t>ESU-400</t>
  </si>
  <si>
    <t>IGC-315</t>
  </si>
  <si>
    <t>ZRW-400x40</t>
  </si>
  <si>
    <t>BALANCE-E-100</t>
  </si>
  <si>
    <t>NOVA-A-200x100</t>
  </si>
  <si>
    <t>NOVA-A-300x150</t>
  </si>
  <si>
    <t>IRIS-125</t>
  </si>
  <si>
    <t>RSK125</t>
  </si>
  <si>
    <t>RSK200</t>
  </si>
  <si>
    <t>UTT/C-400-400-400+LM230A</t>
  </si>
  <si>
    <t>SLU 200 1200 100</t>
  </si>
  <si>
    <t>SLU 125 1200 50</t>
  </si>
  <si>
    <t>Kaiflex EF-13</t>
  </si>
  <si>
    <t>Isover Ventilam Alu PLUS_100mm</t>
  </si>
  <si>
    <t>Veidgabali</t>
  </si>
  <si>
    <t>Nosūces ventilators N1.1
Ln.=70 m3/h
Nel.=0.1kW
230V/1~
Masa - 6kg
Komplektā ar vadības slēdzi</t>
  </si>
  <si>
    <t>Nosūces ventilators N1.2
Ln.=70 m3/h
Nel.=0.1kW
230V/1~
Masa - 6kg
Komplektā ar vadības slēdzi</t>
  </si>
  <si>
    <t>Gaisa apstrādes iekārta PN2.1
Lp.=400 m3/h
Ln.=400 m3/h
Nel.=0.1kW (P vent.)
Nel.=0.1kW (N vent.)
Nel.=1.7kW (sild.)
230V/1~
Masa - 72kg
Izmēri - 1120x551x652(h)mm
Komplektā ar iekārtas vadības automātiku, elektrisko kaloriferim vadības pulti un elastīgajiem gaisa vadu pievienojumiem</t>
  </si>
  <si>
    <t>APKURE. MUIŽAS KOKA MĀJA</t>
  </si>
  <si>
    <t>Firmas "PURMO" DELTA LAZERLINE tērauda radiators 4040(V)-20.SEKC.</t>
  </si>
  <si>
    <t>Tas pats,   6040(V)-18.SEKC.</t>
  </si>
  <si>
    <t>Tas pats,   6040(V)-40.SEKC.</t>
  </si>
  <si>
    <t>Tas pats,   2050(V)-7.SEKC.</t>
  </si>
  <si>
    <t>Tas pats,   2050(V)-11.SEKC.</t>
  </si>
  <si>
    <t>Tas pats,   3050(V)-14.SEKC.</t>
  </si>
  <si>
    <t>Tas pats,   3050(V)-19.SEKC.</t>
  </si>
  <si>
    <t>Tas pats,   3050(V)-21.SEKC.</t>
  </si>
  <si>
    <t>Tas pats,   3050(V)-22.SEKC.</t>
  </si>
  <si>
    <t>Tas pats,   3050(V)-25.SEKC.</t>
  </si>
  <si>
    <t>Tas pats,   4050(V)-14.SEKC.</t>
  </si>
  <si>
    <t>Tas pats,   4050(V)-23.SEKC.</t>
  </si>
  <si>
    <t>Tas pats,   4050(V)-26.SEKC.</t>
  </si>
  <si>
    <t>Tas pats,   4050(V)-27.SEKC.</t>
  </si>
  <si>
    <t>Tas pats,   4050(V)-28.SEKC.</t>
  </si>
  <si>
    <t>Tas pats,   5050(V)-23.SEKC.</t>
  </si>
  <si>
    <t>Tas pats,   5050(V)-28.SEKC.</t>
  </si>
  <si>
    <t>Tas pats,   2090(V)-5.SEKC.</t>
  </si>
  <si>
    <t>Tas pats,   2090(V)-8.SEKC.</t>
  </si>
  <si>
    <t>Tas pats,   4090(V)-24.SEKC.</t>
  </si>
  <si>
    <t>Daudzslāņu plastmasas caurule d.50x4.5    ("Unipipe" vai analogs)</t>
  </si>
  <si>
    <t>Firmas "Paroc" HVAC Section AluCoat T cauruļu izolācija d.15x40</t>
  </si>
  <si>
    <t>Firmas "Paroc" HVAC Section AluCoat T cauruļu izolācija d.49x40</t>
  </si>
  <si>
    <t>KATLU TELPA. MUIŽAS KOKA MĀJA</t>
  </si>
  <si>
    <t>Hidrauliskais izlīdzinātajs (Q=4.0 kub.m/h; dn50 ar izolāciju, devēju, stiprinājumiem)</t>
  </si>
  <si>
    <t>Firmas "WILO" sūknis STRATOS 30/1-6</t>
  </si>
  <si>
    <t>Firmas "WILO" sūknis STRATOS 30/1-8</t>
  </si>
  <si>
    <t>Gaisa savacējs dn200; L=300mm ar automat. atgaisotāju</t>
  </si>
  <si>
    <t>Ūdens skaitītājs dn15, 1.5m3/st.</t>
  </si>
  <si>
    <t>Misiņa ventilis dn50</t>
  </si>
  <si>
    <t>Misiņa ventilis dn40</t>
  </si>
  <si>
    <t>Misiņa ventilis dn25</t>
  </si>
  <si>
    <t>Balansējošais ventilis dn32 ar fiksatoru</t>
  </si>
  <si>
    <t>Balansējošais ventilis dn25 ar fiksatoru</t>
  </si>
  <si>
    <t>Vienvirziena vārsts dn50</t>
  </si>
  <si>
    <t>Vienvirziena vārsts dn32</t>
  </si>
  <si>
    <t>Vienvirziena vārsts dn15</t>
  </si>
  <si>
    <t>Manometrs  (0-4bar)</t>
  </si>
  <si>
    <t>Termometrs  (0-120grad.C)</t>
  </si>
  <si>
    <t>Filtrs  dn50</t>
  </si>
  <si>
    <t>Izplešanās tvertne 80l; 6bar</t>
  </si>
  <si>
    <t>Āra tº sensors</t>
  </si>
  <si>
    <t xml:space="preserve">Sensors uz cauruļvada </t>
  </si>
  <si>
    <t>Cietā vara caurule d.28x25.6</t>
  </si>
  <si>
    <t xml:space="preserve">Cietā vara caurule d.35x32 </t>
  </si>
  <si>
    <t>Cietā vara caurule d.42x39</t>
  </si>
  <si>
    <t>Cietā vara caurule d.54x49</t>
  </si>
  <si>
    <t>Firmas "Paroc" HVAC Section AluCoat T cauruļu izolācija d.15x20</t>
  </si>
  <si>
    <t>Firmas "Paroc" HVAC Section AluCoat T cauruļu izolācija d.28x20</t>
  </si>
  <si>
    <t>Firmas "Paroc" HVAC Section AluCoat T cauruļu izolācija d.35x20</t>
  </si>
  <si>
    <t>Firmas "Paroc" HVAC Section AluCoat T cauruļu izolācija d.42x20</t>
  </si>
  <si>
    <t>Firmas "Paroc" HVAC Section AluCoat T cauruļu izolācija d.54x30</t>
  </si>
  <si>
    <t>Ventilācijas kanāls d.125</t>
  </si>
  <si>
    <t>Kondensāta neitralizators</t>
  </si>
  <si>
    <t>Gaisa pieplūdes reste Fgaisa=0.08m2</t>
  </si>
  <si>
    <t>Gāzes tīkli</t>
  </si>
  <si>
    <t>Gāzes skaitītājs Q=10m3/h</t>
  </si>
  <si>
    <t>Līkums 90gr. DN32</t>
  </si>
  <si>
    <t>Gāzes vada stiprinājumi</t>
  </si>
  <si>
    <t>Gāzes vada pārbaude</t>
  </si>
  <si>
    <t>Vara vads min 4 mm2</t>
  </si>
  <si>
    <t>Gāzes vada sanullēšana</t>
  </si>
  <si>
    <t>El.magnētiskais vārsts ar gāzes detektoru DN32</t>
  </si>
  <si>
    <t>Pieslēgums pie gāzes vada</t>
  </si>
  <si>
    <t>Telefonu un datora tīkls</t>
  </si>
  <si>
    <t>Abonentu kabelis 4x2x0.5 5.kat.</t>
  </si>
  <si>
    <t>Dubulta rozete, 2xRJ45 kat.5</t>
  </si>
  <si>
    <t xml:space="preserve">Plastmasas caurule d20mm </t>
  </si>
  <si>
    <t xml:space="preserve">Plastmasas caurule d40mm </t>
  </si>
  <si>
    <t>Papildmateriāli</t>
  </si>
  <si>
    <t>kompl.</t>
  </si>
  <si>
    <t>Esošās transformātora ēkas jumts</t>
  </si>
  <si>
    <t>Esošās transformārota ēkas sienas</t>
  </si>
  <si>
    <t>Esošās transformātora ēkas pamati un grīda</t>
  </si>
  <si>
    <t>Esošo grīdu uz grunts demontāža ~0.5m biezā slānī</t>
  </si>
  <si>
    <t>Esošo āra kāpņu demontāža</t>
  </si>
  <si>
    <t>Esošā fasādes apšuvuma demontāža, b~70mm</t>
  </si>
  <si>
    <t>Esošo koka kāpņu demontāža</t>
  </si>
  <si>
    <t>Esošā pirmā stāva pārseguma siju atsegšana
aizbēruma izņemšana, b~200mm</t>
  </si>
  <si>
    <t>Pirmā stāva pārseguma melno griestu un pirmā stāva griestu demontāža</t>
  </si>
  <si>
    <t>Esošo skursteņu to daļu demontāža</t>
  </si>
  <si>
    <t>Esošās krāsns demontāža</t>
  </si>
  <si>
    <t>Velves daļas demontāža</t>
  </si>
  <si>
    <t>Jumta stāva griestu demontāža saglabājot nesošo jumta konstrukciju</t>
  </si>
  <si>
    <t>Esošo jumta konstrukciju atsegšana - jumta seguma, zemseguma demontāža, jumta pakojuma demontāža, aizšuvuma demontāža.</t>
  </si>
  <si>
    <t>Esošo jumta izbūvju karkasa atsegšana</t>
  </si>
  <si>
    <t>Demontāžas darbi ieskaitot būvgružu utilizāciju</t>
  </si>
  <si>
    <t>Zemes darbi ar rokām</t>
  </si>
  <si>
    <t>Pamatnes škembošana, blietēšana</t>
  </si>
  <si>
    <t>Veidņu montāža, demontāža, īre</t>
  </si>
  <si>
    <t>Stiegrojuma montāža</t>
  </si>
  <si>
    <t>Pamatu betonēšana C20/25 XC2</t>
  </si>
  <si>
    <t>Betona pamati</t>
  </si>
  <si>
    <t>Lifta pacelāja pamatne</t>
  </si>
  <si>
    <t>Ārējo kāpņu un pandusa pamati</t>
  </si>
  <si>
    <t>Smilts bērums, blietēšana</t>
  </si>
  <si>
    <t>Pamatnes betonēšana C20/25 XC2</t>
  </si>
  <si>
    <t>Grīdas plātne uz grunts</t>
  </si>
  <si>
    <t>Pagraba pārsegums</t>
  </si>
  <si>
    <t>Veidņu montāža, demontāža, īre monolitajiem sektoriem</t>
  </si>
  <si>
    <t>Monolīto sektoru betonēšana C20/25 XC2</t>
  </si>
  <si>
    <t>Dz.b plātņu montāža</t>
  </si>
  <si>
    <t>Skursteņu pamatne</t>
  </si>
  <si>
    <t>Ar pamatiem un pagraba pārsegumu saistītie darbi</t>
  </si>
  <si>
    <t>Iekšsienu, to daļu demontāža, b~200mm</t>
  </si>
  <si>
    <t>Vertikālā pamatu siltumizolacija EPS150 b=100mm</t>
  </si>
  <si>
    <t>Tērauda konstrukciju montāža</t>
  </si>
  <si>
    <t>Virszemes daļas darbi</t>
  </si>
  <si>
    <t>Saglabājamo sienu bojāto daļu atjaunošana,Koka daļu protezēšana, sienu nostiprināšana,
nesošās daļas biezums b=70...220mm</t>
  </si>
  <si>
    <t>AR daļa</t>
  </si>
  <si>
    <t>Esošā lieveņa bojato daļu atjaunošana.Vainagsijas nomaiņa, statu galu protezēšana / statu nomaiņa un papildināšana</t>
  </si>
  <si>
    <t>Koka karkasa sienu izbūve no elementiem 150x150, koksne C24</t>
  </si>
  <si>
    <t>Verandas karkasa izbūve no elementiem 145x145, koksne C24</t>
  </si>
  <si>
    <t>Verandas parseguma izbūve.Sijas no elementiem 50x200, 100x200, koksne C24</t>
  </si>
  <si>
    <t>Jumta konstrukciju t.sk. Izbūvju atjaunošana.Koka daļu protezēšana, nomaiņa, pastiprināšana.</t>
  </si>
  <si>
    <t>Verandas jumta konstrukciju izbūve.Spāres no elementiem 50x200, koksne C24</t>
  </si>
  <si>
    <t>Jaunu skursteņu mūrēšana, esošo pārmūrēšana.Sarkanie māla pilnķieģeļi s=50MPa, F100, 
Jauktā java M100</t>
  </si>
  <si>
    <t>Pirmā stāva pārseguma konstrukciju atjaunošana.Koka daļu protezēšana, nomaiņa, pastiprināšana.</t>
  </si>
  <si>
    <t>Ārsienas</t>
  </si>
  <si>
    <t>ĀS-01</t>
  </si>
  <si>
    <t>Cokola atjaunošana (sk.BK daļu)</t>
  </si>
  <si>
    <t>Cokola apmešana ar kaļķa javu</t>
  </si>
  <si>
    <t>Cokola krāsošana ar kaļķu krāsu</t>
  </si>
  <si>
    <t>ĀS-02</t>
  </si>
  <si>
    <t>Guļšķautņu sienas atjaunošana (sk.BK daļu)</t>
  </si>
  <si>
    <t>Latojuma izbūve 50x25 (gaisa šķirkārta)</t>
  </si>
  <si>
    <t>Fasādes apšūšana ar apdares dēļiem ar spundi b=28mm</t>
  </si>
  <si>
    <t>Fasādes krāsošana ar lineļļas bāzes krāsu</t>
  </si>
  <si>
    <t>Latojuma izbūve 50x50</t>
  </si>
  <si>
    <t>Sienu gruntēšana,apmešana ar kaļķa javu stiegrotu ar džutas sietu</t>
  </si>
  <si>
    <t>ĀS-03</t>
  </si>
  <si>
    <t>Grīdas</t>
  </si>
  <si>
    <t>G-01</t>
  </si>
  <si>
    <t>Konstrukcijas sk.BK daļā</t>
  </si>
  <si>
    <t>G-02</t>
  </si>
  <si>
    <t>Grunts izlīdzināšana, blietēšana</t>
  </si>
  <si>
    <t>G-03</t>
  </si>
  <si>
    <t>Hidroizolācijas ieklāšana (PE plēve 200mkm)</t>
  </si>
  <si>
    <t>Latojuma izbūve 45x95</t>
  </si>
  <si>
    <t>Dēļu grīdas ieklāšana b=35mm (spundēti)</t>
  </si>
  <si>
    <t>G-04</t>
  </si>
  <si>
    <t>Grīdas flīzēšana</t>
  </si>
  <si>
    <t>G-05</t>
  </si>
  <si>
    <t>Betona plātni ar izolāciju sk.BK daļā</t>
  </si>
  <si>
    <t>G-06</t>
  </si>
  <si>
    <t>G-07</t>
  </si>
  <si>
    <t>G-08</t>
  </si>
  <si>
    <t>Dēļu laipas uz koka karkasa izbūve bēniņos</t>
  </si>
  <si>
    <t>t.m.</t>
  </si>
  <si>
    <t>Griesti 1. un 2.stāvā</t>
  </si>
  <si>
    <t>Griestu apmešana ar kaļķu javu uz sieta</t>
  </si>
  <si>
    <t>Jumts J-01</t>
  </si>
  <si>
    <t>Latojuma izbūve 50x35</t>
  </si>
  <si>
    <t>Retināta dēļu klāja izbūve 100x32</t>
  </si>
  <si>
    <t>Tekņu ar veidgabaliem montāža d150</t>
  </si>
  <si>
    <t>Noteku ar veidgabaliem montāža d150</t>
  </si>
  <si>
    <t>Sienas</t>
  </si>
  <si>
    <t>SS-01</t>
  </si>
  <si>
    <t>Koka karkasa izbūve 50x75</t>
  </si>
  <si>
    <t>Starpsienas apšūšana ar dēļiem b=25mm</t>
  </si>
  <si>
    <t>Sienu apmešana ar kaļķu javu uz sieta</t>
  </si>
  <si>
    <t>SS-02</t>
  </si>
  <si>
    <t>SS-03</t>
  </si>
  <si>
    <t>Koka karkasa izbūve 50x150</t>
  </si>
  <si>
    <t>SS-04</t>
  </si>
  <si>
    <t>Apdares darbi</t>
  </si>
  <si>
    <t>Terases dēļu apstrāde, piesūcināšana ar āra apstākļiem paredzētu materiālu</t>
  </si>
  <si>
    <t>Grīdlīstu 30x70 uzstādīšana</t>
  </si>
  <si>
    <t>Grīdlīstu krāsošana</t>
  </si>
  <si>
    <t>Grīdlīstu apstradāšana ar kopšanas ziepēm</t>
  </si>
  <si>
    <t>Griesti</t>
  </si>
  <si>
    <t>Griestu krāsošana ar lineļļas bāzes krāsu</t>
  </si>
  <si>
    <t>Griestu ieloču izveide</t>
  </si>
  <si>
    <t>Griestu špaktelēšana, balsināšana ar kaļķu krāsu</t>
  </si>
  <si>
    <t>Griestu līstu krāsošana</t>
  </si>
  <si>
    <t xml:space="preserve">Sienu konservācija, apmešana ar kaļķu javu pagrabā </t>
  </si>
  <si>
    <t>Sienu sagatavošana, krāsošana ar kaļķu krāsu</t>
  </si>
  <si>
    <t>Sienu flīzēšana</t>
  </si>
  <si>
    <t>Kāpnes</t>
  </si>
  <si>
    <t>Ailes</t>
  </si>
  <si>
    <t>Logu L01 izgatavošana, montāža</t>
  </si>
  <si>
    <t>Logu L02a izgatavošana, montāža</t>
  </si>
  <si>
    <t>Logu L03 izgatavošana, montāža</t>
  </si>
  <si>
    <t>Logu L04 izgatavošana, montāža</t>
  </si>
  <si>
    <t>Logu L05 izgatavošana, montāža</t>
  </si>
  <si>
    <t>Logu L06 izgatavošana, montāža</t>
  </si>
  <si>
    <t>Iekšējo palodžu uzstādīšana</t>
  </si>
  <si>
    <t>Logu aiļu apdare</t>
  </si>
  <si>
    <t>Durvju montāža</t>
  </si>
  <si>
    <t>Durvju aplodu uzstādīšana</t>
  </si>
  <si>
    <t>Dažādi darbi</t>
  </si>
  <si>
    <t>Sastatņu montāža, demontāža, īre</t>
  </si>
  <si>
    <t>WC papildaprīkojuma uzstādīšana</t>
  </si>
  <si>
    <t>Telpu tīrīšana, nodošana pasūtītājam</t>
  </si>
  <si>
    <t>objekts</t>
  </si>
  <si>
    <t>Koka karkasa izbūve 50x50</t>
  </si>
  <si>
    <t>Sienas iekšpuses apmetuma nostiprināšana</t>
  </si>
  <si>
    <t>ĀS-04 (izbūves bēniņu stāvā)</t>
  </si>
  <si>
    <t>Grīdas betonēšana C20/25 XC2</t>
  </si>
  <si>
    <t>Gridas pamatnes konstrukciju sk.BK daļā</t>
  </si>
  <si>
    <t>G-03a</t>
  </si>
  <si>
    <t>G-04a (virs pagraba velves daļas)</t>
  </si>
  <si>
    <t>G-09</t>
  </si>
  <si>
    <t>G-10</t>
  </si>
  <si>
    <t>Konstrukcijas sk.BK daļā (siju atjaunošana)</t>
  </si>
  <si>
    <t>G-11</t>
  </si>
  <si>
    <t>Esošā melno griestu dēļu klāja attīrīšana, labošana</t>
  </si>
  <si>
    <t>1.stāva pārsegums</t>
  </si>
  <si>
    <t xml:space="preserve">Dēļu griestu ieklāšana b=25mm </t>
  </si>
  <si>
    <t>Latojuma izbūve 150x250 (ja nepieciešams)</t>
  </si>
  <si>
    <t>Verandas pārsegums (G-09)</t>
  </si>
  <si>
    <t>Dēļu griestu ieklāšana b=28mm  ar spundi</t>
  </si>
  <si>
    <t>Lieveņa pārsegums (G-10)</t>
  </si>
  <si>
    <t>Bēniņu pārsegums (G-11)</t>
  </si>
  <si>
    <t>Dēļu griestu ieklāšana b=35mm virs esosiem saišķiem</t>
  </si>
  <si>
    <t>Jumts J-02</t>
  </si>
  <si>
    <t>Spāru atjaunošana sk.BK daļā</t>
  </si>
  <si>
    <t>Koka karkasa izbūve 50x50...190</t>
  </si>
  <si>
    <t>Sienas apšūšana ar dēļiem b=25mm</t>
  </si>
  <si>
    <t>Koka karkasa izbūve 50x160</t>
  </si>
  <si>
    <t>SS-05</t>
  </si>
  <si>
    <t>Koka karkasa izbūve 50x50 no abam pusēm</t>
  </si>
  <si>
    <t>SS-06</t>
  </si>
  <si>
    <t>SS-07</t>
  </si>
  <si>
    <t xml:space="preserve">Koka karkasa izbūve 50x50 </t>
  </si>
  <si>
    <t>SS-08</t>
  </si>
  <si>
    <t>SS-09; SS-10</t>
  </si>
  <si>
    <t>Griestu līstu uzstādīšana lievenī un verandā</t>
  </si>
  <si>
    <t>Sienu krāsošana ar lineļļas bāzes krāsu</t>
  </si>
  <si>
    <t>Lifts</t>
  </si>
  <si>
    <t>Lifta montāža</t>
  </si>
  <si>
    <t>Logu L02b izgatavošana, montāža</t>
  </si>
  <si>
    <t>Logu L07 izgatavošana, montāža</t>
  </si>
  <si>
    <t>Logu L08 izgatavošana, montāža</t>
  </si>
  <si>
    <t>FW-elektrosadale ar metāla durvīm, 2 x 3 rindas, 72 moduļu vietas, H: 500mm W: 550mm D: 160mm</t>
  </si>
  <si>
    <t>Hager FW32</t>
  </si>
  <si>
    <t>Pārsprieguma aizsardzības novadītājs</t>
  </si>
  <si>
    <t>V25-B+ C/3+NPE</t>
  </si>
  <si>
    <t>Trīsfāzu aizsardzības automāts</t>
  </si>
  <si>
    <t xml:space="preserve">Trīsfāzu aizsardzības automāts </t>
  </si>
  <si>
    <t>3p C32A</t>
  </si>
  <si>
    <t>3p C16A</t>
  </si>
  <si>
    <t>3p B20A</t>
  </si>
  <si>
    <t>Trīsfāzu slēdzis</t>
  </si>
  <si>
    <t>3p 20A</t>
  </si>
  <si>
    <t>Vienfāzu noplūdes automāts</t>
  </si>
  <si>
    <t>1p 16/0.03A</t>
  </si>
  <si>
    <t xml:space="preserve">Vienfāzu aizsardzības automāts </t>
  </si>
  <si>
    <t>1p B16A</t>
  </si>
  <si>
    <t>1p C6A</t>
  </si>
  <si>
    <t>1p B10A</t>
  </si>
  <si>
    <t>Relejs</t>
  </si>
  <si>
    <t>230V/20A 3NO</t>
  </si>
  <si>
    <t>FW-elektrosadale ar metāla durvīm, 1 x 4 rindas, 48 moduļu vietas, H: 650mm W: 300mm D: 160mm</t>
  </si>
  <si>
    <t>Hager FW41</t>
  </si>
  <si>
    <t>3p 32A</t>
  </si>
  <si>
    <t>Spēka tīkls</t>
  </si>
  <si>
    <t>Nozarkārba ar vāku, zemapmetuma</t>
  </si>
  <si>
    <t>IP20, 16A, 240V</t>
  </si>
  <si>
    <t>Spēka rozete zemapmetuma instalācijai, ar zemējumu,</t>
  </si>
  <si>
    <t>IP44, 16A, 240V</t>
  </si>
  <si>
    <t>Slēdzis zemapmetuma instalācijai</t>
  </si>
  <si>
    <t>Kārbas rozešu, slēdžu stiprināšanai sienā</t>
  </si>
  <si>
    <t>Kārba ar klemmēm kabeļu savienojumiem</t>
  </si>
  <si>
    <t>IP43</t>
  </si>
  <si>
    <t>Vienvietīgs rāmītis</t>
  </si>
  <si>
    <t>Divvietīgs rāmītis</t>
  </si>
  <si>
    <t>Trīsvietīgs rāmītis</t>
  </si>
  <si>
    <t>Apgaismojuma tīkls</t>
  </si>
  <si>
    <t>16A, 240V, IP20</t>
  </si>
  <si>
    <t>Pārslēdzis, slēdzis zemapmetuma instalācijai</t>
  </si>
  <si>
    <t>16A, 240V, IP44</t>
  </si>
  <si>
    <t>Kārbas rozešu stiprināšanai sienā</t>
  </si>
  <si>
    <t>Gaismekļi</t>
  </si>
  <si>
    <t>12W(800Lm) LED Lampas plafons ar kustības sensoru,IP20,silti balta 3000K</t>
  </si>
  <si>
    <t>12W 240V IP20</t>
  </si>
  <si>
    <t>12W(840Lm) LED Lampas plafons,panelis ar LED diodēm ,IP66,silti balta 3000K</t>
  </si>
  <si>
    <t>12W 240V IP66</t>
  </si>
  <si>
    <t>6W(840Lm) LED Lampas plafons,panelis ar LED diodēm ,IP66,silti balta 3000K</t>
  </si>
  <si>
    <t>6W 240V IP66</t>
  </si>
  <si>
    <t>18W(1500Lm) LED panelis-virsapmetuma(apaļas formas)silti balta g.temp.3000K,kompl.ar bloku</t>
  </si>
  <si>
    <t>Gaismeklis ar akumulatoru 1 stundas darbībai, stiprināms pie gristiem un uzrakstu IZEJA=&gt;</t>
  </si>
  <si>
    <t xml:space="preserve">Izeja LED 3h, divpusēja caurspīdīga, </t>
  </si>
  <si>
    <t>D-280x100mm, (bulta pielīmējama)</t>
  </si>
  <si>
    <t>pastāvīgs režīms, IP40</t>
  </si>
  <si>
    <t>Kabeļi</t>
  </si>
  <si>
    <t>Kabelis ar vara dzīslām nedegošais</t>
  </si>
  <si>
    <t>NHXH-J E30 3X1,5</t>
  </si>
  <si>
    <t>Viendzīslas vads</t>
  </si>
  <si>
    <t>NYY-O 1X10 RE</t>
  </si>
  <si>
    <t>Kabelis ar vara dzīslām</t>
  </si>
  <si>
    <t>NYM-5x6</t>
  </si>
  <si>
    <t>NYM-5x2.5</t>
  </si>
  <si>
    <t>NYM-3x2.5</t>
  </si>
  <si>
    <t>NYM-3x1.5</t>
  </si>
  <si>
    <t xml:space="preserve">Zibens aizsardzība </t>
  </si>
  <si>
    <t>Apaļš vads 8mm Alu Tordier kvalitāte RD 8-ALU-T</t>
  </si>
  <si>
    <t>Jumta vadu turētājs VA 132 K-VA</t>
  </si>
  <si>
    <t>Uztveršanas stienis 2000mm Alu ar vītni 101 ALU-2000</t>
  </si>
  <si>
    <t>Stieņa turētājs 16mm Zn 113 Z-16</t>
  </si>
  <si>
    <t>Spaile uztvērējs/apaļdzelzs 108/B DIN RD8-10/16 FT</t>
  </si>
  <si>
    <t>Savienojums krustveida, 249/ALU Rd8-10 ALU</t>
  </si>
  <si>
    <t>Renes skava St 267</t>
  </si>
  <si>
    <t>Atloka skava 8/10mm St 270 8-10 FT</t>
  </si>
  <si>
    <t>Mērījuma spaile 237/N RD8-10 237 N FT</t>
  </si>
  <si>
    <t>Vadu turētājs 20mm PA 177 20 M8</t>
  </si>
  <si>
    <t>Čaula uz ievada DN50</t>
  </si>
  <si>
    <t>Esošo pirmā stāva grīdu demontāža virs pagraba līdz velves virsmai.</t>
  </si>
  <si>
    <t>Bēniņu stāvā esošo griestu, slīpņu demontāža saglabājot nesošās konstrukcijas.</t>
  </si>
  <si>
    <t>Horizontālās siltumizolācijas ieklāšana EPS150 b=100mm</t>
  </si>
  <si>
    <t>Kompensācijas lentas nostiprināšana, 8x100mm</t>
  </si>
  <si>
    <t>Pamatu daļu pārmūrēšana ar sarkaniem māla pilnķieģeļiem 50MPa, F100, mūrējuma izšuvošana</t>
  </si>
  <si>
    <t>Vertikālā ciļņotā pamatu hidroizolācija</t>
  </si>
  <si>
    <t>Fasādes apšūšana (frontoniem) ar apdares dēļiem ar spundi b=28mm, sedzošais platums 180mm</t>
  </si>
  <si>
    <t>Grīdas siju montāža un dēļu grīdas ieklāšana</t>
  </si>
  <si>
    <t>Keramzīta (fr.4…10mm) b=45mm bērums starp latām</t>
  </si>
  <si>
    <t>Piltuves (9 gab.)</t>
  </si>
  <si>
    <t>Būvkartona sd=2,0m  ieklāšana</t>
  </si>
  <si>
    <t>Pakāpienu 250x180(h) uzstādīšana pagrabā</t>
  </si>
  <si>
    <t>Kāpņu laukuma "plātne" pie galvenās ieejas. Rūpnieciski izgatavota salizturīga betona plātne</t>
  </si>
  <si>
    <t>Pagraba pamatu sienu vājinājuma aizmūrēšana ar sarkaniem māla pilnķieģeļiem 50MPa, F100, laukakmeņi</t>
  </si>
  <si>
    <t>Kāpņu laukuma "plātne" pie ass 8. Rūpnieciski izgatavota salizturīga betona plātne</t>
  </si>
  <si>
    <t>Ārējo pakāpienu uzstādīšana 1.stāvā pie ass 8, 300x150*(h); Rūpnieciski izgatavoti salizurīga betona pakāpieni</t>
  </si>
  <si>
    <t>Ārējo pakāpienu uzstādīšana 1.stāvā pie verandas, 270x180(h); Rūpnieciski izgatavoti salizurīga betona pakāpieni</t>
  </si>
  <si>
    <t>Kāpņu laukuma "plātne" pie verandas. Rūpnieciski izgatavota salizturīga betona plātne</t>
  </si>
  <si>
    <t>Ārējo pakāpienu uzstādīšana 1.stāvā pie ass 1, 270x180(h); Rūpnieciski izgatavoti salizurīga betona pakāpieni</t>
  </si>
  <si>
    <t>Kāpņu laukuma "plātne" pie ass 1. Rūpnieciski izgatavota salizturīga betona plātne</t>
  </si>
  <si>
    <t>Iekšējo kāpņu (starp asīm 1-2) izgatavošana, montāža. 21 pakāpiens 280x175(h); Materiāls - koks</t>
  </si>
  <si>
    <t>Esošo iekšējo kāpņu (starp asīm 6-7) atjaunošana, nepieciešamo jauno detaļu izgatavošana, montāža. 21 pakāpiens 280x175(h); Materiāls - koks</t>
  </si>
  <si>
    <t>Spogulis virs izlietnes 60x70cm</t>
  </si>
  <si>
    <t>Fasādes apdares detaļas</t>
  </si>
  <si>
    <t>Fasāžu apdares izbūves apjomos paredzēta visas nepieciešamās dekoratīvās un tehniskās apdares detaļas. Apjomi doti orientējoši, precizējami būvdarbu laikā uz vietas objektā. Fasāžu atjaunošanai paredzēts atkārtoti izmantot visas labā tehniskā stāvoklī esošās dekoratīvās apdares detaļas. No jauna izgatavojamas tikai tās detaļas, kuras neatgriezeniski bojātas un nav izmantojamas fasāžu atjaunošanai.</t>
  </si>
  <si>
    <t>Fasādes krāsošana ar lineļļas bāzes krāsu, tonis sarkans</t>
  </si>
  <si>
    <t>Profilētas cokola līstes (lāsenis), krāsotas ar lineļļas bāzes krāsu</t>
  </si>
  <si>
    <t>Frontonu apdares komplekts,  krāsots ar lineļļas bāzes krāsu</t>
  </si>
  <si>
    <t>Jumta izbūvju frontonu apdares komplekts,krāsots ar lineļļas bāzes krāsu</t>
  </si>
  <si>
    <t>Jumta izbūvju dzegas apdares komplekts, krāsots ar lineļļas bāzes krāsu</t>
  </si>
  <si>
    <t>Koka pilastri, krāsoti ar lineļļas bāzes krāsu</t>
  </si>
  <si>
    <t>Koka stūru pilastri, krāsoti ar lineļļas bāzes krāsu</t>
  </si>
  <si>
    <t>Profilētas logailu līstes, strūru līstes izbūvēm, krāsotas ar lineļļas bāzes krāsu</t>
  </si>
  <si>
    <t>Pamatojums: BP BK un AR daļas</t>
  </si>
  <si>
    <t>Pamatojums: BP EL daļa</t>
  </si>
  <si>
    <t>Skursteņus nosedzošās betona plāksnes, t.sk. tajās nepieciešamo caurumu izveide</t>
  </si>
  <si>
    <t>220/12v</t>
  </si>
  <si>
    <t>Pamatojums: BP ŪK daļa</t>
  </si>
  <si>
    <t>Tas pats grīdas konstrukcijā čaulā DN20</t>
  </si>
  <si>
    <t>Tas pats DN25</t>
  </si>
  <si>
    <t>Jaucējkrāns trauku mazgātnei</t>
  </si>
  <si>
    <t>Elektriskais caurteces ūdens sildītājs  max.4,5 kW</t>
  </si>
  <si>
    <t>Tas pats DN75</t>
  </si>
  <si>
    <t>Trauku mazgātne ar sifonu</t>
  </si>
  <si>
    <t>Nosūces ventilators N1.3
Ln.=70 m3/h
Nel.=0.1kW
230V/1~
Masa - 6kg
Komplektā ar vadības slēdzi</t>
  </si>
  <si>
    <t>Materiāli mehāniskajām ventilācijas sistēmām</t>
  </si>
  <si>
    <t>125/200/100</t>
  </si>
  <si>
    <t>ESU-200</t>
  </si>
  <si>
    <t>Kaiflex EF-13+IVAP30</t>
  </si>
  <si>
    <t>Dzegas apdares komplekts. Krāsots ar lineļļas bāzes krāsu.</t>
  </si>
  <si>
    <t>Dzegas skārda lāsenis (frontonu daļās) 450mm platumā. Skārda tonis analogs jumta seguma tonim.</t>
  </si>
  <si>
    <t>Dzegas skārda lāsenis (frontonu daļās jumta izbūvēm) 150mm platumā. Skārda tonis analogs jumta seguma tonim.</t>
  </si>
  <si>
    <t>Starpdzegas (profilētas koka līstes un skārda palodzes), koks krāsots ar lineļļas bāzes krāsu. Skārda tonis analogs jumta seguma tonim.</t>
  </si>
  <si>
    <t>Starpdzegas (profilētas koka līstes un skārda palodzes) jumta izbūvēm, koks krāsots ar lineļļas bāzes krāsu. Skārda tonis analogs jumta seguma tonim.</t>
  </si>
  <si>
    <t>Jumta izbūvju - jumta sadurvietas skārda lāsenis. Skārda tonis analogs jumta seguma tonim.</t>
  </si>
  <si>
    <t>Materiāli dabiskajām ventilācijas sistēmām</t>
  </si>
  <si>
    <t>BU-125-90</t>
  </si>
  <si>
    <t>TCPU-125-100</t>
  </si>
  <si>
    <t>125xq25/125x125</t>
  </si>
  <si>
    <t>IGC-160</t>
  </si>
  <si>
    <t>Gaisa sadalītājs - regulējams/noslēdzams difuzors difuzors</t>
  </si>
  <si>
    <t>BALANCE-E-160</t>
  </si>
  <si>
    <t>Vārsts - noslēgvārsts ar elektropiedziņu</t>
  </si>
  <si>
    <t>Tas pats,   6050(V)-18.SEKC.</t>
  </si>
  <si>
    <t>Apkures sistēmas balansēšana un radiatoru termostata vārstu ieregulēšana</t>
  </si>
  <si>
    <t>Trīsceļu regulējošais vārsts "IMI TA" CV 316, RGA, dn32, Kvs=12,5       ar pievadu TA-MC 55/230</t>
  </si>
  <si>
    <t>Drošības vārsts  (3bar); dn32</t>
  </si>
  <si>
    <t>Dūmvads  d.80/125; h=7.5m (hor.daļa 4.5m) komplektā ar kondensāta izvadu un tīrīšanas lūka</t>
  </si>
  <si>
    <t>Tukšošanas šļūtene</t>
  </si>
  <si>
    <t>Nepieciešamie elektropiederumi - signālkabeļi, savienojumi, ligzdas un tml.</t>
  </si>
  <si>
    <t>Pārējie siltummehāniskās daļas automātikas materiāli</t>
  </si>
  <si>
    <t>PĀRĒJIE MATERIĀLI. MUIŽAS KOKA MĀJA</t>
  </si>
  <si>
    <t>Pamatojums: BP AVK-A daļa</t>
  </si>
  <si>
    <t>Pamatojums: BP GA daļa</t>
  </si>
  <si>
    <t>Tērauda caurule DN32</t>
  </si>
  <si>
    <t>Tērauda caurule DN20</t>
  </si>
  <si>
    <t>Trejgabals Dn32</t>
  </si>
  <si>
    <t>Lodveida krāns DN32; Pn1,0</t>
  </si>
  <si>
    <t>Pamatojums: BP ESS daļa</t>
  </si>
  <si>
    <t>Caurumu urbšana visa veida sienās</t>
  </si>
  <si>
    <t>Izpilddokumentācijas sagatavošana objektam</t>
  </si>
  <si>
    <t>Pamatojums: BP AR daļa</t>
  </si>
  <si>
    <t>Pamatnes škembošana (fr. 40…70mm), blietēšana</t>
  </si>
  <si>
    <t>Sienu apšūšana ar būvkartonu, sd=2,0m</t>
  </si>
  <si>
    <t>Izlīdzinošās kārtas betonēšana (java ar polimēra fibrām - iBeton 29mm garas fibras - 3kg/m3), b=25mm</t>
  </si>
  <si>
    <t>Rupjas smilts pabērums (b=140mm), blietēšana</t>
  </si>
  <si>
    <t>Celulozes vates izolācijas (ρ=40kg/m3) ieklāšana starp sijām b=330-500mm</t>
  </si>
  <si>
    <t>Aizsargkartona ieklāšana (piem., ELT-PAP160)</t>
  </si>
  <si>
    <t>Celulozes vates izolācijas (ρ=40kg/m3) ieklāšana starp sijām b=300mm</t>
  </si>
  <si>
    <t>Paliekošā veidņa ("Lewis" plāksne) montāža</t>
  </si>
  <si>
    <t>Gridas betonēšana b=50mm, smalkgraudains betons C20/25</t>
  </si>
  <si>
    <t>Gridas hidroizolācija (piem., "Vincents Polyline" Hidrostop HL 110)</t>
  </si>
  <si>
    <t>Celulozes vates izolācijas (ρ=30kg/m3) ieklāšana starp sijām b=250mm</t>
  </si>
  <si>
    <t>Celulozes vates izolācijas (ρ=35kg/m3) ieklāšana starp sijām b=350mm</t>
  </si>
  <si>
    <t>Būvkartona sd&lt;2,0m  ieklāšana</t>
  </si>
  <si>
    <t>Būvkartona sd&lt;2,0m ieklāšana</t>
  </si>
  <si>
    <t>Difūzijas membrānas sd&lt;0,03m ieklāšana</t>
  </si>
  <si>
    <t>Celulozes vates izolācijas (ρ=55kg/m3) ieklāšana starp spārēm un latojumu b=250mm</t>
  </si>
  <si>
    <t>Būvkartona sd=2,0m ieklāšana</t>
  </si>
  <si>
    <t>Sniega barjeru uzstādīšana; RUUKKI RSSSA cinkota</t>
  </si>
  <si>
    <t>Celulozes vates (ρ=55kg/m3) izolācijas ieklāšana  b=75mm</t>
  </si>
  <si>
    <t>Celulozes vates (ρ=55kg/m3) izolācijas ieklāšana  b=150mm</t>
  </si>
  <si>
    <t>Celulozes vates (ρ=55kg/m3) izolācijas ieklāšana  b=120-250mm</t>
  </si>
  <si>
    <t>Celulozes vates (ρ=55kg/m3) izolācijas ieklāšana  b=50....190mm</t>
  </si>
  <si>
    <t>Celulozes vates (ρ=55kg/m3) izolācijas ieklāšana starp sijām b=160mm</t>
  </si>
  <si>
    <t>Celulozes vates (ρ=55kg/m3) izolācijas ieklāšana  b=50mm</t>
  </si>
  <si>
    <t>PVC kompozītmateriāla WC kabīņu starpsienu izbūve; Kabīņu sienas izgatavot kopā ar durvīm, paredzot visus nepieciešamos stiprinājuma elementus (pie sienām, kājas virs grīdas utml.), viras, aizgriežņus utml.</t>
  </si>
  <si>
    <t>Rūdīta pilnstikla starpsienas ar durvīm montāža; Stikla sienas iezgatavot kopā ar durvīm, paredzot visus nepieciešamos stiprinājuma elementrus (pie sienām, grīdas), viras, aizgriežņus utml. Grīdas konstrukciju zem sienas sagatavot atbilstoši izgatavotāja norādījumiem. Sienām paredzēt brīdinājuma uzlīmju joslas stikla sienas redzamības nodrošināšanai.</t>
  </si>
  <si>
    <t>Dēļu grīdas apstrāde ar kopšanas ziepēm, piemēram, "Trip-trap"</t>
  </si>
  <si>
    <t>Ārējo pakāpienu uzstādīšana 1.stāvā pie galvenās ieejas 300x150(h); Rūpnieciski izgatavoti salizurīga betona pakāpieni</t>
  </si>
  <si>
    <t>Logu furnitūras izgatavošana,montāža; Rūpnieciski izgatavota un/vai kalēja kalta logu furnitūra. Furnitūras komplektus skatīt logu specifikācijās.</t>
  </si>
  <si>
    <t>Durvis D01 ar furnitūru; Rūpnieciski izgatavota un/vai  kalēja kalta durvju furnitūra. Furnitūras komplektus skatīt durvju specifikācijās.</t>
  </si>
  <si>
    <t>Durvis D02 ar furnitūru; Rūpnieciski izgatavota un/vai  kalēja kalta durvju furnitūra. Furnitūras komplektus skatīt durvju specifikācijās.</t>
  </si>
  <si>
    <t>Durvis D02a ar furnitūru; Rūpnieciski izgatavota un/vai  kalēja kalta durvju furnitūra. Furnitūras komplektus skatīt durvju specifikācijās.</t>
  </si>
  <si>
    <t>Durvis D03 ar furnitūru; Rūpnieciski izgatavota un/vai  kalēja kalta durvju furnitūra. Furnitūras komplektus skatīt durvju specifikācijās.</t>
  </si>
  <si>
    <t>Durvis D04 ar furnitūru; Rūpnieciski izgatavota un/vai  kalēja kalta durvju furnitūra. Furnitūras komplektus skatīt durvju specifikācijās.</t>
  </si>
  <si>
    <t>Durvis D04a ar furnitūru; Rūpnieciski izgatavota un/vai  kalēja kalta durvju furnitūra. Furnitūras komplektus skatīt durvju specifikācijās.</t>
  </si>
  <si>
    <t>Durvis D04b ar furnitūru; Rūpnieciski izgatavota un/vai  kalēja kalta durvju furnitūra. Furnitūras komplektus skatīt durvju specifikācijās.</t>
  </si>
  <si>
    <t>Durvis D05 ar furnitūru; Rūpnieciski izgatavota un/vai  kalēja kalta durvju furnitūra. Furnitūras komplektus skatīt durvju specifikācijās.</t>
  </si>
  <si>
    <t>Durvis D06 ar furnitūru; Rūpnieciski izgatavota un/vai  kalēja kalta durvju furnitūra. Furnitūras komplektus skatīt durvju specifikācijās.</t>
  </si>
  <si>
    <t>Durvis D07 ar furnitūru; Rūpnieciski izgatavota un/vai  kalēja kalta durvju furnitūra. Furnitūras komplektus skatīt durvju specifikācijās.</t>
  </si>
  <si>
    <t>Durvis D08 ar furnitūru; Rūpnieciski izgatavota un/vai  kalēja kalta durvju furnitūra. Furnitūras komplektus skatīt durvju specifikācijās.</t>
  </si>
  <si>
    <t>Durvis D08A ar furnitūru; Rūpnieciski izgatavota un/vai  kalēja kalta durvju furnitūra. Furnitūras komplektus skatīt durvju specifikācijās.</t>
  </si>
  <si>
    <t>Durvis D09 ar furnitūru; Rūpnieciski izgatavota un/vai  kalēja kalta durvju furnitūra. Furnitūras komplektus skatīt durvju specifikācijās.</t>
  </si>
  <si>
    <t>Durvis D10 ar furnitūru; Rūpnieciski izgatavota un/vai  kalēja kalta durvju furnitūra. Furnitūras komplektus skatīt durvju specifikācijās.</t>
  </si>
  <si>
    <t>Durvis D11 ar furnitūru; Rūpnieciski izgatavota un/vai  kalēja kalta durvju furnitūra. Furnitūras komplektus skatīt durvju specifikācijās.</t>
  </si>
  <si>
    <t>Durvis D12 ar furnitūru; Rūpnieciski izgatavota un/vai  kalēja kalta durvju furnitūra. Furnitūras komplektus skatīt durvju specifikācijās.</t>
  </si>
  <si>
    <t>Durvis D13 ar furnitūru; Rūpnieciski izgatavota un/vai  kalēja kalta durvju furnitūra. Furnitūras komplektus skatīt durvju specifikācijās.</t>
  </si>
  <si>
    <t>Durvis D14 ar furnitūru; Rūpnieciski izgatavota un/vai  kalēja kalta durvju furnitūra. Furnitūras komplektus skatīt durvju specifikācijās.</t>
  </si>
  <si>
    <t>Durvis D15 ar furnitūru; Rūpnieciski izgatavota un/vai  kalēja kalta durvju furnitūra. Furnitūras komplektus skatīt durvju specifikācijās.</t>
  </si>
  <si>
    <t>Durvis D16 ar furnitūru; Rūpnieciski izgatavota un/vai  kalēja kalta durvju furnitūra. Furnitūras komplektus skatīt durvju specifikācijās.</t>
  </si>
  <si>
    <t>Putu ziepju dozators TORK ar sensoru / 453000; Krāsa, materiāls - alumīnijs; Izmēri 293x129x125</t>
  </si>
  <si>
    <t>Atkritumu tvertne 40l TORK / 458000; Krāsa, materiāls - alumīnijs; Izmēri 678z373x193</t>
  </si>
  <si>
    <t>Dozators tualetes papīram TORK Mini Jumbo / 455000; Krāsa, materiāls - alumīnijs; Izmēri 166x295x330</t>
  </si>
  <si>
    <t>Pie sienas stiprināma WC birste ar turētāju Brabantia Matt steel - 427183; Krāsa, materiāls - nerūsējošais tērauds</t>
  </si>
  <si>
    <t>Pie sienas stiprināms pa vertikāli grozāms spogulis (rāmis ar spoguļstiklu); Erlau-Variogrip KPS/V. Materiāls - alumīnijs ar poliamīda pārklājumu. Krāsa balta, RAL 9010</t>
  </si>
  <si>
    <t xml:space="preserve"> AS</t>
  </si>
  <si>
    <t>Nosūces ventilators N0.1, N1.4, N1.5, N2.2, N2.1
Ln.=70 m3/h
Nel.=16W 
230V/1~
Masa - 0.8kg
Komplektā ar vadības slēdzi</t>
  </si>
  <si>
    <t>Firmas "JUNKERS" CERAPURCOMFORT             ZBR 42-3A katls komplektā ar programmas bloku                   CW400, MC400,MM100</t>
  </si>
  <si>
    <t>Lodveida krāns DN20; Pn1,0</t>
  </si>
  <si>
    <t>Līkums 90gr. DN20</t>
  </si>
  <si>
    <t>UAS</t>
  </si>
  <si>
    <t>Apsardzes signalizācija</t>
  </si>
  <si>
    <t>Ugunsdzēsības automātiskā signalizācija</t>
  </si>
  <si>
    <t>Sadale ES1.1</t>
  </si>
  <si>
    <t>FW-elektrosadale ar metāla durvīm, 2 x 4 rindas, 96 moduļu vietas, H: 650mm W: 550mm D: 160mm</t>
  </si>
  <si>
    <t>Hager FW42</t>
  </si>
  <si>
    <t>3p C63A</t>
  </si>
  <si>
    <t>Sadale ES1.2</t>
  </si>
  <si>
    <t>Sadale ES2.1</t>
  </si>
  <si>
    <t>3p C20A</t>
  </si>
  <si>
    <t>Trīsfāzu noplūdes automāts</t>
  </si>
  <si>
    <t>3p 20/0.03A</t>
  </si>
  <si>
    <t>Sadale ES2.2</t>
  </si>
  <si>
    <t>3p C10A</t>
  </si>
  <si>
    <t>Piecvietīgs rāmītis</t>
  </si>
  <si>
    <t>Gaismeklis montējams uz virsmas</t>
  </si>
  <si>
    <t>T5/G5 4x14W IP20</t>
  </si>
  <si>
    <t>Gaismeklis montējams uz virsmas ar atstarotu gaismu</t>
  </si>
  <si>
    <t>T5 2x14W IP44</t>
  </si>
  <si>
    <t>ESS tīkli</t>
  </si>
  <si>
    <t>Pamatojums: BP UAS daļa</t>
  </si>
  <si>
    <t>Pamatojums: BP AS daļa</t>
  </si>
  <si>
    <t>ESS tikli</t>
  </si>
  <si>
    <t>Sienas siltumizolācija ar celulozes vati b=50-75mm;  ρ=55kg/m3</t>
  </si>
  <si>
    <t>Sienas apšūšana ar kokšķiedras plāksnēm b=25mm; kokšķiedras plāksne ar spundi, ρ=230kg/m3. Kokšķiedru plākšņu salaiduma vietas, kur nav spundes nolīmējamas ar kokšķiedrai paredzētām blīvlentām</t>
  </si>
  <si>
    <t>Fasādes apšūšana ar apdares dēļiem ar spundi b=28mm, sedzošais platums 180mm</t>
  </si>
  <si>
    <t>Latojuma izbūve 50x50; Neblīvās zonas (tukšumus, kas izveidojas veicot sienas izlīmeņošanas darbu starp kokšķiedru plāksnēm un esošām sienām) aizpildāmas ar celulozes vati vai kaņepju vates blīvlentām.</t>
  </si>
  <si>
    <t>Sienas apšūšana ar kokšķiedras plāksnēm b=50mm; kokšķiedras plāksne ar spundi, ρ=230kg/m3. Kokšķiedru plākšņu salaiduma vietas, kur nav spundes nolīmējamas ar kokšķiedrai paredzētām blīvlentām</t>
  </si>
  <si>
    <t>Fasādes (lievenim) apšūšana ar apdares dēļiem ar spundi b=28mmx180mm (sedzošais platums), 2 kārtas</t>
  </si>
  <si>
    <t>Fasādes (verandai) apšūšana ar apdares dēļiem ar spundi b=28mmx180mm (sedzošais platums), 2 kārtas</t>
  </si>
  <si>
    <t>Sienas siltumizolācija ar celulozes vati b=150mm, ρ=55kg/m3</t>
  </si>
  <si>
    <t>Sienas apšūšana ar kokšķiedras plāksnēm b=25mm, kokšķiedras plāksne ar spundi, ρ=230kg/m3. Kokšķiedru plākšņu salaiduma vietas, kur nav spundes nolīmējamas ar kokšķiedrai paredzētām blīvlentām</t>
  </si>
  <si>
    <t>Sienas apšūšana ar kokšķiedras plāksnēm b=50mm, kokšķiedras plāksne ar spundi, ρ=230kg/m3. Kokšķiedru plākšņu salaiduma vietas, kur nav spundes nolīmējamas ar kokšķiedrai paredzētām blīvlentām</t>
  </si>
  <si>
    <t>Keramzīta (fr.4…10mm) izolācijas ar cementa pienu ieklāšana b=45mm</t>
  </si>
  <si>
    <t>Keramzīta (fr.4…10mm) izolācijas ar cementa pienu ieklāšana b=80mm</t>
  </si>
  <si>
    <t>Keramzīta (fr.4…10mm) izolācijas ar cementa pienu ieklāšana b=80-800mm</t>
  </si>
  <si>
    <t>Dolomīta akmeņu bruģa (b=100mm) seguma ieklāšana kaļķu-smilšu javā</t>
  </si>
  <si>
    <t>Grīdu līmeņošana, latojuma izbūve 50x150, C24</t>
  </si>
  <si>
    <t>Grīdu līmeņošana, latojuma izbūve 120x45, C24</t>
  </si>
  <si>
    <t>Grīdu līmeņošana, latojuma izbūve 50x200, C24</t>
  </si>
  <si>
    <t>Jumta daļas apšūšana ar kokšķiedras plāksnēm b=25mm, kokšķiedras plāksne ar spundi, ρ=230kg/m3. Kokšķiedru plākšņu salaiduma vietas, kur nav spundes nolīmējamas ar kokšķiedrai paredzētām blīvlentām</t>
  </si>
  <si>
    <t>Kāpņu margu MA-01 izgatavošana, montāža; Metāla margas (cinkotas un krāsotas). Profilējumi u.c. margu detaļas analogas vēsturiskajam paraugam (margas pie ieejas ēkā pie ass 8).</t>
  </si>
  <si>
    <t>Kāpņu margu MA-02 izgatavošana, montāža; Lenteris un roku balsti (krāsots koks); Profilējumi u.c. detaļas analogas vēsturiskajam paraugam (margu fragments, kas saglabājies esošajām kāpnēm uz bēniņiem)</t>
  </si>
  <si>
    <t>Kāpņu margu MA-02a izgatavošana, montāža; Lenteris un roku balsti (krāsots koks); Profilējumi u.c. detaļas analogas vēsturiskajam paraugam (margu fragments, kas saglabājies esošajām kāpnēm uz bēniņiem)</t>
  </si>
  <si>
    <t>Ārējo palodzu uzstādīšana (profilēta koka līste un skārda palodzes)</t>
  </si>
  <si>
    <t>Rokas dvieļu turētājs; TORK Matic / 459500; Krāsa, materiāls - alumīnijs; Izmēri 432x326x223</t>
  </si>
  <si>
    <t>Darbietilpība c/h</t>
  </si>
  <si>
    <t>Darba samaksas likme (EUR/h)</t>
  </si>
  <si>
    <t>Laika norma c/h</t>
  </si>
  <si>
    <r>
      <t>Pārējie materiāli un ierīces radiatoru apkures sistēmas un siltumtrases montāžai</t>
    </r>
    <r>
      <rPr>
        <vertAlign val="superscript"/>
        <sz val="10"/>
        <color theme="1"/>
        <rFont val="Arial Narrow"/>
        <family val="2"/>
        <charset val="186"/>
      </rPr>
      <t>1</t>
    </r>
  </si>
  <si>
    <t>Pamatojums: BP AVK daļa</t>
  </si>
  <si>
    <r>
      <t>Spēka rozete zemapmetuma instalācijai,</t>
    </r>
    <r>
      <rPr>
        <sz val="12"/>
        <color rgb="FF010101"/>
        <rFont val="Arial Narrow"/>
        <family val="2"/>
        <charset val="186"/>
      </rPr>
      <t xml:space="preserve"> ar zemējumu,</t>
    </r>
  </si>
  <si>
    <t>Būvdarbu apjomi Nr.</t>
  </si>
  <si>
    <t>Virsizdevumi ...%</t>
  </si>
  <si>
    <t>Peļņa ...%</t>
  </si>
  <si>
    <t>Būvdarbu apjomi Nr.1</t>
  </si>
  <si>
    <t>...%</t>
  </si>
  <si>
    <t>Būvdarbu apjomi Nr.2</t>
  </si>
  <si>
    <t>Būvdarbu apjomi Nr. 3</t>
  </si>
  <si>
    <t>Būvdarbu apjomi Nr.4</t>
  </si>
  <si>
    <t>Būvdarbu apjomi Nr.5</t>
  </si>
  <si>
    <t>Būvdarbu apjomi Nr.6</t>
  </si>
  <si>
    <t>Būvdarbu apjomi Nr.7</t>
  </si>
  <si>
    <t>Būvdarbu apjomi Nr.8</t>
  </si>
  <si>
    <t>Būvdarbu apjomi Nr.9</t>
  </si>
  <si>
    <t>Būvdarbu apjomi Nr.10</t>
  </si>
  <si>
    <t>Skārda valcprofila seguma (piem., "Ruukki" 50Plus) ieklāšana; t.sk. visas nepieciešamās skārda detaļas un elementi (vēja malas, lāseņi, skursteņu pieslēgumu vietas utml.)</t>
  </si>
  <si>
    <t>Skārda valcprofila seguma (piem., "Ruukki" 50Plus) ieklāšana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</si>
</sst>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0\ _L_s"/>
    <numFmt numFmtId="165" formatCode="0.0"/>
    <numFmt numFmtId="166" formatCode="#.00"/>
    <numFmt numFmtId="167" formatCode="#."/>
    <numFmt numFmtId="168" formatCode="m\o\n\th\ d\,\ yyyy"/>
    <numFmt numFmtId="169" formatCode="_-* #,##0.00_-;\-* #,##0.00_-;_-* \-??_-;_-@_-"/>
    <numFmt numFmtId="170" formatCode="_-* #,##0.00\ _L_s_-;\-* #,##0.00\ _L_s_-;_-* \-??\ _L_s_-;_-@_-"/>
    <numFmt numFmtId="171" formatCode="0.000"/>
  </numFmts>
  <fonts count="50" x14ac:knownFonts="1">
    <font>
      <sz val="10"/>
      <name val="Arial"/>
      <charset val="186"/>
    </font>
    <font>
      <sz val="1"/>
      <color indexed="8"/>
      <name val="Courier"/>
      <family val="1"/>
      <charset val="186"/>
    </font>
    <font>
      <b/>
      <sz val="1"/>
      <color indexed="8"/>
      <name val="Courier"/>
      <family val="1"/>
      <charset val="186"/>
    </font>
    <font>
      <sz val="10"/>
      <name val="Helv"/>
    </font>
    <font>
      <sz val="10"/>
      <name val="Arial"/>
      <family val="2"/>
      <charset val="204"/>
    </font>
    <font>
      <b/>
      <sz val="10"/>
      <name val="Arial"/>
      <family val="2"/>
      <charset val="204"/>
    </font>
    <font>
      <sz val="11"/>
      <name val="Arial"/>
      <family val="2"/>
      <charset val="186"/>
    </font>
    <font>
      <b/>
      <sz val="11"/>
      <name val="Arial"/>
      <family val="2"/>
      <charset val="186"/>
    </font>
    <font>
      <b/>
      <i/>
      <sz val="11"/>
      <name val="Arial"/>
      <family val="2"/>
      <charset val="186"/>
    </font>
    <font>
      <sz val="10"/>
      <name val="Arial"/>
      <family val="2"/>
      <charset val="186"/>
    </font>
    <font>
      <sz val="12"/>
      <name val="Arial"/>
      <family val="2"/>
    </font>
    <font>
      <sz val="8"/>
      <name val="Arial"/>
      <family val="2"/>
      <charset val="186"/>
    </font>
    <font>
      <b/>
      <i/>
      <sz val="10"/>
      <name val="Arial"/>
      <family val="2"/>
      <charset val="204"/>
    </font>
    <font>
      <sz val="10"/>
      <name val="Arial"/>
      <family val="2"/>
      <charset val="186"/>
    </font>
    <font>
      <sz val="11"/>
      <color indexed="8"/>
      <name val="Calibri"/>
      <family val="2"/>
      <charset val="186"/>
    </font>
    <font>
      <sz val="10"/>
      <name val="Tahoma"/>
      <family val="2"/>
      <charset val="186"/>
    </font>
    <font>
      <sz val="10"/>
      <color rgb="FF000000"/>
      <name val="Arial Narrow"/>
      <family val="2"/>
      <charset val="186"/>
    </font>
    <font>
      <sz val="10"/>
      <color theme="1"/>
      <name val="Arial"/>
      <family val="2"/>
      <charset val="204"/>
    </font>
    <font>
      <sz val="10"/>
      <color theme="1"/>
      <name val="Arial"/>
      <family val="2"/>
      <charset val="186"/>
    </font>
    <font>
      <b/>
      <sz val="10"/>
      <color theme="1"/>
      <name val="Arial"/>
      <family val="2"/>
      <charset val="204"/>
    </font>
    <font>
      <i/>
      <sz val="10"/>
      <color theme="1"/>
      <name val="Arial"/>
      <family val="2"/>
      <charset val="204"/>
    </font>
    <font>
      <b/>
      <i/>
      <sz val="10"/>
      <color theme="1"/>
      <name val="Arial"/>
      <family val="2"/>
      <charset val="204"/>
    </font>
    <font>
      <sz val="10"/>
      <color theme="1"/>
      <name val="Arial Baltic"/>
      <family val="2"/>
      <charset val="186"/>
    </font>
    <font>
      <sz val="10"/>
      <color theme="1"/>
      <name val="Arial Narrow"/>
      <family val="2"/>
      <charset val="186"/>
    </font>
    <font>
      <sz val="11"/>
      <name val="Arial Narrow"/>
      <family val="2"/>
      <charset val="186"/>
    </font>
    <font>
      <b/>
      <sz val="11"/>
      <name val="Arial Narrow"/>
      <family val="2"/>
      <charset val="186"/>
    </font>
    <font>
      <sz val="10"/>
      <name val="Arial Narrow"/>
      <family val="2"/>
      <charset val="186"/>
    </font>
    <font>
      <b/>
      <i/>
      <sz val="10"/>
      <name val="Arial Narrow"/>
      <family val="2"/>
      <charset val="186"/>
    </font>
    <font>
      <b/>
      <sz val="10"/>
      <name val="Arial Narrow"/>
      <family val="2"/>
      <charset val="186"/>
    </font>
    <font>
      <b/>
      <sz val="12"/>
      <name val="Arial Narrow"/>
      <family val="2"/>
      <charset val="186"/>
    </font>
    <font>
      <b/>
      <sz val="10"/>
      <color theme="1"/>
      <name val="Arial Narrow"/>
      <family val="2"/>
      <charset val="186"/>
    </font>
    <font>
      <b/>
      <i/>
      <u/>
      <sz val="10"/>
      <color theme="1"/>
      <name val="Arial Narrow"/>
      <family val="2"/>
      <charset val="186"/>
    </font>
    <font>
      <b/>
      <i/>
      <sz val="10"/>
      <color theme="1"/>
      <name val="Arial Narrow"/>
      <family val="2"/>
      <charset val="186"/>
    </font>
    <font>
      <i/>
      <sz val="10"/>
      <color theme="1"/>
      <name val="Arial Narrow"/>
      <family val="2"/>
      <charset val="186"/>
    </font>
    <font>
      <vertAlign val="superscript"/>
      <sz val="10"/>
      <color theme="1"/>
      <name val="Arial Narrow"/>
      <family val="2"/>
      <charset val="186"/>
    </font>
    <font>
      <b/>
      <u/>
      <sz val="10"/>
      <color theme="1"/>
      <name val="Arial Narrow"/>
      <family val="2"/>
      <charset val="186"/>
    </font>
    <font>
      <sz val="11"/>
      <color theme="1"/>
      <name val="Arial Narrow"/>
      <family val="2"/>
      <charset val="186"/>
    </font>
    <font>
      <b/>
      <i/>
      <sz val="11"/>
      <name val="Arial Narrow"/>
      <family val="2"/>
      <charset val="186"/>
    </font>
    <font>
      <sz val="11"/>
      <color rgb="FFFF0000"/>
      <name val="Arial Narrow"/>
      <family val="2"/>
      <charset val="186"/>
    </font>
    <font>
      <sz val="12"/>
      <name val="Arial Narrow"/>
      <family val="2"/>
      <charset val="186"/>
    </font>
    <font>
      <u/>
      <sz val="12"/>
      <color rgb="FF0000FF"/>
      <name val="Arial Narrow"/>
      <family val="2"/>
      <charset val="186"/>
    </font>
    <font>
      <vertAlign val="superscript"/>
      <sz val="12"/>
      <name val="Arial Narrow"/>
      <family val="2"/>
      <charset val="186"/>
    </font>
    <font>
      <sz val="11"/>
      <color rgb="FF010101"/>
      <name val="Arial Narrow"/>
      <family val="2"/>
      <charset val="186"/>
    </font>
    <font>
      <sz val="12"/>
      <color rgb="FF010101"/>
      <name val="Arial Narrow"/>
      <family val="2"/>
      <charset val="186"/>
    </font>
    <font>
      <sz val="10"/>
      <color rgb="FF010101"/>
      <name val="Arial Narrow"/>
      <family val="2"/>
      <charset val="186"/>
    </font>
    <font>
      <i/>
      <sz val="11"/>
      <name val="Arial Narrow"/>
      <family val="2"/>
      <charset val="186"/>
    </font>
    <font>
      <b/>
      <sz val="11"/>
      <color rgb="FF000000"/>
      <name val="Arial Narrow"/>
      <family val="2"/>
      <charset val="186"/>
    </font>
    <font>
      <sz val="11"/>
      <color rgb="FF000000"/>
      <name val="Arial Narrow"/>
      <family val="2"/>
      <charset val="186"/>
    </font>
    <font>
      <i/>
      <sz val="10"/>
      <name val="Arial Narrow"/>
      <family val="2"/>
      <charset val="186"/>
    </font>
    <font>
      <sz val="10"/>
      <color indexed="8"/>
      <name val="Arial Narrow"/>
      <family val="2"/>
      <charset val="186"/>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bgColor indexed="26"/>
      </patternFill>
    </fill>
    <fill>
      <patternFill patternType="solid">
        <fgColor theme="0"/>
        <bgColor indexed="42"/>
      </patternFill>
    </fill>
    <fill>
      <patternFill patternType="solid">
        <fgColor theme="6" tint="0.59999389629810485"/>
        <bgColor indexed="64"/>
      </patternFill>
    </fill>
  </fills>
  <borders count="23">
    <border>
      <left/>
      <right/>
      <top/>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s>
  <cellStyleXfs count="14">
    <xf numFmtId="0" fontId="0" fillId="0" borderId="0"/>
    <xf numFmtId="0" fontId="3" fillId="0" borderId="0"/>
    <xf numFmtId="168" fontId="1" fillId="0" borderId="0">
      <protection locked="0"/>
    </xf>
    <xf numFmtId="166" fontId="1" fillId="0" borderId="0">
      <protection locked="0"/>
    </xf>
    <xf numFmtId="167" fontId="2" fillId="0" borderId="0">
      <protection locked="0"/>
    </xf>
    <xf numFmtId="167" fontId="2" fillId="0" borderId="0">
      <protection locked="0"/>
    </xf>
    <xf numFmtId="0" fontId="9" fillId="0" borderId="0"/>
    <xf numFmtId="167" fontId="1" fillId="0" borderId="1">
      <protection locked="0"/>
    </xf>
    <xf numFmtId="43" fontId="13" fillId="0" borderId="0" applyFont="0" applyFill="0" applyBorder="0" applyAlignment="0" applyProtection="0"/>
    <xf numFmtId="0" fontId="9" fillId="0" borderId="0"/>
    <xf numFmtId="0" fontId="14" fillId="0" borderId="0"/>
    <xf numFmtId="0" fontId="15" fillId="0" borderId="0"/>
    <xf numFmtId="0" fontId="9" fillId="0" borderId="0"/>
    <xf numFmtId="43" fontId="9" fillId="0" borderId="0" applyFont="0" applyFill="0" applyBorder="0" applyAlignment="0" applyProtection="0"/>
  </cellStyleXfs>
  <cellXfs count="469">
    <xf numFmtId="0" fontId="0" fillId="0" borderId="0" xfId="0"/>
    <xf numFmtId="0" fontId="6" fillId="0" borderId="0" xfId="0" applyFont="1" applyFill="1"/>
    <xf numFmtId="0" fontId="6" fillId="0" borderId="0" xfId="0" applyFont="1"/>
    <xf numFmtId="0" fontId="8" fillId="0" borderId="0" xfId="0" applyFont="1" applyFill="1"/>
    <xf numFmtId="0" fontId="8" fillId="0" borderId="0" xfId="0" applyFont="1" applyFill="1" applyAlignment="1">
      <alignment horizontal="center" vertical="center" wrapText="1"/>
    </xf>
    <xf numFmtId="0" fontId="6" fillId="0" borderId="0" xfId="0" applyFont="1" applyFill="1" applyAlignment="1">
      <alignment vertical="center"/>
    </xf>
    <xf numFmtId="0" fontId="7" fillId="0" borderId="0" xfId="0" applyFont="1" applyFill="1" applyAlignment="1">
      <alignment vertical="center"/>
    </xf>
    <xf numFmtId="0" fontId="9" fillId="0" borderId="0" xfId="0" applyFont="1" applyAlignment="1">
      <alignment horizontal="right"/>
    </xf>
    <xf numFmtId="0" fontId="10" fillId="0" borderId="0" xfId="0" applyNumberFormat="1" applyFont="1" applyAlignment="1"/>
    <xf numFmtId="0" fontId="4" fillId="0" borderId="0" xfId="0" applyFont="1" applyFill="1" applyAlignment="1">
      <alignment horizontal="center"/>
    </xf>
    <xf numFmtId="0" fontId="4" fillId="0" borderId="0" xfId="0" applyFont="1" applyFill="1"/>
    <xf numFmtId="0" fontId="12" fillId="0" borderId="0" xfId="0" applyFont="1" applyFill="1"/>
    <xf numFmtId="0" fontId="12" fillId="0" borderId="0" xfId="0" applyFont="1" applyFill="1" applyAlignment="1">
      <alignment horizontal="center" vertical="center" wrapText="1"/>
    </xf>
    <xf numFmtId="0" fontId="4" fillId="0" borderId="0" xfId="0" applyFont="1" applyFill="1" applyAlignment="1">
      <alignment vertical="center"/>
    </xf>
    <xf numFmtId="0" fontId="4" fillId="0" borderId="0" xfId="0" applyFont="1"/>
    <xf numFmtId="0" fontId="5" fillId="0" borderId="0" xfId="0" applyFont="1" applyFill="1" applyAlignment="1">
      <alignment vertical="center"/>
    </xf>
    <xf numFmtId="0" fontId="5" fillId="0" borderId="0" xfId="0" applyFont="1" applyFill="1" applyAlignment="1">
      <alignment horizontal="center"/>
    </xf>
    <xf numFmtId="43" fontId="7" fillId="0" borderId="0" xfId="0" applyNumberFormat="1" applyFont="1" applyFill="1" applyAlignment="1">
      <alignment vertical="center"/>
    </xf>
    <xf numFmtId="0" fontId="17" fillId="0" borderId="0" xfId="0" applyFont="1" applyFill="1"/>
    <xf numFmtId="0" fontId="17" fillId="0" borderId="0" xfId="0" applyFont="1" applyFill="1" applyAlignment="1">
      <alignment horizontal="center"/>
    </xf>
    <xf numFmtId="0" fontId="18" fillId="0" borderId="0" xfId="0" applyFont="1"/>
    <xf numFmtId="164" fontId="19" fillId="0" borderId="0" xfId="0" applyNumberFormat="1" applyFont="1" applyFill="1" applyAlignment="1">
      <alignment horizontal="center"/>
    </xf>
    <xf numFmtId="0" fontId="18" fillId="0" borderId="0" xfId="0" applyFont="1" applyFill="1"/>
    <xf numFmtId="0" fontId="20" fillId="0" borderId="0" xfId="0" applyFont="1" applyFill="1"/>
    <xf numFmtId="0" fontId="21" fillId="0" borderId="0" xfId="0" applyFont="1" applyFill="1"/>
    <xf numFmtId="0" fontId="21" fillId="0" borderId="0" xfId="0" applyFont="1" applyFill="1" applyAlignment="1">
      <alignment horizontal="center" vertical="center" wrapText="1"/>
    </xf>
    <xf numFmtId="0" fontId="17" fillId="0" borderId="0" xfId="0" applyFont="1" applyFill="1" applyAlignment="1">
      <alignment vertical="center"/>
    </xf>
    <xf numFmtId="0" fontId="17" fillId="2" borderId="0" xfId="0" applyFont="1" applyFill="1" applyAlignment="1">
      <alignment vertical="center"/>
    </xf>
    <xf numFmtId="164" fontId="17" fillId="2" borderId="3" xfId="0" applyNumberFormat="1" applyFont="1" applyFill="1" applyBorder="1" applyAlignment="1">
      <alignment vertical="center"/>
    </xf>
    <xf numFmtId="164" fontId="17" fillId="2" borderId="2" xfId="0" applyNumberFormat="1" applyFont="1" applyFill="1" applyBorder="1" applyAlignment="1">
      <alignment vertical="center"/>
    </xf>
    <xf numFmtId="43" fontId="17" fillId="2" borderId="2" xfId="0" applyNumberFormat="1" applyFont="1" applyFill="1" applyBorder="1" applyAlignment="1">
      <alignment vertical="center"/>
    </xf>
    <xf numFmtId="164" fontId="17" fillId="4" borderId="2" xfId="0" applyNumberFormat="1" applyFont="1" applyFill="1" applyBorder="1" applyAlignment="1">
      <alignment vertical="center"/>
    </xf>
    <xf numFmtId="164" fontId="17" fillId="0" borderId="3" xfId="0" applyNumberFormat="1" applyFont="1" applyFill="1" applyBorder="1" applyAlignment="1">
      <alignment vertical="center"/>
    </xf>
    <xf numFmtId="164" fontId="17" fillId="0" borderId="2" xfId="0" applyNumberFormat="1" applyFont="1" applyFill="1" applyBorder="1" applyAlignment="1">
      <alignment vertical="center"/>
    </xf>
    <xf numFmtId="43" fontId="17" fillId="0" borderId="2" xfId="0" applyNumberFormat="1" applyFont="1" applyFill="1" applyBorder="1" applyAlignment="1">
      <alignment vertical="center"/>
    </xf>
    <xf numFmtId="164" fontId="17" fillId="2" borderId="0" xfId="0" applyNumberFormat="1" applyFont="1" applyFill="1" applyBorder="1" applyAlignment="1">
      <alignment vertical="center"/>
    </xf>
    <xf numFmtId="2" fontId="22" fillId="0" borderId="0" xfId="1" applyNumberFormat="1" applyFont="1" applyBorder="1" applyAlignment="1">
      <alignment horizontal="center"/>
    </xf>
    <xf numFmtId="0" fontId="22" fillId="0" borderId="0" xfId="1" applyNumberFormat="1" applyFont="1" applyBorder="1" applyAlignment="1"/>
    <xf numFmtId="0" fontId="20" fillId="0" borderId="0" xfId="0" applyFont="1" applyFill="1" applyAlignment="1">
      <alignment horizontal="left"/>
    </xf>
    <xf numFmtId="0" fontId="19" fillId="2" borderId="0" xfId="0" applyFont="1" applyFill="1" applyAlignment="1">
      <alignment vertical="center"/>
    </xf>
    <xf numFmtId="0" fontId="17" fillId="2" borderId="0" xfId="0" applyFont="1" applyFill="1"/>
    <xf numFmtId="2" fontId="17" fillId="0" borderId="0" xfId="0" applyNumberFormat="1" applyFont="1" applyFill="1" applyAlignment="1">
      <alignment horizontal="center"/>
    </xf>
    <xf numFmtId="0" fontId="18" fillId="3" borderId="0" xfId="0" applyFont="1" applyFill="1"/>
    <xf numFmtId="0" fontId="18" fillId="3" borderId="0" xfId="0" applyFont="1" applyFill="1" applyAlignment="1">
      <alignment horizontal="center"/>
    </xf>
    <xf numFmtId="0" fontId="5" fillId="0" borderId="0" xfId="0" applyFont="1" applyFill="1" applyAlignment="1">
      <alignment horizontal="center"/>
    </xf>
    <xf numFmtId="0" fontId="24" fillId="0" borderId="0" xfId="0" applyFont="1" applyFill="1" applyAlignment="1">
      <alignment horizontal="left"/>
    </xf>
    <xf numFmtId="0" fontId="25" fillId="0" borderId="0" xfId="0" applyFont="1" applyFill="1" applyAlignment="1">
      <alignment horizontal="left"/>
    </xf>
    <xf numFmtId="0" fontId="24" fillId="0" borderId="0" xfId="0" applyFont="1" applyFill="1"/>
    <xf numFmtId="0" fontId="25" fillId="0" borderId="0" xfId="0" applyFont="1" applyFill="1" applyAlignment="1">
      <alignment horizontal="center"/>
    </xf>
    <xf numFmtId="0" fontId="26" fillId="0" borderId="0" xfId="0" applyFont="1" applyFill="1"/>
    <xf numFmtId="0" fontId="26" fillId="0" borderId="0" xfId="0" applyFont="1"/>
    <xf numFmtId="0" fontId="29" fillId="0" borderId="0" xfId="0" applyFont="1" applyAlignment="1">
      <alignment horizontal="center"/>
    </xf>
    <xf numFmtId="0" fontId="24" fillId="0" borderId="0" xfId="0" applyNumberFormat="1" applyFont="1" applyAlignment="1"/>
    <xf numFmtId="0" fontId="25" fillId="0" borderId="0" xfId="0" applyNumberFormat="1" applyFont="1" applyAlignment="1"/>
    <xf numFmtId="0" fontId="26" fillId="0" borderId="0" xfId="0" applyFont="1" applyAlignment="1">
      <alignment horizontal="right"/>
    </xf>
    <xf numFmtId="2" fontId="26" fillId="0" borderId="0" xfId="0" applyNumberFormat="1" applyFont="1"/>
    <xf numFmtId="0" fontId="24" fillId="0" borderId="0" xfId="0" applyNumberFormat="1" applyFont="1" applyAlignment="1">
      <alignment horizontal="right"/>
    </xf>
    <xf numFmtId="0" fontId="26" fillId="0" borderId="0" xfId="0" applyFont="1" applyBorder="1"/>
    <xf numFmtId="0" fontId="26" fillId="0" borderId="8" xfId="0" applyFont="1" applyBorder="1"/>
    <xf numFmtId="0" fontId="26" fillId="0" borderId="9" xfId="0" applyFont="1" applyBorder="1"/>
    <xf numFmtId="0" fontId="26" fillId="0" borderId="10" xfId="0" applyFont="1" applyBorder="1"/>
    <xf numFmtId="0" fontId="26" fillId="0" borderId="6" xfId="0" applyFont="1" applyBorder="1"/>
    <xf numFmtId="0" fontId="26" fillId="0" borderId="6" xfId="0" applyFont="1" applyBorder="1" applyAlignment="1">
      <alignment horizontal="center"/>
    </xf>
    <xf numFmtId="0" fontId="26" fillId="0" borderId="5" xfId="0" applyFont="1" applyBorder="1" applyAlignment="1">
      <alignment horizontal="center"/>
    </xf>
    <xf numFmtId="0" fontId="26" fillId="0" borderId="4" xfId="0" applyFont="1" applyBorder="1"/>
    <xf numFmtId="2" fontId="26" fillId="0" borderId="5" xfId="0" applyNumberFormat="1" applyFont="1" applyBorder="1" applyAlignment="1">
      <alignment horizontal="center"/>
    </xf>
    <xf numFmtId="2" fontId="26" fillId="0" borderId="5" xfId="0" applyNumberFormat="1" applyFont="1" applyBorder="1"/>
    <xf numFmtId="0" fontId="26" fillId="0" borderId="4" xfId="0" applyFont="1" applyFill="1" applyBorder="1" applyAlignment="1">
      <alignment horizontal="center"/>
    </xf>
    <xf numFmtId="0" fontId="26" fillId="0" borderId="4" xfId="0" applyFont="1" applyFill="1" applyBorder="1"/>
    <xf numFmtId="2" fontId="26" fillId="0" borderId="4" xfId="0" applyNumberFormat="1" applyFont="1" applyBorder="1" applyAlignment="1">
      <alignment horizontal="center"/>
    </xf>
    <xf numFmtId="2" fontId="26" fillId="0" borderId="4" xfId="0" applyNumberFormat="1" applyFont="1" applyBorder="1"/>
    <xf numFmtId="43" fontId="26" fillId="0" borderId="4" xfId="0" applyNumberFormat="1" applyFont="1" applyBorder="1" applyAlignment="1">
      <alignment horizontal="center"/>
    </xf>
    <xf numFmtId="2" fontId="26" fillId="0" borderId="6" xfId="0" applyNumberFormat="1" applyFont="1" applyBorder="1" applyAlignment="1">
      <alignment horizontal="center"/>
    </xf>
    <xf numFmtId="2" fontId="26" fillId="0" borderId="6" xfId="0" applyNumberFormat="1" applyFont="1" applyBorder="1"/>
    <xf numFmtId="43" fontId="26" fillId="0" borderId="6" xfId="0" applyNumberFormat="1" applyFont="1" applyBorder="1" applyAlignment="1">
      <alignment horizontal="center"/>
    </xf>
    <xf numFmtId="0" fontId="26" fillId="0" borderId="5" xfId="0" applyFont="1" applyBorder="1"/>
    <xf numFmtId="0" fontId="23" fillId="0" borderId="0" xfId="0" applyFont="1" applyFill="1"/>
    <xf numFmtId="0" fontId="23" fillId="0" borderId="0" xfId="0" applyFont="1" applyFill="1" applyAlignment="1">
      <alignment horizontal="center"/>
    </xf>
    <xf numFmtId="0" fontId="23" fillId="0" borderId="0" xfId="0" applyFont="1" applyFill="1" applyAlignment="1">
      <alignment horizontal="left"/>
    </xf>
    <xf numFmtId="0" fontId="30" fillId="0" borderId="0" xfId="0" applyFont="1" applyFill="1" applyAlignment="1">
      <alignment horizontal="left"/>
    </xf>
    <xf numFmtId="0" fontId="30" fillId="0" borderId="0" xfId="0" applyFont="1" applyFill="1" applyAlignment="1">
      <alignment horizontal="center"/>
    </xf>
    <xf numFmtId="0" fontId="30" fillId="0" borderId="0" xfId="0" applyFont="1" applyFill="1" applyAlignment="1">
      <alignment horizontal="right"/>
    </xf>
    <xf numFmtId="164" fontId="30" fillId="0" borderId="0" xfId="0" applyNumberFormat="1" applyFont="1" applyFill="1" applyAlignment="1">
      <alignment horizontal="center"/>
    </xf>
    <xf numFmtId="0" fontId="30" fillId="0" borderId="0" xfId="0" applyFont="1" applyFill="1"/>
    <xf numFmtId="0" fontId="23" fillId="0" borderId="0" xfId="0" applyFont="1" applyFill="1" applyAlignment="1">
      <alignment horizontal="left" vertical="center" wrapText="1"/>
    </xf>
    <xf numFmtId="0" fontId="23" fillId="0" borderId="5" xfId="0" applyFont="1" applyFill="1" applyBorder="1" applyAlignment="1">
      <alignment vertical="center"/>
    </xf>
    <xf numFmtId="0" fontId="30" fillId="0" borderId="5" xfId="0" applyFont="1" applyFill="1" applyBorder="1" applyAlignment="1">
      <alignment horizontal="center" vertical="center" wrapText="1"/>
    </xf>
    <xf numFmtId="0" fontId="23" fillId="0" borderId="5" xfId="0" applyFont="1" applyFill="1" applyBorder="1" applyAlignment="1">
      <alignment horizontal="center" vertical="center"/>
    </xf>
    <xf numFmtId="164" fontId="23" fillId="0" borderId="5" xfId="0" applyNumberFormat="1" applyFont="1" applyFill="1" applyBorder="1" applyAlignment="1">
      <alignment vertical="center"/>
    </xf>
    <xf numFmtId="0" fontId="23" fillId="0" borderId="4" xfId="0" applyFont="1" applyFill="1" applyBorder="1" applyAlignment="1">
      <alignment vertical="center"/>
    </xf>
    <xf numFmtId="0" fontId="30" fillId="0" borderId="4"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21" xfId="10" applyFont="1" applyFill="1" applyBorder="1" applyAlignment="1">
      <alignment horizontal="center"/>
    </xf>
    <xf numFmtId="0" fontId="23" fillId="0" borderId="5" xfId="10" applyFont="1" applyFill="1" applyBorder="1" applyAlignment="1">
      <alignment wrapText="1"/>
    </xf>
    <xf numFmtId="0" fontId="23" fillId="0" borderId="20" xfId="10" applyFont="1" applyFill="1" applyBorder="1" applyAlignment="1">
      <alignment horizontal="center"/>
    </xf>
    <xf numFmtId="0" fontId="23" fillId="0" borderId="4" xfId="10" applyFont="1" applyFill="1" applyBorder="1" applyAlignment="1">
      <alignment wrapText="1"/>
    </xf>
    <xf numFmtId="0" fontId="23" fillId="3" borderId="4" xfId="10" applyFont="1" applyFill="1" applyBorder="1" applyAlignment="1">
      <alignment wrapText="1"/>
    </xf>
    <xf numFmtId="0" fontId="23" fillId="0" borderId="5" xfId="0" applyFont="1" applyFill="1" applyBorder="1" applyAlignment="1">
      <alignment horizontal="center" vertical="center" wrapText="1"/>
    </xf>
    <xf numFmtId="0" fontId="23" fillId="0" borderId="5" xfId="0" applyFont="1" applyFill="1" applyBorder="1" applyAlignment="1">
      <alignment horizontal="left" vertical="center" wrapText="1"/>
    </xf>
    <xf numFmtId="165" fontId="23" fillId="0" borderId="5" xfId="0" applyNumberFormat="1" applyFont="1" applyFill="1" applyBorder="1" applyAlignment="1">
      <alignment horizontal="center" vertical="center"/>
    </xf>
    <xf numFmtId="165" fontId="23" fillId="3" borderId="5" xfId="0" applyNumberFormat="1" applyFont="1" applyFill="1" applyBorder="1" applyAlignment="1">
      <alignment horizontal="center" vertical="center"/>
    </xf>
    <xf numFmtId="171" fontId="23" fillId="0" borderId="5" xfId="0" applyNumberFormat="1" applyFont="1" applyFill="1" applyBorder="1" applyAlignment="1">
      <alignment horizontal="center" vertical="center"/>
    </xf>
    <xf numFmtId="0" fontId="23" fillId="0" borderId="4" xfId="0" applyFont="1" applyFill="1" applyBorder="1" applyAlignment="1">
      <alignment horizontal="left" vertical="center" wrapText="1"/>
    </xf>
    <xf numFmtId="2" fontId="23" fillId="0" borderId="4" xfId="0" applyNumberFormat="1" applyFont="1" applyFill="1" applyBorder="1" applyAlignment="1">
      <alignment horizontal="center" vertical="center"/>
    </xf>
    <xf numFmtId="2" fontId="23" fillId="0" borderId="5" xfId="0" applyNumberFormat="1" applyFont="1" applyFill="1" applyBorder="1" applyAlignment="1">
      <alignment horizontal="center" vertical="center"/>
    </xf>
    <xf numFmtId="0" fontId="23" fillId="0" borderId="4" xfId="10" applyFont="1" applyFill="1" applyBorder="1" applyAlignment="1">
      <alignment horizontal="center"/>
    </xf>
    <xf numFmtId="0" fontId="23" fillId="0" borderId="4" xfId="0" applyFont="1" applyFill="1" applyBorder="1" applyAlignment="1">
      <alignment horizontal="center" vertical="center" wrapText="1"/>
    </xf>
    <xf numFmtId="0" fontId="23" fillId="0" borderId="4" xfId="10" applyFont="1" applyFill="1" applyBorder="1" applyAlignment="1">
      <alignment horizontal="left" wrapText="1"/>
    </xf>
    <xf numFmtId="0" fontId="23" fillId="3" borderId="22" xfId="10" applyFont="1" applyFill="1" applyBorder="1" applyAlignment="1">
      <alignment horizontal="center"/>
    </xf>
    <xf numFmtId="0" fontId="23" fillId="0" borderId="5" xfId="10" applyFont="1" applyFill="1" applyBorder="1" applyAlignment="1">
      <alignment horizontal="left" wrapText="1"/>
    </xf>
    <xf numFmtId="0" fontId="23" fillId="0" borderId="22" xfId="10" applyFont="1" applyFill="1" applyBorder="1" applyAlignment="1">
      <alignment horizontal="center"/>
    </xf>
    <xf numFmtId="0" fontId="30" fillId="0" borderId="5" xfId="10" applyFont="1" applyFill="1" applyBorder="1" applyAlignment="1">
      <alignment horizontal="center"/>
    </xf>
    <xf numFmtId="0" fontId="23" fillId="3" borderId="20" xfId="10" applyFont="1" applyFill="1" applyBorder="1" applyAlignment="1">
      <alignment horizontal="center"/>
    </xf>
    <xf numFmtId="0" fontId="23" fillId="0" borderId="4" xfId="12" applyFont="1" applyFill="1" applyBorder="1" applyAlignment="1">
      <alignment horizontal="left" vertical="center" wrapText="1"/>
    </xf>
    <xf numFmtId="2" fontId="23" fillId="3" borderId="4" xfId="0" applyNumberFormat="1" applyFont="1" applyFill="1" applyBorder="1" applyAlignment="1">
      <alignment horizontal="center" vertical="center"/>
    </xf>
    <xf numFmtId="0" fontId="23" fillId="0" borderId="4" xfId="1" applyFont="1" applyBorder="1"/>
    <xf numFmtId="0" fontId="23" fillId="0" borderId="4" xfId="1" applyFont="1" applyBorder="1" applyAlignment="1">
      <alignment horizontal="center"/>
    </xf>
    <xf numFmtId="0" fontId="23" fillId="3" borderId="4" xfId="0" applyFont="1" applyFill="1" applyBorder="1" applyAlignment="1">
      <alignment horizontal="center" vertical="center"/>
    </xf>
    <xf numFmtId="0" fontId="23" fillId="3" borderId="4" xfId="0" applyFont="1" applyFill="1" applyBorder="1" applyAlignment="1">
      <alignment horizontal="left" vertical="center" wrapText="1"/>
    </xf>
    <xf numFmtId="43" fontId="23" fillId="3" borderId="4" xfId="0" applyNumberFormat="1" applyFont="1" applyFill="1" applyBorder="1" applyAlignment="1">
      <alignment horizontal="center"/>
    </xf>
    <xf numFmtId="0" fontId="23" fillId="0" borderId="4" xfId="0" applyFont="1" applyFill="1" applyBorder="1" applyAlignment="1">
      <alignment vertical="center" wrapText="1"/>
    </xf>
    <xf numFmtId="165" fontId="23" fillId="0" borderId="4" xfId="0" applyNumberFormat="1" applyFont="1" applyFill="1" applyBorder="1" applyAlignment="1">
      <alignment horizontal="center" vertical="center"/>
    </xf>
    <xf numFmtId="0" fontId="23" fillId="0" borderId="4" xfId="1" applyFont="1" applyBorder="1" applyAlignment="1">
      <alignment wrapText="1"/>
    </xf>
    <xf numFmtId="0" fontId="31" fillId="0" borderId="4" xfId="0" applyFont="1" applyFill="1" applyBorder="1" applyAlignment="1">
      <alignment horizontal="center" vertical="center" wrapText="1"/>
    </xf>
    <xf numFmtId="0" fontId="30" fillId="0" borderId="4" xfId="0" applyFont="1" applyFill="1" applyBorder="1" applyAlignment="1">
      <alignment horizontal="right" vertical="center" wrapText="1"/>
    </xf>
    <xf numFmtId="0" fontId="23" fillId="0" borderId="6" xfId="0" applyFont="1" applyFill="1" applyBorder="1" applyAlignment="1">
      <alignment vertical="center"/>
    </xf>
    <xf numFmtId="0" fontId="23" fillId="0" borderId="6" xfId="0" applyFont="1" applyFill="1" applyBorder="1" applyAlignment="1">
      <alignment vertical="center" wrapText="1"/>
    </xf>
    <xf numFmtId="0" fontId="23" fillId="0" borderId="6" xfId="0" applyFont="1" applyFill="1" applyBorder="1" applyAlignment="1">
      <alignment horizontal="center" vertical="center"/>
    </xf>
    <xf numFmtId="0" fontId="32" fillId="0" borderId="5" xfId="0" applyNumberFormat="1" applyFont="1" applyFill="1" applyBorder="1" applyAlignment="1">
      <alignment vertical="center"/>
    </xf>
    <xf numFmtId="0" fontId="32" fillId="0" borderId="5" xfId="0" applyFont="1" applyFill="1" applyBorder="1" applyAlignment="1">
      <alignment horizontal="right" vertical="center"/>
    </xf>
    <xf numFmtId="0" fontId="32" fillId="0" borderId="5" xfId="0" applyFont="1" applyFill="1" applyBorder="1" applyAlignment="1">
      <alignment horizontal="center" vertical="center"/>
    </xf>
    <xf numFmtId="0" fontId="32" fillId="0" borderId="4" xfId="0" applyNumberFormat="1" applyFont="1" applyFill="1" applyBorder="1" applyAlignment="1">
      <alignment vertical="center"/>
    </xf>
    <xf numFmtId="0" fontId="23" fillId="0" borderId="4" xfId="0" applyFont="1" applyFill="1" applyBorder="1" applyAlignment="1">
      <alignment horizontal="right" vertical="center" wrapText="1"/>
    </xf>
    <xf numFmtId="0" fontId="30" fillId="0" borderId="4" xfId="0" applyFont="1" applyFill="1" applyBorder="1" applyAlignment="1">
      <alignment horizontal="center" vertical="center"/>
    </xf>
    <xf numFmtId="9" fontId="30" fillId="0" borderId="4" xfId="0" applyNumberFormat="1" applyFont="1" applyFill="1" applyBorder="1" applyAlignment="1">
      <alignment horizontal="center" vertical="center"/>
    </xf>
    <xf numFmtId="0" fontId="30" fillId="0" borderId="4" xfId="0" applyFont="1" applyFill="1" applyBorder="1" applyAlignment="1">
      <alignment vertical="center"/>
    </xf>
    <xf numFmtId="0" fontId="23" fillId="0" borderId="5" xfId="0" applyFont="1" applyFill="1" applyBorder="1" applyAlignment="1">
      <alignment horizontal="right" vertical="center"/>
    </xf>
    <xf numFmtId="0" fontId="33" fillId="0" borderId="0" xfId="0" applyFont="1" applyFill="1"/>
    <xf numFmtId="0" fontId="33" fillId="0" borderId="0" xfId="0" applyFont="1" applyFill="1" applyAlignment="1">
      <alignment horizontal="left"/>
    </xf>
    <xf numFmtId="0" fontId="23" fillId="0" borderId="0" xfId="0" applyFont="1" applyFill="1" applyBorder="1"/>
    <xf numFmtId="164" fontId="23" fillId="0" borderId="5" xfId="0" applyNumberFormat="1" applyFont="1" applyFill="1" applyBorder="1" applyAlignment="1">
      <alignment horizontal="center" vertical="center"/>
    </xf>
    <xf numFmtId="0" fontId="23" fillId="0" borderId="5" xfId="10" applyFont="1" applyFill="1" applyBorder="1" applyAlignment="1">
      <alignment horizontal="center" vertical="center"/>
    </xf>
    <xf numFmtId="165" fontId="23" fillId="0" borderId="5" xfId="10" applyNumberFormat="1" applyFont="1" applyFill="1" applyBorder="1" applyAlignment="1">
      <alignment horizontal="center" vertical="center"/>
    </xf>
    <xf numFmtId="43" fontId="23" fillId="0" borderId="5" xfId="1" applyNumberFormat="1" applyFont="1" applyBorder="1" applyAlignment="1">
      <alignment horizontal="center" vertical="center"/>
    </xf>
    <xf numFmtId="43" fontId="23" fillId="0" borderId="4" xfId="1" applyNumberFormat="1" applyFont="1" applyBorder="1" applyAlignment="1">
      <alignment horizontal="center" vertical="center"/>
    </xf>
    <xf numFmtId="43" fontId="23" fillId="2" borderId="4" xfId="0" applyNumberFormat="1" applyFont="1" applyFill="1" applyBorder="1" applyAlignment="1">
      <alignment horizontal="center" vertical="center"/>
    </xf>
    <xf numFmtId="43" fontId="23" fillId="0" borderId="4" xfId="0" applyNumberFormat="1" applyFont="1" applyFill="1" applyBorder="1" applyAlignment="1">
      <alignment horizontal="center" vertical="center"/>
    </xf>
    <xf numFmtId="43" fontId="23" fillId="0" borderId="4" xfId="0" applyNumberFormat="1" applyFont="1" applyBorder="1" applyAlignment="1">
      <alignment horizontal="center" vertical="center"/>
    </xf>
    <xf numFmtId="0" fontId="23" fillId="0" borderId="4" xfId="10" applyFont="1" applyFill="1" applyBorder="1" applyAlignment="1">
      <alignment horizontal="center" vertical="center"/>
    </xf>
    <xf numFmtId="165" fontId="23" fillId="0" borderId="4" xfId="10" applyNumberFormat="1" applyFont="1" applyFill="1" applyBorder="1" applyAlignment="1">
      <alignment horizontal="center" vertical="center"/>
    </xf>
    <xf numFmtId="1" fontId="23" fillId="0" borderId="4" xfId="10" applyNumberFormat="1" applyFont="1" applyFill="1" applyBorder="1" applyAlignment="1">
      <alignment horizontal="center" vertical="center"/>
    </xf>
    <xf numFmtId="0" fontId="23" fillId="3" borderId="4" xfId="10" applyFont="1" applyFill="1" applyBorder="1" applyAlignment="1">
      <alignment horizontal="center" vertical="center"/>
    </xf>
    <xf numFmtId="1" fontId="23" fillId="3" borderId="4" xfId="10" applyNumberFormat="1" applyFont="1" applyFill="1" applyBorder="1" applyAlignment="1">
      <alignment horizontal="center" vertical="center"/>
    </xf>
    <xf numFmtId="43" fontId="23" fillId="0" borderId="4" xfId="1" applyNumberFormat="1" applyFont="1" applyFill="1" applyBorder="1" applyAlignment="1">
      <alignment horizontal="center" vertical="center"/>
    </xf>
    <xf numFmtId="1" fontId="23" fillId="0" borderId="5" xfId="10" applyNumberFormat="1" applyFont="1" applyFill="1" applyBorder="1" applyAlignment="1">
      <alignment horizontal="center" vertical="center"/>
    </xf>
    <xf numFmtId="0" fontId="23" fillId="0" borderId="4" xfId="1" applyFont="1" applyBorder="1" applyAlignment="1">
      <alignment horizontal="center" vertical="center"/>
    </xf>
    <xf numFmtId="2" fontId="23" fillId="0" borderId="4" xfId="1" applyNumberFormat="1" applyFont="1" applyBorder="1" applyAlignment="1">
      <alignment horizontal="center" vertical="center"/>
    </xf>
    <xf numFmtId="43" fontId="23" fillId="3" borderId="4" xfId="1" applyNumberFormat="1" applyFont="1" applyFill="1" applyBorder="1" applyAlignment="1">
      <alignment horizontal="center" vertical="center"/>
    </xf>
    <xf numFmtId="43" fontId="23" fillId="3" borderId="4" xfId="0" applyNumberFormat="1" applyFont="1" applyFill="1" applyBorder="1" applyAlignment="1">
      <alignment horizontal="center" vertical="center"/>
    </xf>
    <xf numFmtId="165" fontId="23" fillId="0" borderId="4" xfId="1" applyNumberFormat="1" applyFont="1" applyBorder="1" applyAlignment="1">
      <alignment horizontal="center" vertical="center"/>
    </xf>
    <xf numFmtId="164" fontId="23" fillId="2" borderId="4" xfId="0" applyNumberFormat="1" applyFont="1" applyFill="1" applyBorder="1" applyAlignment="1">
      <alignment horizontal="center" vertical="center"/>
    </xf>
    <xf numFmtId="164" fontId="30" fillId="0" borderId="4" xfId="0" applyNumberFormat="1" applyFont="1" applyFill="1" applyBorder="1" applyAlignment="1">
      <alignment horizontal="center" vertical="center"/>
    </xf>
    <xf numFmtId="164" fontId="23" fillId="0" borderId="4" xfId="0" applyNumberFormat="1" applyFont="1" applyFill="1" applyBorder="1" applyAlignment="1">
      <alignment horizontal="center" vertical="center"/>
    </xf>
    <xf numFmtId="164" fontId="23" fillId="0" borderId="6" xfId="0" applyNumberFormat="1" applyFont="1" applyFill="1" applyBorder="1" applyAlignment="1">
      <alignment horizontal="center" vertical="center"/>
    </xf>
    <xf numFmtId="164" fontId="32" fillId="0" borderId="5" xfId="0" applyNumberFormat="1" applyFont="1" applyFill="1" applyBorder="1" applyAlignment="1">
      <alignment horizontal="center" vertical="center"/>
    </xf>
    <xf numFmtId="164" fontId="30" fillId="0" borderId="5" xfId="0" applyNumberFormat="1" applyFont="1" applyFill="1" applyBorder="1" applyAlignment="1">
      <alignment horizontal="center" vertical="center"/>
    </xf>
    <xf numFmtId="0" fontId="23" fillId="3" borderId="0" xfId="0" applyFont="1" applyFill="1" applyAlignment="1">
      <alignment horizontal="left"/>
    </xf>
    <xf numFmtId="0" fontId="23" fillId="3" borderId="0" xfId="1" applyFont="1" applyFill="1"/>
    <xf numFmtId="0" fontId="30" fillId="3" borderId="0" xfId="1" applyFont="1" applyFill="1" applyAlignment="1">
      <alignment horizontal="center"/>
    </xf>
    <xf numFmtId="0" fontId="23" fillId="3" borderId="0" xfId="0" applyFont="1" applyFill="1"/>
    <xf numFmtId="0" fontId="23" fillId="3" borderId="5" xfId="1" applyFont="1" applyFill="1" applyBorder="1" applyAlignment="1">
      <alignment horizontal="center"/>
    </xf>
    <xf numFmtId="0" fontId="30" fillId="3" borderId="5" xfId="1" applyFont="1" applyFill="1" applyBorder="1" applyAlignment="1">
      <alignment horizontal="center"/>
    </xf>
    <xf numFmtId="0" fontId="23" fillId="3" borderId="13" xfId="0" applyFont="1" applyFill="1" applyBorder="1" applyAlignment="1"/>
    <xf numFmtId="0" fontId="30" fillId="3" borderId="13" xfId="0" applyFont="1" applyFill="1" applyBorder="1" applyAlignment="1">
      <alignment horizontal="center"/>
    </xf>
    <xf numFmtId="0" fontId="23" fillId="3" borderId="13" xfId="0" applyFont="1" applyFill="1" applyBorder="1" applyAlignment="1">
      <alignment horizontal="center"/>
    </xf>
    <xf numFmtId="2" fontId="23" fillId="3" borderId="4" xfId="1" applyNumberFormat="1" applyFont="1" applyFill="1" applyBorder="1" applyAlignment="1">
      <alignment horizontal="center"/>
    </xf>
    <xf numFmtId="0" fontId="23" fillId="3" borderId="4" xfId="1" applyFont="1" applyFill="1" applyBorder="1" applyAlignment="1">
      <alignment horizontal="center"/>
    </xf>
    <xf numFmtId="0" fontId="23" fillId="3" borderId="4" xfId="1" applyFont="1" applyFill="1" applyBorder="1"/>
    <xf numFmtId="2" fontId="23" fillId="3" borderId="4" xfId="1" applyNumberFormat="1" applyFont="1" applyFill="1" applyBorder="1"/>
    <xf numFmtId="0" fontId="23" fillId="3" borderId="13" xfId="0" applyFont="1" applyFill="1" applyBorder="1" applyAlignment="1">
      <alignment wrapText="1"/>
    </xf>
    <xf numFmtId="0" fontId="23" fillId="3" borderId="13" xfId="0" applyFont="1" applyFill="1" applyBorder="1"/>
    <xf numFmtId="170" fontId="23" fillId="3" borderId="13" xfId="8" applyNumberFormat="1" applyFont="1" applyFill="1" applyBorder="1" applyAlignment="1" applyProtection="1">
      <alignment vertical="top" wrapText="1"/>
    </xf>
    <xf numFmtId="0" fontId="23" fillId="3" borderId="13" xfId="9" applyFont="1" applyFill="1" applyBorder="1" applyAlignment="1">
      <alignment wrapText="1"/>
    </xf>
    <xf numFmtId="0" fontId="23" fillId="3" borderId="14" xfId="0" applyFont="1" applyFill="1" applyBorder="1" applyAlignment="1">
      <alignment horizontal="left" wrapText="1"/>
    </xf>
    <xf numFmtId="49" fontId="23" fillId="3" borderId="13" xfId="0" applyNumberFormat="1" applyFont="1" applyFill="1" applyBorder="1" applyAlignment="1">
      <alignment horizontal="left"/>
    </xf>
    <xf numFmtId="0" fontId="23" fillId="3" borderId="13" xfId="0" applyFont="1" applyFill="1" applyBorder="1" applyAlignment="1">
      <alignment horizontal="left"/>
    </xf>
    <xf numFmtId="0" fontId="23" fillId="3" borderId="13" xfId="0" applyFont="1" applyFill="1" applyBorder="1" applyAlignment="1">
      <alignment horizontal="left" wrapText="1"/>
    </xf>
    <xf numFmtId="0" fontId="23" fillId="3" borderId="6" xfId="1" applyFont="1" applyFill="1" applyBorder="1" applyAlignment="1">
      <alignment horizontal="center"/>
    </xf>
    <xf numFmtId="0" fontId="23" fillId="3" borderId="6" xfId="1" applyFont="1" applyFill="1" applyBorder="1" applyAlignment="1">
      <alignment vertical="center" wrapText="1"/>
    </xf>
    <xf numFmtId="0" fontId="23" fillId="3" borderId="6" xfId="1" applyFont="1" applyFill="1" applyBorder="1" applyAlignment="1">
      <alignment horizontal="center" vertical="center" wrapText="1"/>
    </xf>
    <xf numFmtId="0" fontId="23" fillId="3" borderId="5" xfId="1" applyFont="1" applyFill="1" applyBorder="1"/>
    <xf numFmtId="0" fontId="30" fillId="3" borderId="5" xfId="1" applyFont="1" applyFill="1" applyBorder="1" applyAlignment="1">
      <alignment horizontal="right"/>
    </xf>
    <xf numFmtId="0" fontId="32" fillId="3" borderId="4" xfId="0" applyNumberFormat="1" applyFont="1" applyFill="1" applyBorder="1" applyAlignment="1">
      <alignment vertical="center"/>
    </xf>
    <xf numFmtId="0" fontId="23" fillId="3" borderId="4" xfId="0" applyFont="1" applyFill="1" applyBorder="1" applyAlignment="1">
      <alignment horizontal="right" vertical="center" wrapText="1"/>
    </xf>
    <xf numFmtId="0" fontId="30" fillId="3" borderId="4" xfId="0" applyFont="1" applyFill="1" applyBorder="1" applyAlignment="1">
      <alignment horizontal="center" vertical="center"/>
    </xf>
    <xf numFmtId="9" fontId="30" fillId="3" borderId="4" xfId="0" applyNumberFormat="1" applyFont="1" applyFill="1" applyBorder="1" applyAlignment="1">
      <alignment horizontal="center" vertical="center"/>
    </xf>
    <xf numFmtId="0" fontId="30" fillId="3" borderId="4" xfId="0" applyFont="1" applyFill="1" applyBorder="1" applyAlignment="1">
      <alignment vertical="center"/>
    </xf>
    <xf numFmtId="164" fontId="30" fillId="3" borderId="4" xfId="0" applyNumberFormat="1" applyFont="1" applyFill="1" applyBorder="1" applyAlignment="1">
      <alignment vertical="center"/>
    </xf>
    <xf numFmtId="0" fontId="23" fillId="3" borderId="5" xfId="0" applyFont="1" applyFill="1" applyBorder="1" applyAlignment="1">
      <alignment horizontal="right" vertical="center"/>
    </xf>
    <xf numFmtId="164" fontId="30" fillId="3" borderId="4" xfId="0" applyNumberFormat="1" applyFont="1" applyFill="1" applyBorder="1" applyAlignment="1">
      <alignment horizontal="right" vertical="center"/>
    </xf>
    <xf numFmtId="0" fontId="33" fillId="3" borderId="0" xfId="0" applyFont="1" applyFill="1"/>
    <xf numFmtId="0" fontId="33" fillId="3" borderId="0" xfId="0" applyFont="1" applyFill="1" applyAlignment="1">
      <alignment horizontal="left"/>
    </xf>
    <xf numFmtId="0" fontId="23" fillId="3" borderId="0" xfId="0" applyFont="1" applyFill="1" applyAlignment="1">
      <alignment horizontal="center"/>
    </xf>
    <xf numFmtId="0" fontId="23" fillId="3" borderId="13" xfId="0" applyFont="1" applyFill="1" applyBorder="1" applyAlignment="1">
      <alignment horizontal="center" vertical="center" wrapText="1"/>
    </xf>
    <xf numFmtId="0" fontId="23" fillId="3" borderId="13" xfId="0" applyFont="1" applyFill="1" applyBorder="1" applyAlignment="1">
      <alignment horizontal="center" vertical="center"/>
    </xf>
    <xf numFmtId="0" fontId="23" fillId="3" borderId="15" xfId="0" applyFont="1" applyFill="1" applyBorder="1" applyAlignment="1">
      <alignment horizontal="center" vertical="center"/>
    </xf>
    <xf numFmtId="1" fontId="23" fillId="3" borderId="13" xfId="0" applyNumberFormat="1" applyFont="1" applyFill="1" applyBorder="1" applyAlignment="1">
      <alignment horizontal="center" vertical="center" wrapText="1"/>
    </xf>
    <xf numFmtId="1" fontId="23" fillId="3" borderId="13" xfId="0" applyNumberFormat="1" applyFont="1" applyFill="1" applyBorder="1" applyAlignment="1">
      <alignment horizontal="center" vertical="center"/>
    </xf>
    <xf numFmtId="170" fontId="23" fillId="3" borderId="13" xfId="8" applyNumberFormat="1" applyFont="1" applyFill="1" applyBorder="1" applyAlignment="1" applyProtection="1">
      <alignment horizontal="center" vertical="center" wrapText="1"/>
    </xf>
    <xf numFmtId="0" fontId="23" fillId="3" borderId="13" xfId="11" applyFont="1" applyFill="1" applyBorder="1" applyAlignment="1">
      <alignment horizontal="center" vertical="center"/>
    </xf>
    <xf numFmtId="0" fontId="23" fillId="3" borderId="15" xfId="0" applyFont="1" applyFill="1" applyBorder="1" applyAlignment="1">
      <alignment horizontal="center" vertical="center" wrapText="1"/>
    </xf>
    <xf numFmtId="9" fontId="23" fillId="3" borderId="6" xfId="1" applyNumberFormat="1" applyFont="1" applyFill="1" applyBorder="1" applyAlignment="1">
      <alignment horizontal="center" vertical="center" wrapText="1"/>
    </xf>
    <xf numFmtId="2" fontId="23" fillId="3" borderId="6" xfId="1" applyNumberFormat="1" applyFont="1" applyFill="1" applyBorder="1" applyAlignment="1">
      <alignment horizontal="center" vertical="center"/>
    </xf>
    <xf numFmtId="0" fontId="23" fillId="3" borderId="6" xfId="1" applyFont="1" applyFill="1" applyBorder="1" applyAlignment="1">
      <alignment horizontal="center" vertical="center"/>
    </xf>
    <xf numFmtId="43" fontId="23" fillId="3" borderId="6" xfId="1" applyNumberFormat="1" applyFont="1" applyFill="1" applyBorder="1" applyAlignment="1">
      <alignment horizontal="center" vertical="center"/>
    </xf>
    <xf numFmtId="0" fontId="30" fillId="3" borderId="5" xfId="1" applyFont="1" applyFill="1" applyBorder="1" applyAlignment="1">
      <alignment horizontal="center" vertical="center"/>
    </xf>
    <xf numFmtId="2" fontId="23" fillId="3" borderId="5" xfId="1" applyNumberFormat="1" applyFont="1" applyFill="1" applyBorder="1" applyAlignment="1">
      <alignment horizontal="center" vertical="center"/>
    </xf>
    <xf numFmtId="2" fontId="30" fillId="3" borderId="5" xfId="1" applyNumberFormat="1" applyFont="1" applyFill="1" applyBorder="1" applyAlignment="1">
      <alignment horizontal="center" vertical="center"/>
    </xf>
    <xf numFmtId="164" fontId="30" fillId="3" borderId="4" xfId="0" applyNumberFormat="1" applyFont="1" applyFill="1" applyBorder="1" applyAlignment="1">
      <alignment horizontal="center" vertical="center"/>
    </xf>
    <xf numFmtId="2" fontId="30" fillId="3" borderId="5" xfId="1" applyNumberFormat="1" applyFont="1" applyFill="1" applyBorder="1" applyAlignment="1">
      <alignment horizontal="right" vertical="center"/>
    </xf>
    <xf numFmtId="0" fontId="23" fillId="3" borderId="18" xfId="10" applyFont="1" applyFill="1" applyBorder="1" applyAlignment="1">
      <alignment horizontal="center" vertical="center"/>
    </xf>
    <xf numFmtId="0" fontId="35" fillId="6" borderId="19" xfId="10" applyFont="1" applyFill="1" applyBorder="1" applyAlignment="1">
      <alignment horizontal="left" vertical="center"/>
    </xf>
    <xf numFmtId="0" fontId="23" fillId="3" borderId="4" xfId="0" applyFont="1" applyFill="1" applyBorder="1" applyAlignment="1">
      <alignment horizontal="center" vertical="justify"/>
    </xf>
    <xf numFmtId="0" fontId="23" fillId="3" borderId="16" xfId="10" applyFont="1" applyFill="1" applyBorder="1" applyAlignment="1">
      <alignment horizontal="center" vertical="center"/>
    </xf>
    <xf numFmtId="0" fontId="23" fillId="3" borderId="13" xfId="10" applyFont="1" applyFill="1" applyBorder="1" applyAlignment="1">
      <alignment horizontal="left" vertical="center" wrapText="1"/>
    </xf>
    <xf numFmtId="0" fontId="23" fillId="3" borderId="13" xfId="10" applyFont="1" applyFill="1" applyBorder="1" applyAlignment="1">
      <alignment horizontal="center" vertical="center" wrapText="1"/>
    </xf>
    <xf numFmtId="0" fontId="23" fillId="3" borderId="13" xfId="10" applyFont="1" applyFill="1" applyBorder="1" applyAlignment="1">
      <alignment horizontal="center" vertical="center"/>
    </xf>
    <xf numFmtId="0" fontId="35" fillId="6" borderId="13" xfId="10" applyFont="1" applyFill="1" applyBorder="1" applyAlignment="1">
      <alignment horizontal="left" vertical="center"/>
    </xf>
    <xf numFmtId="0" fontId="23" fillId="6" borderId="13" xfId="10" applyFont="1" applyFill="1" applyBorder="1" applyAlignment="1">
      <alignment horizontal="center" vertical="center"/>
    </xf>
    <xf numFmtId="0" fontId="35" fillId="3" borderId="13" xfId="10" applyFont="1" applyFill="1" applyBorder="1" applyAlignment="1">
      <alignment horizontal="left" vertical="center"/>
    </xf>
    <xf numFmtId="0" fontId="23" fillId="3" borderId="13" xfId="10" applyFont="1" applyFill="1" applyBorder="1" applyAlignment="1">
      <alignment horizontal="left" wrapText="1"/>
    </xf>
    <xf numFmtId="0" fontId="30" fillId="3" borderId="4" xfId="0" applyFont="1" applyFill="1" applyBorder="1" applyAlignment="1">
      <alignment horizontal="right" vertical="center" wrapText="1"/>
    </xf>
    <xf numFmtId="0" fontId="23" fillId="3" borderId="0" xfId="0" applyFont="1" applyFill="1" applyBorder="1"/>
    <xf numFmtId="0" fontId="23" fillId="3" borderId="4" xfId="6" applyFont="1" applyFill="1" applyBorder="1" applyAlignment="1">
      <alignment horizontal="center" vertical="center" wrapText="1"/>
    </xf>
    <xf numFmtId="0" fontId="23" fillId="3" borderId="4"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23" fillId="3" borderId="5" xfId="0" applyFont="1" applyFill="1" applyBorder="1" applyAlignment="1">
      <alignment horizontal="center" vertical="center"/>
    </xf>
    <xf numFmtId="0" fontId="30" fillId="3" borderId="0" xfId="0" applyFont="1" applyFill="1" applyAlignment="1">
      <alignment horizontal="left"/>
    </xf>
    <xf numFmtId="0" fontId="36" fillId="3" borderId="0" xfId="0" applyFont="1" applyFill="1" applyAlignment="1">
      <alignment horizontal="left"/>
    </xf>
    <xf numFmtId="0" fontId="30" fillId="3" borderId="0" xfId="0" applyFont="1" applyFill="1" applyAlignment="1">
      <alignment horizontal="center"/>
    </xf>
    <xf numFmtId="0" fontId="36" fillId="3" borderId="0" xfId="0" applyFont="1" applyFill="1"/>
    <xf numFmtId="0" fontId="30" fillId="3" borderId="0" xfId="0" applyFont="1" applyFill="1" applyAlignment="1">
      <alignment horizontal="right"/>
    </xf>
    <xf numFmtId="164" fontId="30" fillId="3" borderId="0" xfId="0" applyNumberFormat="1" applyFont="1" applyFill="1" applyAlignment="1">
      <alignment horizontal="center"/>
    </xf>
    <xf numFmtId="0" fontId="30" fillId="3" borderId="0" xfId="0" applyFont="1" applyFill="1"/>
    <xf numFmtId="0" fontId="23" fillId="3" borderId="5" xfId="0" applyFont="1" applyFill="1" applyBorder="1" applyAlignment="1">
      <alignment vertical="center"/>
    </xf>
    <xf numFmtId="0" fontId="23" fillId="3" borderId="5" xfId="0" applyFont="1" applyFill="1" applyBorder="1" applyAlignment="1">
      <alignment vertical="center" wrapText="1"/>
    </xf>
    <xf numFmtId="164" fontId="23" fillId="3" borderId="5" xfId="0" applyNumberFormat="1" applyFont="1" applyFill="1" applyBorder="1" applyAlignment="1">
      <alignment vertical="center"/>
    </xf>
    <xf numFmtId="0" fontId="30" fillId="3" borderId="4" xfId="0" applyFont="1" applyFill="1" applyBorder="1" applyAlignment="1">
      <alignment horizontal="center" vertical="justify"/>
    </xf>
    <xf numFmtId="0" fontId="23" fillId="3" borderId="4" xfId="0" applyFont="1" applyFill="1" applyBorder="1" applyAlignment="1">
      <alignment vertical="justify"/>
    </xf>
    <xf numFmtId="43" fontId="36" fillId="3" borderId="4" xfId="0" applyNumberFormat="1" applyFont="1" applyFill="1" applyBorder="1" applyAlignment="1">
      <alignment vertical="center"/>
    </xf>
    <xf numFmtId="0" fontId="23" fillId="3" borderId="6" xfId="0" applyFont="1" applyFill="1" applyBorder="1" applyAlignment="1">
      <alignment vertical="center"/>
    </xf>
    <xf numFmtId="0" fontId="23" fillId="3" borderId="6" xfId="0" applyFont="1" applyFill="1" applyBorder="1" applyAlignment="1">
      <alignment vertical="center" wrapText="1"/>
    </xf>
    <xf numFmtId="0" fontId="23" fillId="3" borderId="6" xfId="0" applyFont="1" applyFill="1" applyBorder="1" applyAlignment="1">
      <alignment horizontal="center" vertical="center"/>
    </xf>
    <xf numFmtId="164" fontId="23" fillId="3" borderId="6" xfId="0" applyNumberFormat="1" applyFont="1" applyFill="1" applyBorder="1" applyAlignment="1">
      <alignment vertical="center"/>
    </xf>
    <xf numFmtId="0" fontId="32" fillId="3" borderId="5" xfId="0" applyNumberFormat="1" applyFont="1" applyFill="1" applyBorder="1" applyAlignment="1">
      <alignment vertical="center"/>
    </xf>
    <xf numFmtId="0" fontId="32" fillId="3" borderId="5" xfId="0" applyFont="1" applyFill="1" applyBorder="1" applyAlignment="1">
      <alignment horizontal="right" vertical="center"/>
    </xf>
    <xf numFmtId="0" fontId="32" fillId="3" borderId="5" xfId="0" applyFont="1" applyFill="1" applyBorder="1" applyAlignment="1">
      <alignment horizontal="center" vertical="center"/>
    </xf>
    <xf numFmtId="164" fontId="32" fillId="3" borderId="5" xfId="0" applyNumberFormat="1" applyFont="1" applyFill="1" applyBorder="1" applyAlignment="1">
      <alignment vertical="center"/>
    </xf>
    <xf numFmtId="164" fontId="30" fillId="3" borderId="5" xfId="0" applyNumberFormat="1" applyFont="1" applyFill="1" applyBorder="1" applyAlignment="1">
      <alignment vertical="center"/>
    </xf>
    <xf numFmtId="43" fontId="36" fillId="3" borderId="4" xfId="0" applyNumberFormat="1" applyFont="1" applyFill="1" applyBorder="1" applyAlignment="1">
      <alignment horizontal="center" vertical="center"/>
    </xf>
    <xf numFmtId="164" fontId="23" fillId="3" borderId="6" xfId="0" applyNumberFormat="1" applyFont="1" applyFill="1" applyBorder="1" applyAlignment="1">
      <alignment horizontal="center" vertical="center"/>
    </xf>
    <xf numFmtId="0" fontId="24" fillId="0" borderId="0" xfId="0" applyFont="1" applyFill="1" applyAlignment="1">
      <alignment horizontal="center"/>
    </xf>
    <xf numFmtId="0" fontId="37" fillId="0" borderId="0" xfId="0" applyFont="1" applyFill="1"/>
    <xf numFmtId="0" fontId="38" fillId="0" borderId="0" xfId="0" applyFont="1" applyFill="1" applyAlignment="1">
      <alignment horizontal="center"/>
    </xf>
    <xf numFmtId="0" fontId="25" fillId="0" borderId="0" xfId="0" applyFont="1" applyFill="1" applyAlignment="1">
      <alignment horizontal="right"/>
    </xf>
    <xf numFmtId="164" fontId="25" fillId="0" borderId="0" xfId="0" applyNumberFormat="1" applyFont="1" applyFill="1" applyAlignment="1">
      <alignment horizontal="center"/>
    </xf>
    <xf numFmtId="0" fontId="25" fillId="0" borderId="0" xfId="0" applyFont="1" applyFill="1"/>
    <xf numFmtId="0" fontId="24" fillId="0" borderId="11" xfId="0" applyFont="1" applyFill="1" applyBorder="1" applyAlignment="1">
      <alignment vertical="center"/>
    </xf>
    <xf numFmtId="0" fontId="24" fillId="0" borderId="11" xfId="0" applyFont="1" applyFill="1" applyBorder="1" applyAlignment="1">
      <alignment vertical="center" wrapText="1"/>
    </xf>
    <xf numFmtId="0" fontId="24" fillId="0" borderId="11" xfId="0" applyFont="1" applyFill="1" applyBorder="1" applyAlignment="1">
      <alignment horizontal="center" vertical="center"/>
    </xf>
    <xf numFmtId="0" fontId="24" fillId="0" borderId="5" xfId="0" applyFont="1" applyFill="1" applyBorder="1" applyAlignment="1">
      <alignment horizontal="center" vertical="center"/>
    </xf>
    <xf numFmtId="164" fontId="24" fillId="0" borderId="5" xfId="0" applyNumberFormat="1" applyFont="1" applyFill="1" applyBorder="1" applyAlignment="1">
      <alignment vertical="center"/>
    </xf>
    <xf numFmtId="0" fontId="39" fillId="0" borderId="4" xfId="0" applyFont="1" applyBorder="1" applyAlignment="1">
      <alignment horizontal="center" vertical="top" wrapText="1"/>
    </xf>
    <xf numFmtId="0" fontId="40" fillId="0" borderId="4" xfId="0" applyFont="1" applyBorder="1" applyAlignment="1">
      <alignment horizontal="left" vertical="top" wrapText="1"/>
    </xf>
    <xf numFmtId="0" fontId="24" fillId="0" borderId="10" xfId="0" applyFont="1" applyFill="1" applyBorder="1" applyAlignment="1">
      <alignment horizontal="center" vertical="center"/>
    </xf>
    <xf numFmtId="0" fontId="24" fillId="0" borderId="4" xfId="0" applyFont="1" applyFill="1" applyBorder="1" applyAlignment="1">
      <alignment horizontal="center" vertical="center"/>
    </xf>
    <xf numFmtId="43" fontId="24" fillId="2" borderId="4" xfId="0" applyNumberFormat="1" applyFont="1" applyFill="1" applyBorder="1" applyAlignment="1">
      <alignment vertical="center"/>
    </xf>
    <xf numFmtId="0" fontId="24" fillId="0" borderId="4" xfId="0" applyFont="1" applyBorder="1" applyAlignment="1">
      <alignment vertical="top" wrapText="1"/>
    </xf>
    <xf numFmtId="43" fontId="26" fillId="2" borderId="4" xfId="0" applyNumberFormat="1" applyFont="1" applyFill="1" applyBorder="1" applyAlignment="1">
      <alignment vertical="center"/>
    </xf>
    <xf numFmtId="0" fontId="39" fillId="0" borderId="4" xfId="0" applyFont="1" applyBorder="1" applyAlignment="1">
      <alignment vertical="top" wrapText="1"/>
    </xf>
    <xf numFmtId="0" fontId="39" fillId="0" borderId="7" xfId="0" applyFont="1" applyBorder="1" applyAlignment="1">
      <alignment vertical="top" wrapText="1"/>
    </xf>
    <xf numFmtId="0" fontId="39" fillId="0" borderId="7" xfId="0" applyFont="1" applyBorder="1" applyAlignment="1">
      <alignment horizontal="center" vertical="top" wrapText="1"/>
    </xf>
    <xf numFmtId="0" fontId="42" fillId="0" borderId="4" xfId="0" applyFont="1" applyBorder="1" applyAlignment="1">
      <alignment horizontal="justify" vertical="top" wrapText="1"/>
    </xf>
    <xf numFmtId="0" fontId="43" fillId="0" borderId="4" xfId="0" applyFont="1" applyBorder="1" applyAlignment="1">
      <alignment horizontal="justify" vertical="top" wrapText="1"/>
    </xf>
    <xf numFmtId="0" fontId="40" fillId="0" borderId="4" xfId="0" applyFont="1" applyBorder="1" applyAlignment="1">
      <alignment vertical="top" wrapText="1"/>
    </xf>
    <xf numFmtId="0" fontId="39" fillId="0" borderId="4" xfId="0" applyFont="1" applyBorder="1" applyAlignment="1">
      <alignment wrapText="1"/>
    </xf>
    <xf numFmtId="0" fontId="39" fillId="0" borderId="7" xfId="0" applyFont="1" applyBorder="1" applyAlignment="1">
      <alignment wrapText="1"/>
    </xf>
    <xf numFmtId="0" fontId="24" fillId="0" borderId="6" xfId="0" applyFont="1" applyFill="1" applyBorder="1" applyAlignment="1">
      <alignment vertical="center"/>
    </xf>
    <xf numFmtId="0" fontId="24" fillId="0" borderId="6" xfId="0" applyFont="1" applyFill="1" applyBorder="1" applyAlignment="1">
      <alignment vertical="center" wrapText="1"/>
    </xf>
    <xf numFmtId="0" fontId="24" fillId="0" borderId="6" xfId="0" applyFont="1" applyFill="1" applyBorder="1" applyAlignment="1">
      <alignment horizontal="center" vertical="center"/>
    </xf>
    <xf numFmtId="0" fontId="37" fillId="0" borderId="5" xfId="0" applyNumberFormat="1" applyFont="1" applyFill="1" applyBorder="1" applyAlignment="1">
      <alignment vertical="center"/>
    </xf>
    <xf numFmtId="0" fontId="37" fillId="0" borderId="5" xfId="0" applyFont="1" applyFill="1" applyBorder="1" applyAlignment="1">
      <alignment horizontal="right" vertical="center"/>
    </xf>
    <xf numFmtId="0" fontId="37" fillId="0" borderId="5" xfId="0" applyFont="1" applyFill="1" applyBorder="1" applyAlignment="1">
      <alignment horizontal="center" vertical="center"/>
    </xf>
    <xf numFmtId="164" fontId="37" fillId="0" borderId="5" xfId="0" applyNumberFormat="1" applyFont="1" applyFill="1" applyBorder="1" applyAlignment="1">
      <alignment vertical="center"/>
    </xf>
    <xf numFmtId="164" fontId="25" fillId="0" borderId="5" xfId="0" applyNumberFormat="1" applyFont="1" applyFill="1" applyBorder="1" applyAlignment="1">
      <alignment vertical="center"/>
    </xf>
    <xf numFmtId="0" fontId="37" fillId="0" borderId="4" xfId="0" applyNumberFormat="1" applyFont="1" applyFill="1" applyBorder="1" applyAlignment="1">
      <alignment vertical="center"/>
    </xf>
    <xf numFmtId="0" fontId="24" fillId="0" borderId="4" xfId="0" applyFont="1" applyFill="1" applyBorder="1" applyAlignment="1">
      <alignment horizontal="right" vertical="center" wrapText="1"/>
    </xf>
    <xf numFmtId="0" fontId="25" fillId="0" borderId="4" xfId="0" applyFont="1" applyFill="1" applyBorder="1" applyAlignment="1">
      <alignment horizontal="center" vertical="center"/>
    </xf>
    <xf numFmtId="9" fontId="25" fillId="0" borderId="4" xfId="0" applyNumberFormat="1" applyFont="1" applyFill="1" applyBorder="1" applyAlignment="1">
      <alignment horizontal="center" vertical="center"/>
    </xf>
    <xf numFmtId="0" fontId="25" fillId="0" borderId="4" xfId="0" applyFont="1" applyFill="1" applyBorder="1" applyAlignment="1">
      <alignment vertical="center"/>
    </xf>
    <xf numFmtId="164" fontId="25" fillId="0" borderId="4" xfId="0" applyNumberFormat="1" applyFont="1" applyFill="1" applyBorder="1" applyAlignment="1">
      <alignment vertical="center"/>
    </xf>
    <xf numFmtId="0" fontId="24" fillId="0" borderId="5" xfId="0" applyFont="1" applyFill="1" applyBorder="1" applyAlignment="1">
      <alignment horizontal="right" vertical="center"/>
    </xf>
    <xf numFmtId="164" fontId="25" fillId="0" borderId="4" xfId="0" applyNumberFormat="1" applyFont="1" applyFill="1" applyBorder="1" applyAlignment="1">
      <alignment horizontal="right" vertical="center"/>
    </xf>
    <xf numFmtId="0" fontId="45" fillId="0" borderId="0" xfId="0" applyFont="1" applyFill="1"/>
    <xf numFmtId="0" fontId="45" fillId="0" borderId="0" xfId="0" applyFont="1" applyFill="1" applyAlignment="1">
      <alignment horizontal="left"/>
    </xf>
    <xf numFmtId="0" fontId="24" fillId="0" borderId="0" xfId="0" applyFont="1" applyFill="1" applyBorder="1"/>
    <xf numFmtId="0" fontId="39" fillId="0" borderId="4" xfId="0" applyFont="1" applyBorder="1" applyAlignment="1">
      <alignment horizontal="center" vertical="center" wrapText="1"/>
    </xf>
    <xf numFmtId="43" fontId="24" fillId="2" borderId="4" xfId="0" applyNumberFormat="1" applyFont="1" applyFill="1" applyBorder="1" applyAlignment="1">
      <alignment horizontal="center" vertical="center"/>
    </xf>
    <xf numFmtId="43" fontId="24" fillId="0" borderId="4" xfId="0" applyNumberFormat="1" applyFont="1" applyFill="1" applyBorder="1" applyAlignment="1">
      <alignment horizontal="center" vertical="center"/>
    </xf>
    <xf numFmtId="0" fontId="24" fillId="0" borderId="4" xfId="0" applyFont="1" applyBorder="1" applyAlignment="1">
      <alignment horizontal="center" vertical="center" wrapText="1"/>
    </xf>
    <xf numFmtId="43" fontId="24" fillId="0" borderId="10" xfId="1" applyNumberFormat="1" applyFont="1" applyBorder="1" applyAlignment="1">
      <alignment horizontal="center" vertical="center"/>
    </xf>
    <xf numFmtId="43" fontId="24" fillId="0" borderId="4" xfId="1" applyNumberFormat="1" applyFont="1" applyBorder="1" applyAlignment="1">
      <alignment horizontal="center" vertical="center"/>
    </xf>
    <xf numFmtId="43" fontId="26" fillId="2" borderId="4" xfId="0" applyNumberFormat="1" applyFont="1" applyFill="1" applyBorder="1" applyAlignment="1">
      <alignment horizontal="center" vertical="center"/>
    </xf>
    <xf numFmtId="43" fontId="24" fillId="0" borderId="4" xfId="0" applyNumberFormat="1" applyFont="1" applyBorder="1" applyAlignment="1">
      <alignment horizontal="center" vertical="center"/>
    </xf>
    <xf numFmtId="0" fontId="26" fillId="0" borderId="4" xfId="0" applyFont="1" applyBorder="1" applyAlignment="1">
      <alignment horizontal="center" vertical="center" wrapText="1"/>
    </xf>
    <xf numFmtId="0" fontId="41" fillId="0" borderId="4" xfId="0" applyFont="1" applyBorder="1" applyAlignment="1">
      <alignment horizontal="center" vertical="center" wrapText="1"/>
    </xf>
    <xf numFmtId="0" fontId="39" fillId="0" borderId="7" xfId="0" applyFont="1" applyBorder="1" applyAlignment="1">
      <alignment horizontal="center" vertical="center" wrapText="1"/>
    </xf>
    <xf numFmtId="0" fontId="42"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6" xfId="0"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0" fontId="28" fillId="0" borderId="0" xfId="0" applyFont="1" applyFill="1" applyAlignment="1">
      <alignment horizontal="left"/>
    </xf>
    <xf numFmtId="0" fontId="26" fillId="0" borderId="0" xfId="0" applyFont="1" applyFill="1" applyAlignment="1">
      <alignment horizontal="center"/>
    </xf>
    <xf numFmtId="0" fontId="28" fillId="0" borderId="0" xfId="0" applyFont="1" applyFill="1" applyAlignment="1">
      <alignment horizontal="center"/>
    </xf>
    <xf numFmtId="0" fontId="28" fillId="0" borderId="0" xfId="0" applyFont="1" applyFill="1" applyAlignment="1">
      <alignment horizontal="right"/>
    </xf>
    <xf numFmtId="164" fontId="28" fillId="0" borderId="0" xfId="0" applyNumberFormat="1" applyFont="1" applyFill="1" applyAlignment="1">
      <alignment horizontal="center"/>
    </xf>
    <xf numFmtId="0" fontId="28" fillId="0" borderId="0" xfId="0" applyFont="1" applyFill="1"/>
    <xf numFmtId="0" fontId="26" fillId="0" borderId="12" xfId="0" applyFont="1" applyFill="1" applyBorder="1" applyAlignment="1">
      <alignment horizontal="center" vertical="center"/>
    </xf>
    <xf numFmtId="0" fontId="26" fillId="0" borderId="4" xfId="0" applyFont="1" applyFill="1" applyBorder="1" applyAlignment="1">
      <alignment vertical="center"/>
    </xf>
    <xf numFmtId="0" fontId="26" fillId="0" borderId="4" xfId="0" applyFont="1" applyFill="1" applyBorder="1" applyAlignment="1">
      <alignment vertical="center" wrapText="1"/>
    </xf>
    <xf numFmtId="0" fontId="26" fillId="0" borderId="4" xfId="0" applyFont="1" applyFill="1" applyBorder="1" applyAlignment="1">
      <alignment horizontal="center" vertical="center"/>
    </xf>
    <xf numFmtId="164" fontId="26" fillId="0" borderId="4" xfId="0" applyNumberFormat="1" applyFont="1" applyFill="1" applyBorder="1" applyAlignment="1">
      <alignment vertical="center"/>
    </xf>
    <xf numFmtId="0" fontId="46" fillId="0" borderId="4" xfId="0" applyFont="1" applyBorder="1" applyAlignment="1">
      <alignment horizontal="center" wrapText="1"/>
    </xf>
    <xf numFmtId="2" fontId="26" fillId="0" borderId="4" xfId="1" applyNumberFormat="1" applyFont="1" applyBorder="1" applyAlignment="1">
      <alignment horizontal="center"/>
    </xf>
    <xf numFmtId="0" fontId="47" fillId="0" borderId="4" xfId="0" applyFont="1" applyBorder="1"/>
    <xf numFmtId="0" fontId="47" fillId="0" borderId="4" xfId="0" applyFont="1" applyBorder="1" applyAlignment="1">
      <alignment wrapText="1"/>
    </xf>
    <xf numFmtId="0" fontId="23" fillId="3" borderId="4" xfId="0" applyFont="1" applyFill="1" applyBorder="1" applyAlignment="1">
      <alignment vertical="center"/>
    </xf>
    <xf numFmtId="0" fontId="36" fillId="3" borderId="4" xfId="0" applyFont="1" applyFill="1" applyBorder="1" applyAlignment="1">
      <alignment wrapText="1"/>
    </xf>
    <xf numFmtId="0" fontId="26" fillId="0" borderId="6" xfId="0" applyFont="1" applyFill="1" applyBorder="1" applyAlignment="1">
      <alignment vertical="center"/>
    </xf>
    <xf numFmtId="0" fontId="26" fillId="0" borderId="6" xfId="0" applyFont="1" applyFill="1" applyBorder="1" applyAlignment="1">
      <alignment vertical="center" wrapText="1"/>
    </xf>
    <xf numFmtId="0" fontId="26" fillId="0" borderId="6" xfId="0" applyFont="1" applyFill="1" applyBorder="1" applyAlignment="1">
      <alignment horizontal="center" vertical="center"/>
    </xf>
    <xf numFmtId="164" fontId="26" fillId="0" borderId="6" xfId="0" applyNumberFormat="1" applyFont="1" applyFill="1" applyBorder="1" applyAlignment="1">
      <alignment vertical="center"/>
    </xf>
    <xf numFmtId="0" fontId="27" fillId="0" borderId="5" xfId="0" applyNumberFormat="1" applyFont="1" applyFill="1" applyBorder="1" applyAlignment="1">
      <alignment vertical="center"/>
    </xf>
    <xf numFmtId="0" fontId="27" fillId="0" borderId="5" xfId="0" applyFont="1" applyFill="1" applyBorder="1" applyAlignment="1">
      <alignment horizontal="right" vertical="center"/>
    </xf>
    <xf numFmtId="0" fontId="27" fillId="0" borderId="5" xfId="0" applyFont="1" applyFill="1" applyBorder="1" applyAlignment="1">
      <alignment horizontal="center" vertical="center"/>
    </xf>
    <xf numFmtId="164" fontId="27" fillId="0" borderId="5" xfId="0" applyNumberFormat="1" applyFont="1" applyFill="1" applyBorder="1" applyAlignment="1">
      <alignment vertical="center"/>
    </xf>
    <xf numFmtId="164" fontId="26" fillId="0" borderId="5" xfId="0" applyNumberFormat="1" applyFont="1" applyFill="1" applyBorder="1" applyAlignment="1">
      <alignment vertical="center"/>
    </xf>
    <xf numFmtId="164" fontId="28" fillId="0" borderId="5" xfId="0" applyNumberFormat="1" applyFont="1" applyFill="1" applyBorder="1" applyAlignment="1">
      <alignment vertical="center"/>
    </xf>
    <xf numFmtId="0" fontId="27" fillId="0" borderId="4" xfId="0" applyNumberFormat="1" applyFont="1" applyFill="1" applyBorder="1" applyAlignment="1">
      <alignment vertical="center"/>
    </xf>
    <xf numFmtId="0" fontId="26" fillId="0" borderId="4" xfId="0" applyFont="1" applyFill="1" applyBorder="1" applyAlignment="1">
      <alignment horizontal="right" vertical="center" wrapText="1"/>
    </xf>
    <xf numFmtId="0" fontId="28" fillId="0" borderId="4" xfId="0" applyFont="1" applyFill="1" applyBorder="1" applyAlignment="1">
      <alignment horizontal="right" vertical="center" wrapText="1"/>
    </xf>
    <xf numFmtId="0" fontId="28" fillId="0" borderId="4" xfId="0" applyFont="1" applyFill="1" applyBorder="1" applyAlignment="1">
      <alignment horizontal="center" vertical="center"/>
    </xf>
    <xf numFmtId="9" fontId="28" fillId="0" borderId="4" xfId="0" applyNumberFormat="1" applyFont="1" applyFill="1" applyBorder="1" applyAlignment="1">
      <alignment horizontal="center" vertical="center"/>
    </xf>
    <xf numFmtId="0" fontId="28" fillId="0" borderId="4" xfId="0" applyFont="1" applyFill="1" applyBorder="1" applyAlignment="1">
      <alignment vertical="center"/>
    </xf>
    <xf numFmtId="164" fontId="28" fillId="0" borderId="4" xfId="0" applyNumberFormat="1" applyFont="1" applyFill="1" applyBorder="1" applyAlignment="1">
      <alignment horizontal="right" vertical="center"/>
    </xf>
    <xf numFmtId="0" fontId="26" fillId="0" borderId="5" xfId="0" applyFont="1" applyFill="1" applyBorder="1" applyAlignment="1">
      <alignment horizontal="right" vertical="center"/>
    </xf>
    <xf numFmtId="164" fontId="28" fillId="0" borderId="4" xfId="0" applyNumberFormat="1" applyFont="1" applyFill="1" applyBorder="1" applyAlignment="1">
      <alignment vertical="center"/>
    </xf>
    <xf numFmtId="0" fontId="48" fillId="0" borderId="0" xfId="0" applyFont="1" applyFill="1"/>
    <xf numFmtId="0" fontId="48" fillId="0" borderId="0" xfId="0" applyFont="1" applyFill="1" applyAlignment="1">
      <alignment horizontal="left"/>
    </xf>
    <xf numFmtId="0" fontId="26" fillId="0" borderId="0" xfId="0" applyFont="1" applyFill="1" applyBorder="1"/>
    <xf numFmtId="0" fontId="47" fillId="0" borderId="4" xfId="0" applyFont="1" applyBorder="1" applyAlignment="1">
      <alignment horizontal="center" vertical="center" wrapText="1"/>
    </xf>
    <xf numFmtId="165" fontId="26" fillId="0" borderId="10" xfId="1" applyNumberFormat="1" applyFont="1" applyBorder="1" applyAlignment="1">
      <alignment horizontal="center" vertical="center"/>
    </xf>
    <xf numFmtId="2" fontId="26" fillId="0" borderId="4" xfId="1" applyNumberFormat="1" applyFont="1" applyBorder="1" applyAlignment="1">
      <alignment horizontal="center" vertical="center"/>
    </xf>
    <xf numFmtId="164" fontId="26" fillId="2" borderId="4" xfId="0" applyNumberFormat="1" applyFont="1" applyFill="1" applyBorder="1" applyAlignment="1">
      <alignment horizontal="center" vertical="center"/>
    </xf>
    <xf numFmtId="164" fontId="26" fillId="0" borderId="4" xfId="0" applyNumberFormat="1" applyFont="1" applyFill="1" applyBorder="1" applyAlignment="1">
      <alignment horizontal="center" vertical="center"/>
    </xf>
    <xf numFmtId="43" fontId="26" fillId="0" borderId="4" xfId="0" applyNumberFormat="1" applyFont="1" applyBorder="1" applyAlignment="1">
      <alignment horizontal="center" vertical="center"/>
    </xf>
    <xf numFmtId="0" fontId="16" fillId="0" borderId="4" xfId="0" applyFont="1" applyBorder="1" applyAlignment="1">
      <alignment horizontal="center" vertical="center" wrapText="1"/>
    </xf>
    <xf numFmtId="2" fontId="26" fillId="0" borderId="10" xfId="1" applyNumberFormat="1" applyFont="1" applyBorder="1" applyAlignment="1">
      <alignment horizontal="center" vertical="center"/>
    </xf>
    <xf numFmtId="0" fontId="16" fillId="0" borderId="4" xfId="0" applyFont="1" applyBorder="1" applyAlignment="1">
      <alignment horizontal="center" vertical="center"/>
    </xf>
    <xf numFmtId="0" fontId="36" fillId="3" borderId="4" xfId="0" applyFont="1" applyFill="1" applyBorder="1" applyAlignment="1">
      <alignment horizontal="center" vertical="center" wrapText="1"/>
    </xf>
    <xf numFmtId="2" fontId="23" fillId="3" borderId="4" xfId="1" applyNumberFormat="1" applyFont="1" applyFill="1" applyBorder="1" applyAlignment="1">
      <alignment horizontal="center" vertical="center"/>
    </xf>
    <xf numFmtId="164" fontId="26" fillId="0" borderId="6" xfId="0" applyNumberFormat="1" applyFont="1" applyFill="1" applyBorder="1" applyAlignment="1">
      <alignment horizontal="center" vertical="center"/>
    </xf>
    <xf numFmtId="0" fontId="23" fillId="3" borderId="4" xfId="0" applyFont="1" applyFill="1" applyBorder="1" applyAlignment="1">
      <alignment vertical="center" wrapText="1"/>
    </xf>
    <xf numFmtId="164" fontId="23" fillId="3" borderId="4" xfId="0" applyNumberFormat="1" applyFont="1" applyFill="1" applyBorder="1" applyAlignment="1">
      <alignment vertical="center"/>
    </xf>
    <xf numFmtId="165" fontId="23" fillId="3" borderId="4" xfId="1" applyNumberFormat="1" applyFont="1" applyFill="1" applyBorder="1" applyAlignment="1">
      <alignment horizontal="center"/>
    </xf>
    <xf numFmtId="0" fontId="26" fillId="0" borderId="0" xfId="0" applyFont="1" applyFill="1" applyAlignment="1">
      <alignment horizontal="left"/>
    </xf>
    <xf numFmtId="0" fontId="27" fillId="0" borderId="0" xfId="0" applyFont="1" applyFill="1"/>
    <xf numFmtId="0" fontId="26" fillId="0" borderId="5" xfId="0" applyFont="1" applyFill="1" applyBorder="1" applyAlignment="1">
      <alignment vertical="center"/>
    </xf>
    <xf numFmtId="0" fontId="28" fillId="0" borderId="5" xfId="0" applyFont="1" applyFill="1" applyBorder="1" applyAlignment="1">
      <alignment horizontal="center" vertical="center" wrapText="1"/>
    </xf>
    <xf numFmtId="0" fontId="26" fillId="0" borderId="5" xfId="0" applyFont="1" applyFill="1" applyBorder="1" applyAlignment="1">
      <alignment vertical="center" wrapText="1"/>
    </xf>
    <xf numFmtId="0" fontId="26" fillId="0" borderId="5" xfId="0" applyFont="1" applyFill="1" applyBorder="1" applyAlignment="1">
      <alignment horizontal="center" vertical="center"/>
    </xf>
    <xf numFmtId="0" fontId="26" fillId="0" borderId="4" xfId="0" applyFont="1" applyBorder="1" applyAlignment="1">
      <alignment horizontal="center" vertical="justify"/>
    </xf>
    <xf numFmtId="0" fontId="49" fillId="3" borderId="13" xfId="0" applyFont="1" applyFill="1" applyBorder="1" applyAlignment="1">
      <alignment vertical="top" wrapText="1"/>
    </xf>
    <xf numFmtId="0" fontId="49" fillId="5" borderId="13" xfId="0" applyFont="1" applyFill="1" applyBorder="1" applyAlignment="1">
      <alignment horizontal="center" vertical="top" wrapText="1"/>
    </xf>
    <xf numFmtId="0" fontId="49" fillId="3" borderId="13" xfId="0" applyFont="1" applyFill="1" applyBorder="1" applyAlignment="1">
      <alignment horizontal="center" vertical="top" wrapText="1"/>
    </xf>
    <xf numFmtId="169" fontId="26" fillId="5" borderId="13" xfId="0" applyNumberFormat="1" applyFont="1" applyFill="1" applyBorder="1" applyAlignment="1">
      <alignment horizontal="right"/>
    </xf>
    <xf numFmtId="169" fontId="26" fillId="5" borderId="13" xfId="0" applyNumberFormat="1" applyFont="1" applyFill="1" applyBorder="1" applyAlignment="1">
      <alignment horizontal="center"/>
    </xf>
    <xf numFmtId="169" fontId="26" fillId="3" borderId="13" xfId="0" applyNumberFormat="1" applyFont="1" applyFill="1" applyBorder="1" applyAlignment="1">
      <alignment horizontal="center"/>
    </xf>
    <xf numFmtId="0" fontId="26" fillId="0" borderId="4" xfId="0" applyFont="1" applyBorder="1" applyAlignment="1">
      <alignment vertical="justify"/>
    </xf>
    <xf numFmtId="0" fontId="49" fillId="5" borderId="13" xfId="0" applyFont="1" applyFill="1" applyBorder="1" applyAlignment="1">
      <alignment vertical="top" wrapText="1"/>
    </xf>
    <xf numFmtId="0" fontId="49" fillId="5" borderId="13" xfId="0" applyNumberFormat="1" applyFont="1" applyFill="1" applyBorder="1" applyAlignment="1">
      <alignment horizontal="center"/>
    </xf>
    <xf numFmtId="43" fontId="26" fillId="0" borderId="4" xfId="1" applyNumberFormat="1" applyFont="1" applyBorder="1" applyAlignment="1">
      <alignment horizontal="center"/>
    </xf>
    <xf numFmtId="43" fontId="26" fillId="0" borderId="4" xfId="0" applyNumberFormat="1" applyFont="1" applyFill="1" applyBorder="1" applyAlignment="1">
      <alignment vertical="center"/>
    </xf>
    <xf numFmtId="0" fontId="49" fillId="3" borderId="13" xfId="0" applyFont="1" applyFill="1" applyBorder="1" applyAlignment="1">
      <alignment horizontal="center" wrapText="1"/>
    </xf>
    <xf numFmtId="0" fontId="49" fillId="5" borderId="15" xfId="0" applyNumberFormat="1" applyFont="1" applyFill="1" applyBorder="1" applyAlignment="1">
      <alignment horizontal="center"/>
    </xf>
    <xf numFmtId="0" fontId="49" fillId="3" borderId="15" xfId="0" applyFont="1" applyFill="1" applyBorder="1" applyAlignment="1">
      <alignment vertical="top" wrapText="1"/>
    </xf>
    <xf numFmtId="0" fontId="49" fillId="3" borderId="15" xfId="0" applyFont="1" applyFill="1" applyBorder="1" applyAlignment="1">
      <alignment horizontal="center" vertical="top" wrapText="1"/>
    </xf>
    <xf numFmtId="169" fontId="26" fillId="5" borderId="15" xfId="0" applyNumberFormat="1" applyFont="1" applyFill="1" applyBorder="1" applyAlignment="1">
      <alignment horizontal="right"/>
    </xf>
    <xf numFmtId="169" fontId="26" fillId="5" borderId="15" xfId="0" applyNumberFormat="1" applyFont="1" applyFill="1" applyBorder="1" applyAlignment="1">
      <alignment horizontal="center"/>
    </xf>
    <xf numFmtId="169" fontId="26" fillId="3" borderId="15" xfId="0" applyNumberFormat="1" applyFont="1" applyFill="1" applyBorder="1" applyAlignment="1">
      <alignment horizontal="center"/>
    </xf>
    <xf numFmtId="0" fontId="49" fillId="5" borderId="4" xfId="0" applyNumberFormat="1" applyFont="1" applyFill="1" applyBorder="1" applyAlignment="1">
      <alignment horizontal="center"/>
    </xf>
    <xf numFmtId="0" fontId="49" fillId="3" borderId="4" xfId="0" applyFont="1" applyFill="1" applyBorder="1" applyAlignment="1">
      <alignment vertical="top" wrapText="1"/>
    </xf>
    <xf numFmtId="0" fontId="49" fillId="3" borderId="4" xfId="0" applyFont="1" applyFill="1" applyBorder="1" applyAlignment="1">
      <alignment horizontal="center" vertical="top" wrapText="1"/>
    </xf>
    <xf numFmtId="169" fontId="26" fillId="5" borderId="4" xfId="0" applyNumberFormat="1" applyFont="1" applyFill="1" applyBorder="1" applyAlignment="1">
      <alignment horizontal="right"/>
    </xf>
    <xf numFmtId="169" fontId="26" fillId="5" borderId="4" xfId="0" applyNumberFormat="1" applyFont="1" applyFill="1" applyBorder="1" applyAlignment="1">
      <alignment horizontal="center"/>
    </xf>
    <xf numFmtId="169" fontId="26" fillId="3" borderId="4" xfId="0" applyNumberFormat="1" applyFont="1" applyFill="1" applyBorder="1" applyAlignment="1">
      <alignment horizontal="center"/>
    </xf>
    <xf numFmtId="0" fontId="26" fillId="0" borderId="5" xfId="0" applyFont="1" applyBorder="1" applyAlignment="1">
      <alignment horizontal="center" vertical="justify"/>
    </xf>
    <xf numFmtId="0" fontId="26" fillId="0" borderId="5" xfId="0" applyFont="1" applyBorder="1" applyAlignment="1">
      <alignment vertical="justify"/>
    </xf>
    <xf numFmtId="0" fontId="49" fillId="3" borderId="13" xfId="0" applyFont="1" applyFill="1" applyBorder="1" applyAlignment="1">
      <alignment horizontal="left" vertical="top" wrapText="1"/>
    </xf>
    <xf numFmtId="0" fontId="49" fillId="5" borderId="0" xfId="0" applyNumberFormat="1" applyFont="1" applyFill="1" applyBorder="1" applyAlignment="1">
      <alignment horizontal="center"/>
    </xf>
    <xf numFmtId="0" fontId="49" fillId="5" borderId="7" xfId="0" applyNumberFormat="1" applyFont="1" applyFill="1" applyBorder="1" applyAlignment="1">
      <alignment horizontal="center"/>
    </xf>
    <xf numFmtId="169" fontId="26" fillId="3" borderId="17" xfId="0" applyNumberFormat="1" applyFont="1" applyFill="1" applyBorder="1" applyAlignment="1">
      <alignment horizontal="center"/>
    </xf>
    <xf numFmtId="0" fontId="26" fillId="0" borderId="4" xfId="0" applyFont="1" applyFill="1" applyBorder="1" applyAlignment="1">
      <alignment horizontal="left" vertical="center" wrapText="1"/>
    </xf>
    <xf numFmtId="0" fontId="26" fillId="3" borderId="4" xfId="0" applyFont="1" applyFill="1" applyBorder="1" applyAlignment="1">
      <alignment horizontal="center" vertical="center"/>
    </xf>
    <xf numFmtId="165" fontId="26" fillId="0" borderId="4" xfId="1" applyNumberFormat="1" applyFont="1" applyBorder="1" applyAlignment="1">
      <alignment horizontal="center"/>
    </xf>
    <xf numFmtId="0" fontId="26" fillId="7" borderId="7" xfId="0" applyFont="1" applyFill="1" applyBorder="1" applyAlignment="1">
      <alignment horizontal="center"/>
    </xf>
    <xf numFmtId="0" fontId="26" fillId="7" borderId="8" xfId="0" applyFont="1" applyFill="1" applyBorder="1"/>
    <xf numFmtId="0" fontId="26" fillId="7" borderId="9" xfId="0" applyFont="1" applyFill="1" applyBorder="1"/>
    <xf numFmtId="0" fontId="26" fillId="7" borderId="10" xfId="0" applyFont="1" applyFill="1" applyBorder="1"/>
    <xf numFmtId="0" fontId="26" fillId="7" borderId="11" xfId="0" applyFont="1" applyFill="1" applyBorder="1" applyAlignment="1">
      <alignment horizontal="center"/>
    </xf>
    <xf numFmtId="0" fontId="26" fillId="7" borderId="6" xfId="0" applyFont="1" applyFill="1" applyBorder="1"/>
    <xf numFmtId="0" fontId="26" fillId="7" borderId="6" xfId="0" applyFont="1" applyFill="1" applyBorder="1" applyAlignment="1">
      <alignment horizontal="center"/>
    </xf>
    <xf numFmtId="0" fontId="26" fillId="7" borderId="7" xfId="0" applyFont="1" applyFill="1" applyBorder="1" applyAlignment="1">
      <alignment horizontal="center" vertical="center" wrapText="1"/>
    </xf>
    <xf numFmtId="0" fontId="23" fillId="7" borderId="8" xfId="0" applyFont="1" applyFill="1" applyBorder="1" applyAlignment="1">
      <alignment horizontal="center"/>
    </xf>
    <xf numFmtId="0" fontId="23" fillId="7" borderId="9" xfId="0" applyFont="1" applyFill="1" applyBorder="1" applyAlignment="1">
      <alignment horizontal="center"/>
    </xf>
    <xf numFmtId="0" fontId="23" fillId="7" borderId="10" xfId="0" applyFont="1" applyFill="1" applyBorder="1" applyAlignment="1">
      <alignment horizontal="center"/>
    </xf>
    <xf numFmtId="0" fontId="23" fillId="7" borderId="8" xfId="0" applyFont="1" applyFill="1" applyBorder="1"/>
    <xf numFmtId="0" fontId="23" fillId="7" borderId="9" xfId="0" applyFont="1" applyFill="1" applyBorder="1"/>
    <xf numFmtId="0" fontId="23" fillId="7" borderId="10" xfId="0" applyFont="1" applyFill="1" applyBorder="1"/>
    <xf numFmtId="0" fontId="26" fillId="7" borderId="8" xfId="0" applyFont="1" applyFill="1" applyBorder="1" applyAlignment="1">
      <alignment horizontal="center"/>
    </xf>
    <xf numFmtId="0" fontId="26" fillId="7" borderId="9" xfId="0" applyFont="1" applyFill="1" applyBorder="1" applyAlignment="1">
      <alignment horizontal="center"/>
    </xf>
    <xf numFmtId="0" fontId="26" fillId="7" borderId="10" xfId="0" applyFont="1" applyFill="1" applyBorder="1" applyAlignment="1">
      <alignment horizontal="center"/>
    </xf>
    <xf numFmtId="0" fontId="26" fillId="7" borderId="11" xfId="0" applyFont="1" applyFill="1" applyBorder="1" applyAlignment="1">
      <alignment horizontal="center" vertical="center" wrapText="1"/>
    </xf>
    <xf numFmtId="0" fontId="26" fillId="7" borderId="7" xfId="0" applyFont="1" applyFill="1" applyBorder="1" applyAlignment="1">
      <alignment horizontal="center" vertical="center" wrapText="1"/>
    </xf>
    <xf numFmtId="0" fontId="0" fillId="0" borderId="5" xfId="0" applyBorder="1" applyAlignment="1">
      <alignment horizontal="center" vertical="center" wrapText="1"/>
    </xf>
    <xf numFmtId="0" fontId="23" fillId="7" borderId="7" xfId="0" applyFont="1" applyFill="1" applyBorder="1" applyAlignment="1">
      <alignment horizontal="center" vertical="center" wrapText="1"/>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23" fillId="7" borderId="8"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23" fillId="0" borderId="0" xfId="0" applyFont="1" applyFill="1" applyAlignment="1">
      <alignment horizontal="left" vertical="center" wrapText="1"/>
    </xf>
    <xf numFmtId="0" fontId="0" fillId="0" borderId="0" xfId="0" applyAlignment="1">
      <alignment horizontal="left" vertical="center" wrapText="1"/>
    </xf>
    <xf numFmtId="0" fontId="30" fillId="0" borderId="0" xfId="0" applyFont="1" applyFill="1" applyAlignment="1">
      <alignment horizontal="center" vertical="center" wrapText="1"/>
    </xf>
    <xf numFmtId="0" fontId="0" fillId="0" borderId="0" xfId="0" applyAlignment="1">
      <alignment horizontal="center" vertical="center" wrapText="1"/>
    </xf>
    <xf numFmtId="0" fontId="23" fillId="7" borderId="7" xfId="0" applyNumberFormat="1" applyFont="1" applyFill="1" applyBorder="1" applyAlignment="1">
      <alignment horizontal="center" vertical="center" wrapText="1"/>
    </xf>
    <xf numFmtId="0" fontId="30" fillId="3" borderId="0" xfId="1" applyFont="1" applyFill="1" applyAlignment="1">
      <alignment horizontal="center"/>
    </xf>
    <xf numFmtId="0" fontId="23" fillId="3" borderId="0" xfId="0" applyFont="1" applyFill="1" applyAlignment="1">
      <alignment horizontal="left" vertical="center" wrapText="1"/>
    </xf>
    <xf numFmtId="0" fontId="30" fillId="3" borderId="0" xfId="1" applyFont="1" applyFill="1" applyAlignment="1">
      <alignment horizontal="center" vertical="center" wrapText="1"/>
    </xf>
    <xf numFmtId="0" fontId="30" fillId="3" borderId="0" xfId="1" applyFont="1" applyFill="1" applyAlignment="1">
      <alignment horizontal="center" vertical="center"/>
    </xf>
    <xf numFmtId="0" fontId="30" fillId="3" borderId="0" xfId="0" applyFont="1" applyFill="1" applyAlignment="1">
      <alignment horizontal="center"/>
    </xf>
    <xf numFmtId="0" fontId="36" fillId="3" borderId="0" xfId="0" applyFont="1" applyFill="1" applyAlignment="1">
      <alignment horizontal="left" vertical="center" wrapText="1"/>
    </xf>
    <xf numFmtId="0" fontId="30" fillId="3" borderId="0" xfId="0" applyFont="1" applyFill="1" applyAlignment="1">
      <alignment horizontal="center" vertical="center" wrapText="1"/>
    </xf>
    <xf numFmtId="0" fontId="24" fillId="7" borderId="7"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4" fillId="7" borderId="7" xfId="0" applyNumberFormat="1" applyFont="1" applyFill="1" applyBorder="1" applyAlignment="1">
      <alignment horizontal="center" vertical="center" wrapText="1"/>
    </xf>
    <xf numFmtId="0" fontId="25" fillId="0" borderId="0" xfId="0" applyFont="1" applyFill="1" applyAlignment="1">
      <alignment horizontal="center"/>
    </xf>
    <xf numFmtId="0" fontId="43" fillId="0" borderId="4" xfId="0" applyFont="1" applyBorder="1" applyAlignment="1">
      <alignment horizontal="justify" vertical="top" wrapText="1"/>
    </xf>
    <xf numFmtId="0" fontId="44" fillId="0" borderId="4" xfId="0" applyFont="1" applyBorder="1" applyAlignment="1">
      <alignment horizontal="center" vertical="center" wrapText="1"/>
    </xf>
    <xf numFmtId="0" fontId="39" fillId="0" borderId="4" xfId="0" applyFont="1" applyBorder="1" applyAlignment="1">
      <alignment horizontal="center" vertical="center" wrapText="1"/>
    </xf>
    <xf numFmtId="0" fontId="24" fillId="0" borderId="0" xfId="0" applyFont="1" applyFill="1" applyAlignment="1">
      <alignment horizontal="left" vertical="center" wrapText="1"/>
    </xf>
    <xf numFmtId="0" fontId="25" fillId="0" borderId="0" xfId="0" applyFont="1" applyFill="1" applyAlignment="1">
      <alignment horizontal="center" vertical="center" wrapText="1"/>
    </xf>
    <xf numFmtId="0" fontId="39" fillId="0" borderId="4" xfId="0" applyFont="1" applyBorder="1" applyAlignment="1">
      <alignment horizontal="justify" vertical="top" wrapText="1"/>
    </xf>
    <xf numFmtId="0" fontId="24" fillId="0" borderId="4" xfId="0" applyFont="1" applyBorder="1" applyAlignment="1">
      <alignment horizontal="center" vertical="center" wrapText="1"/>
    </xf>
    <xf numFmtId="0" fontId="26" fillId="7" borderId="7" xfId="0" applyNumberFormat="1" applyFont="1" applyFill="1" applyBorder="1" applyAlignment="1">
      <alignment horizontal="center" vertical="center" wrapText="1"/>
    </xf>
    <xf numFmtId="0" fontId="28" fillId="0" borderId="0" xfId="0" applyFont="1" applyFill="1" applyAlignment="1">
      <alignment horizontal="center"/>
    </xf>
    <xf numFmtId="0" fontId="28" fillId="0" borderId="0" xfId="0" applyFont="1" applyFill="1" applyAlignment="1">
      <alignment horizontal="center" vertical="center" wrapText="1"/>
    </xf>
    <xf numFmtId="0" fontId="26" fillId="7" borderId="8" xfId="0" applyFont="1" applyFill="1" applyBorder="1" applyAlignment="1">
      <alignment horizontal="center" vertical="center" wrapText="1"/>
    </xf>
  </cellXfs>
  <cellStyles count="14">
    <cellStyle name="Date" xfId="2"/>
    <cellStyle name="Excel Built-in Normal" xfId="10"/>
    <cellStyle name="Fixed" xfId="3"/>
    <cellStyle name="Heading1" xfId="4"/>
    <cellStyle name="Heading2" xfId="5"/>
    <cellStyle name="Komats" xfId="8" builtinId="3"/>
    <cellStyle name="Komats 2" xfId="13"/>
    <cellStyle name="Kopsumma" xfId="7" builtinId="25" customBuiltin="1"/>
    <cellStyle name="Normal 2" xfId="6"/>
    <cellStyle name="Normal 2 2" xfId="9"/>
    <cellStyle name="Normal_tame" xfId="11"/>
    <cellStyle name="Parasts" xfId="0" builtinId="0"/>
    <cellStyle name="Parasts 2" xfId="12"/>
    <cellStyle name="Style 1" xfId="1"/>
  </cellStyles>
  <dxfs count="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me2\c\Tames&amp;Tames\Formati\kop-tamem-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rād."/>
      <sheetName val="KOPRĀME-1"/>
      <sheetName val=" veids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s>
    <sheetDataSet>
      <sheetData sheetId="0" refreshError="1"/>
      <sheetData sheetId="1" refreshError="1"/>
      <sheetData sheetId="2" refreshError="1"/>
      <sheetData sheetId="3" refreshError="1"/>
      <sheetData sheetId="4" refreshError="1">
        <row r="1">
          <cell r="A1">
            <v>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115" zoomScaleNormal="115" workbookViewId="0">
      <selection activeCell="K27" sqref="K27"/>
    </sheetView>
  </sheetViews>
  <sheetFormatPr defaultRowHeight="12.75" x14ac:dyDescent="0.2"/>
  <cols>
    <col min="1" max="1" width="11.42578125" customWidth="1"/>
    <col min="3" max="3" width="38.42578125" customWidth="1"/>
    <col min="4" max="4" width="16.42578125" customWidth="1"/>
    <col min="5" max="5" width="16.7109375" customWidth="1"/>
    <col min="6" max="6" width="14.85546875" customWidth="1"/>
    <col min="7" max="7" width="14.5703125" customWidth="1"/>
    <col min="8" max="8" width="15.5703125" customWidth="1"/>
  </cols>
  <sheetData>
    <row r="1" spans="1:8" ht="16.5" x14ac:dyDescent="0.3">
      <c r="A1" s="45" t="s">
        <v>4</v>
      </c>
      <c r="B1" s="45" t="s">
        <v>79</v>
      </c>
      <c r="C1" s="50"/>
      <c r="D1" s="50"/>
      <c r="E1" s="50"/>
      <c r="F1" s="50"/>
      <c r="G1" s="50"/>
      <c r="H1" s="50"/>
    </row>
    <row r="2" spans="1:8" ht="16.5" x14ac:dyDescent="0.3">
      <c r="A2" s="45"/>
      <c r="B2" s="45"/>
      <c r="C2" s="51"/>
      <c r="D2" s="50"/>
      <c r="E2" s="50"/>
      <c r="F2" s="50"/>
      <c r="G2" s="50"/>
      <c r="H2" s="50"/>
    </row>
    <row r="3" spans="1:8" ht="16.5" x14ac:dyDescent="0.3">
      <c r="A3" s="45" t="s">
        <v>5</v>
      </c>
      <c r="B3" s="45" t="s">
        <v>80</v>
      </c>
      <c r="C3" s="50"/>
      <c r="D3" s="50"/>
      <c r="E3" s="50"/>
      <c r="F3" s="50"/>
      <c r="G3" s="50"/>
      <c r="H3" s="50"/>
    </row>
    <row r="4" spans="1:8" ht="16.5" x14ac:dyDescent="0.3">
      <c r="A4" s="45"/>
      <c r="B4" s="45" t="s">
        <v>160</v>
      </c>
      <c r="C4" s="52"/>
      <c r="D4" s="52"/>
      <c r="E4" s="52"/>
      <c r="F4" s="50"/>
      <c r="G4" s="50"/>
      <c r="H4" s="50"/>
    </row>
    <row r="5" spans="1:8" ht="16.5" x14ac:dyDescent="0.3">
      <c r="A5" s="45" t="s">
        <v>53</v>
      </c>
      <c r="B5" s="45" t="s">
        <v>81</v>
      </c>
      <c r="C5" s="52"/>
      <c r="D5" s="52"/>
      <c r="E5" s="52"/>
      <c r="F5" s="50"/>
      <c r="G5" s="50"/>
      <c r="H5" s="50"/>
    </row>
    <row r="6" spans="1:8" ht="16.5" x14ac:dyDescent="0.3">
      <c r="A6" s="47"/>
      <c r="B6" s="47"/>
      <c r="C6" s="52"/>
      <c r="D6" s="52"/>
      <c r="E6" s="52"/>
      <c r="F6" s="50"/>
      <c r="G6" s="50"/>
      <c r="H6" s="50"/>
    </row>
    <row r="7" spans="1:8" ht="16.5" x14ac:dyDescent="0.3">
      <c r="A7" s="53"/>
      <c r="B7" s="53"/>
      <c r="C7" s="52"/>
      <c r="D7" s="52"/>
      <c r="E7" s="52"/>
      <c r="F7" s="50"/>
      <c r="G7" s="50"/>
      <c r="H7" s="50"/>
    </row>
    <row r="8" spans="1:8" ht="16.5" x14ac:dyDescent="0.3">
      <c r="A8" s="53"/>
      <c r="B8" s="53"/>
      <c r="C8" s="52"/>
      <c r="D8" s="52"/>
      <c r="E8" s="52"/>
      <c r="F8" s="50"/>
      <c r="G8" s="50"/>
      <c r="H8" s="50"/>
    </row>
    <row r="9" spans="1:8" ht="15.75" x14ac:dyDescent="0.25">
      <c r="A9" s="50"/>
      <c r="B9" s="50"/>
      <c r="C9" s="51"/>
      <c r="D9" s="51" t="s">
        <v>34</v>
      </c>
      <c r="E9" s="50"/>
      <c r="F9" s="50"/>
      <c r="G9" s="50"/>
      <c r="H9" s="50"/>
    </row>
    <row r="10" spans="1:8" x14ac:dyDescent="0.2">
      <c r="A10" s="50"/>
      <c r="B10" s="50"/>
      <c r="C10" s="50"/>
      <c r="D10" s="50"/>
      <c r="E10" s="50"/>
      <c r="F10" s="50"/>
      <c r="G10" s="50"/>
      <c r="H10" s="50"/>
    </row>
    <row r="11" spans="1:8" x14ac:dyDescent="0.2">
      <c r="A11" s="50"/>
      <c r="B11" s="50"/>
      <c r="C11" s="54" t="s">
        <v>49</v>
      </c>
      <c r="D11" s="55"/>
      <c r="E11" s="50"/>
      <c r="F11" s="50"/>
      <c r="G11" s="50"/>
      <c r="H11" s="50"/>
    </row>
    <row r="12" spans="1:8" x14ac:dyDescent="0.2">
      <c r="A12" s="50"/>
      <c r="B12" s="50"/>
      <c r="C12" s="54" t="s">
        <v>35</v>
      </c>
      <c r="D12" s="55"/>
      <c r="E12" s="50"/>
      <c r="F12" s="50"/>
      <c r="G12" s="50"/>
      <c r="H12" s="50"/>
    </row>
    <row r="13" spans="1:8" ht="16.5" x14ac:dyDescent="0.3">
      <c r="A13" s="50"/>
      <c r="B13" s="50"/>
      <c r="C13" s="56"/>
      <c r="D13" s="50"/>
      <c r="E13" s="50"/>
      <c r="F13" s="50"/>
      <c r="G13" s="50"/>
      <c r="H13" s="50"/>
    </row>
    <row r="14" spans="1:8" x14ac:dyDescent="0.2">
      <c r="A14" s="50"/>
      <c r="B14" s="50"/>
      <c r="C14" s="50"/>
      <c r="D14" s="50"/>
      <c r="E14" s="50"/>
      <c r="F14" s="50"/>
      <c r="G14" s="50"/>
      <c r="H14" s="50"/>
    </row>
    <row r="15" spans="1:8" x14ac:dyDescent="0.2">
      <c r="A15" s="57"/>
      <c r="B15" s="57"/>
      <c r="C15" s="57"/>
      <c r="D15" s="57"/>
      <c r="E15" s="57"/>
      <c r="F15" s="57"/>
      <c r="G15" s="57"/>
      <c r="H15" s="57"/>
    </row>
    <row r="16" spans="1:8" x14ac:dyDescent="0.2">
      <c r="A16" s="434" t="s">
        <v>6</v>
      </c>
      <c r="B16" s="434" t="s">
        <v>723</v>
      </c>
      <c r="C16" s="434" t="s">
        <v>37</v>
      </c>
      <c r="D16" s="434" t="s">
        <v>38</v>
      </c>
      <c r="E16" s="417"/>
      <c r="F16" s="418" t="s">
        <v>36</v>
      </c>
      <c r="G16" s="419"/>
      <c r="H16" s="423"/>
    </row>
    <row r="17" spans="1:8" x14ac:dyDescent="0.2">
      <c r="A17" s="435"/>
      <c r="B17" s="435"/>
      <c r="C17" s="435"/>
      <c r="D17" s="435"/>
      <c r="E17" s="420" t="s">
        <v>39</v>
      </c>
      <c r="F17" s="416" t="s">
        <v>10</v>
      </c>
      <c r="G17" s="416" t="s">
        <v>11</v>
      </c>
      <c r="H17" s="433" t="s">
        <v>40</v>
      </c>
    </row>
    <row r="18" spans="1:8" ht="13.5" thickBot="1" x14ac:dyDescent="0.25">
      <c r="A18" s="421"/>
      <c r="B18" s="422"/>
      <c r="C18" s="421"/>
      <c r="D18" s="422" t="s">
        <v>48</v>
      </c>
      <c r="E18" s="422" t="s">
        <v>48</v>
      </c>
      <c r="F18" s="422" t="s">
        <v>48</v>
      </c>
      <c r="G18" s="422" t="s">
        <v>48</v>
      </c>
      <c r="H18" s="422" t="s">
        <v>41</v>
      </c>
    </row>
    <row r="19" spans="1:8" ht="13.5" thickTop="1" x14ac:dyDescent="0.2">
      <c r="A19" s="63"/>
      <c r="B19" s="63"/>
      <c r="C19" s="64"/>
      <c r="D19" s="65"/>
      <c r="E19" s="66"/>
      <c r="F19" s="66"/>
      <c r="G19" s="66"/>
      <c r="H19" s="66"/>
    </row>
    <row r="20" spans="1:8" x14ac:dyDescent="0.2">
      <c r="A20" s="67">
        <v>1</v>
      </c>
      <c r="B20" s="67">
        <v>1</v>
      </c>
      <c r="C20" s="68" t="s">
        <v>19</v>
      </c>
      <c r="D20" s="69"/>
      <c r="E20" s="70"/>
      <c r="F20" s="70"/>
      <c r="G20" s="70"/>
      <c r="H20" s="71"/>
    </row>
    <row r="21" spans="1:8" x14ac:dyDescent="0.2">
      <c r="A21" s="67">
        <v>2</v>
      </c>
      <c r="B21" s="67">
        <v>2</v>
      </c>
      <c r="C21" s="68" t="s">
        <v>28</v>
      </c>
      <c r="D21" s="69"/>
      <c r="E21" s="70"/>
      <c r="F21" s="70"/>
      <c r="G21" s="70"/>
      <c r="H21" s="71"/>
    </row>
    <row r="22" spans="1:8" x14ac:dyDescent="0.2">
      <c r="A22" s="67">
        <v>3</v>
      </c>
      <c r="B22" s="67">
        <v>3</v>
      </c>
      <c r="C22" s="68" t="s">
        <v>52</v>
      </c>
      <c r="D22" s="69"/>
      <c r="E22" s="70"/>
      <c r="F22" s="70"/>
      <c r="G22" s="70"/>
      <c r="H22" s="71"/>
    </row>
    <row r="23" spans="1:8" x14ac:dyDescent="0.2">
      <c r="A23" s="67">
        <v>4</v>
      </c>
      <c r="B23" s="67">
        <v>4</v>
      </c>
      <c r="C23" s="68" t="s">
        <v>129</v>
      </c>
      <c r="D23" s="69"/>
      <c r="E23" s="70"/>
      <c r="F23" s="70"/>
      <c r="G23" s="70"/>
      <c r="H23" s="71"/>
    </row>
    <row r="24" spans="1:8" x14ac:dyDescent="0.2">
      <c r="A24" s="67">
        <v>5</v>
      </c>
      <c r="B24" s="67">
        <v>5</v>
      </c>
      <c r="C24" s="68" t="s">
        <v>54</v>
      </c>
      <c r="D24" s="69"/>
      <c r="E24" s="70"/>
      <c r="F24" s="70"/>
      <c r="G24" s="70"/>
      <c r="H24" s="71"/>
    </row>
    <row r="25" spans="1:8" x14ac:dyDescent="0.2">
      <c r="A25" s="67">
        <v>6</v>
      </c>
      <c r="B25" s="67">
        <v>6</v>
      </c>
      <c r="C25" s="68" t="s">
        <v>693</v>
      </c>
      <c r="D25" s="69"/>
      <c r="E25" s="70"/>
      <c r="F25" s="70"/>
      <c r="G25" s="70"/>
      <c r="H25" s="71"/>
    </row>
    <row r="26" spans="1:8" x14ac:dyDescent="0.2">
      <c r="A26" s="67">
        <v>7</v>
      </c>
      <c r="B26" s="67">
        <v>7</v>
      </c>
      <c r="C26" s="68" t="s">
        <v>278</v>
      </c>
      <c r="D26" s="69"/>
      <c r="E26" s="70"/>
      <c r="F26" s="70"/>
      <c r="G26" s="70"/>
      <c r="H26" s="71"/>
    </row>
    <row r="27" spans="1:8" x14ac:dyDescent="0.2">
      <c r="A27" s="67">
        <v>8</v>
      </c>
      <c r="B27" s="67">
        <v>8</v>
      </c>
      <c r="C27" s="68" t="s">
        <v>673</v>
      </c>
      <c r="D27" s="69"/>
      <c r="E27" s="70"/>
      <c r="F27" s="70"/>
      <c r="G27" s="70"/>
      <c r="H27" s="71"/>
    </row>
    <row r="28" spans="1:8" x14ac:dyDescent="0.2">
      <c r="A28" s="67">
        <v>9</v>
      </c>
      <c r="B28" s="67">
        <v>9</v>
      </c>
      <c r="C28" s="68" t="s">
        <v>672</v>
      </c>
      <c r="D28" s="69"/>
      <c r="E28" s="70"/>
      <c r="F28" s="70"/>
      <c r="G28" s="70"/>
      <c r="H28" s="71"/>
    </row>
    <row r="29" spans="1:8" x14ac:dyDescent="0.2">
      <c r="A29" s="67">
        <v>10</v>
      </c>
      <c r="B29" s="67">
        <v>10</v>
      </c>
      <c r="C29" s="68" t="s">
        <v>452</v>
      </c>
      <c r="D29" s="69"/>
      <c r="E29" s="70"/>
      <c r="F29" s="70"/>
      <c r="G29" s="70"/>
      <c r="H29" s="71"/>
    </row>
    <row r="30" spans="1:8" ht="13.5" thickBot="1" x14ac:dyDescent="0.25">
      <c r="A30" s="62"/>
      <c r="B30" s="62"/>
      <c r="C30" s="61"/>
      <c r="D30" s="72"/>
      <c r="E30" s="73"/>
      <c r="F30" s="73"/>
      <c r="G30" s="73"/>
      <c r="H30" s="74"/>
    </row>
    <row r="31" spans="1:8" ht="13.5" thickTop="1" x14ac:dyDescent="0.2">
      <c r="A31" s="63"/>
      <c r="B31" s="75"/>
      <c r="C31" s="75"/>
      <c r="D31" s="75"/>
      <c r="E31" s="75"/>
      <c r="F31" s="75"/>
      <c r="G31" s="75"/>
      <c r="H31" s="75"/>
    </row>
    <row r="32" spans="1:8" x14ac:dyDescent="0.2">
      <c r="A32" s="58"/>
      <c r="B32" s="59"/>
      <c r="C32" s="60" t="s">
        <v>23</v>
      </c>
      <c r="D32" s="70"/>
      <c r="E32" s="70"/>
      <c r="F32" s="70"/>
      <c r="G32" s="70"/>
      <c r="H32" s="70"/>
    </row>
    <row r="33" spans="1:8" x14ac:dyDescent="0.2">
      <c r="A33" s="58"/>
      <c r="B33" s="59"/>
      <c r="C33" s="60" t="s">
        <v>724</v>
      </c>
      <c r="D33" s="70"/>
      <c r="E33" s="64"/>
      <c r="F33" s="64"/>
      <c r="G33" s="64"/>
      <c r="H33" s="64"/>
    </row>
    <row r="34" spans="1:8" x14ac:dyDescent="0.2">
      <c r="A34" s="58"/>
      <c r="B34" s="59"/>
      <c r="C34" s="60" t="s">
        <v>42</v>
      </c>
      <c r="D34" s="64"/>
      <c r="E34" s="64"/>
      <c r="F34" s="64"/>
      <c r="G34" s="64"/>
      <c r="H34" s="64"/>
    </row>
    <row r="35" spans="1:8" x14ac:dyDescent="0.2">
      <c r="A35" s="58"/>
      <c r="B35" s="59"/>
      <c r="C35" s="60" t="s">
        <v>725</v>
      </c>
      <c r="D35" s="70"/>
      <c r="E35" s="64"/>
      <c r="F35" s="64"/>
      <c r="G35" s="64"/>
      <c r="H35" s="64"/>
    </row>
    <row r="36" spans="1:8" x14ac:dyDescent="0.2">
      <c r="A36" s="58"/>
      <c r="B36" s="59"/>
      <c r="C36" s="60" t="s">
        <v>44</v>
      </c>
      <c r="D36" s="70"/>
      <c r="E36" s="64"/>
      <c r="F36" s="64"/>
      <c r="G36" s="64"/>
      <c r="H36" s="64"/>
    </row>
    <row r="37" spans="1:8" x14ac:dyDescent="0.2">
      <c r="A37" s="58"/>
      <c r="B37" s="59"/>
      <c r="C37" s="60" t="s">
        <v>50</v>
      </c>
      <c r="D37" s="70"/>
      <c r="E37" s="64"/>
      <c r="F37" s="64"/>
      <c r="G37" s="64"/>
      <c r="H37" s="64"/>
    </row>
    <row r="38" spans="1:8" x14ac:dyDescent="0.2">
      <c r="A38" s="57"/>
      <c r="B38" s="57"/>
      <c r="C38" s="57"/>
      <c r="D38" s="57"/>
      <c r="E38" s="57"/>
      <c r="F38" s="57"/>
      <c r="G38" s="57"/>
      <c r="H38" s="57"/>
    </row>
    <row r="39" spans="1:8" x14ac:dyDescent="0.2">
      <c r="A39" s="50"/>
      <c r="B39" s="50"/>
      <c r="C39" s="50"/>
      <c r="D39" s="50"/>
      <c r="E39" s="50"/>
      <c r="F39" s="50"/>
      <c r="G39" s="50"/>
      <c r="H39" s="50"/>
    </row>
    <row r="40" spans="1:8" x14ac:dyDescent="0.2">
      <c r="A40" s="50" t="s">
        <v>43</v>
      </c>
      <c r="B40" s="54"/>
      <c r="C40" s="54"/>
      <c r="D40" s="50"/>
      <c r="E40" s="50"/>
      <c r="F40" s="50"/>
      <c r="G40" s="50"/>
      <c r="H40" s="50"/>
    </row>
    <row r="41" spans="1:8" ht="15" x14ac:dyDescent="0.2">
      <c r="A41" s="8"/>
      <c r="B41" s="7"/>
      <c r="C41" s="7"/>
    </row>
  </sheetData>
  <mergeCells count="4">
    <mergeCell ref="A16:A17"/>
    <mergeCell ref="B16:B17"/>
    <mergeCell ref="C16:C17"/>
    <mergeCell ref="D16:D17"/>
  </mergeCells>
  <phoneticPr fontId="11" type="noConversion"/>
  <printOptions horizontalCentered="1"/>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zoomScaleNormal="100" workbookViewId="0">
      <selection activeCell="M37" sqref="M37"/>
    </sheetView>
  </sheetViews>
  <sheetFormatPr defaultColWidth="8.7109375" defaultRowHeight="12.75" x14ac:dyDescent="0.2"/>
  <cols>
    <col min="1" max="1" width="8.7109375" style="14"/>
    <col min="2" max="2" width="35.5703125" style="14" customWidth="1"/>
    <col min="3" max="3" width="13.85546875" style="14" customWidth="1"/>
    <col min="4" max="5" width="8.7109375" style="14"/>
    <col min="6" max="6" width="9.85546875" style="14" customWidth="1"/>
    <col min="7" max="7" width="15" style="14" customWidth="1"/>
    <col min="8" max="9" width="8.7109375" style="14"/>
    <col min="10" max="10" width="10.140625" style="14" customWidth="1"/>
    <col min="11" max="11" width="8.7109375" style="14"/>
    <col min="12" max="12" width="10.140625" style="14" customWidth="1"/>
    <col min="13" max="13" width="11.7109375" style="14" customWidth="1"/>
    <col min="14" max="14" width="12.140625" style="14" customWidth="1"/>
    <col min="15" max="15" width="9.85546875" style="14" customWidth="1"/>
    <col min="16" max="16" width="14" style="14" customWidth="1"/>
    <col min="17" max="16384" width="8.7109375" style="14"/>
  </cols>
  <sheetData>
    <row r="1" spans="1:19" x14ac:dyDescent="0.2">
      <c r="A1" s="376" t="s">
        <v>4</v>
      </c>
      <c r="B1" s="376" t="s">
        <v>79</v>
      </c>
      <c r="C1" s="376"/>
      <c r="D1" s="322"/>
      <c r="E1" s="323"/>
      <c r="F1" s="323"/>
      <c r="G1" s="323"/>
      <c r="H1" s="49"/>
      <c r="I1" s="49"/>
      <c r="J1" s="49"/>
      <c r="K1" s="49"/>
      <c r="L1" s="49"/>
      <c r="M1" s="49"/>
      <c r="N1" s="49"/>
      <c r="O1" s="49"/>
      <c r="P1" s="49"/>
      <c r="Q1" s="10"/>
      <c r="R1" s="10"/>
      <c r="S1" s="10"/>
    </row>
    <row r="2" spans="1:19" x14ac:dyDescent="0.2">
      <c r="A2" s="376"/>
      <c r="B2" s="376"/>
      <c r="C2" s="376"/>
      <c r="D2" s="322"/>
      <c r="E2" s="323"/>
      <c r="F2" s="323"/>
      <c r="G2" s="323"/>
      <c r="H2" s="49"/>
      <c r="I2" s="49"/>
      <c r="J2" s="49"/>
      <c r="K2" s="49"/>
      <c r="L2" s="49"/>
      <c r="M2" s="49"/>
      <c r="N2" s="49"/>
      <c r="O2" s="49"/>
      <c r="P2" s="49"/>
      <c r="Q2" s="10"/>
      <c r="R2" s="10"/>
      <c r="S2" s="10"/>
    </row>
    <row r="3" spans="1:19" x14ac:dyDescent="0.2">
      <c r="A3" s="376" t="s">
        <v>5</v>
      </c>
      <c r="B3" s="376" t="s">
        <v>80</v>
      </c>
      <c r="C3" s="376"/>
      <c r="D3" s="322"/>
      <c r="E3" s="323"/>
      <c r="F3" s="323"/>
      <c r="G3" s="323"/>
      <c r="H3" s="49"/>
      <c r="I3" s="49"/>
      <c r="J3" s="49"/>
      <c r="K3" s="49"/>
      <c r="L3" s="49"/>
      <c r="M3" s="49"/>
      <c r="N3" s="49"/>
      <c r="O3" s="49"/>
      <c r="P3" s="49"/>
      <c r="Q3" s="10"/>
      <c r="R3" s="10"/>
      <c r="S3" s="10"/>
    </row>
    <row r="4" spans="1:19" ht="16.5" x14ac:dyDescent="0.3">
      <c r="A4" s="376"/>
      <c r="B4" s="45" t="s">
        <v>160</v>
      </c>
      <c r="C4" s="376"/>
      <c r="D4" s="322"/>
      <c r="E4" s="323"/>
      <c r="F4" s="323"/>
      <c r="G4" s="323"/>
      <c r="H4" s="49"/>
      <c r="I4" s="49"/>
      <c r="J4" s="49"/>
      <c r="K4" s="49"/>
      <c r="L4" s="49"/>
      <c r="M4" s="49"/>
      <c r="N4" s="49"/>
      <c r="O4" s="49"/>
      <c r="P4" s="49"/>
      <c r="Q4" s="10"/>
      <c r="R4" s="10"/>
      <c r="S4" s="10"/>
    </row>
    <row r="5" spans="1:19" x14ac:dyDescent="0.2">
      <c r="A5" s="376" t="s">
        <v>53</v>
      </c>
      <c r="B5" s="376" t="s">
        <v>81</v>
      </c>
      <c r="C5" s="49"/>
      <c r="D5" s="322"/>
      <c r="E5" s="323"/>
      <c r="F5" s="323"/>
      <c r="G5" s="323"/>
      <c r="H5" s="49"/>
      <c r="I5" s="49"/>
      <c r="J5" s="49"/>
      <c r="K5" s="49"/>
      <c r="L5" s="49"/>
      <c r="M5" s="49"/>
      <c r="N5" s="466"/>
      <c r="O5" s="466"/>
      <c r="P5" s="466"/>
      <c r="Q5" s="10"/>
      <c r="R5" s="10"/>
      <c r="S5" s="10"/>
    </row>
    <row r="6" spans="1:19" x14ac:dyDescent="0.2">
      <c r="A6" s="49"/>
      <c r="B6" s="49"/>
      <c r="C6" s="49"/>
      <c r="D6" s="322"/>
      <c r="E6" s="323"/>
      <c r="F6" s="323"/>
      <c r="G6" s="323"/>
      <c r="H6" s="49"/>
      <c r="I6" s="49"/>
      <c r="J6" s="49"/>
      <c r="K6" s="49"/>
      <c r="L6" s="49"/>
      <c r="M6" s="49"/>
      <c r="N6" s="324"/>
      <c r="O6" s="324"/>
      <c r="P6" s="324"/>
      <c r="Q6" s="10"/>
      <c r="R6" s="10"/>
      <c r="S6" s="10"/>
    </row>
    <row r="7" spans="1:19" x14ac:dyDescent="0.2">
      <c r="A7" s="466" t="s">
        <v>735</v>
      </c>
      <c r="B7" s="466"/>
      <c r="C7" s="466"/>
      <c r="D7" s="466"/>
      <c r="E7" s="466"/>
      <c r="F7" s="466"/>
      <c r="G7" s="466"/>
      <c r="H7" s="466"/>
      <c r="I7" s="466"/>
      <c r="J7" s="466"/>
      <c r="K7" s="466"/>
      <c r="L7" s="466"/>
      <c r="M7" s="466"/>
      <c r="N7" s="466"/>
      <c r="O7" s="466"/>
      <c r="P7" s="466"/>
      <c r="Q7" s="10"/>
      <c r="R7" s="10"/>
      <c r="S7" s="10"/>
    </row>
    <row r="8" spans="1:19" x14ac:dyDescent="0.2">
      <c r="A8" s="467" t="s">
        <v>666</v>
      </c>
      <c r="B8" s="445"/>
      <c r="C8" s="445"/>
      <c r="D8" s="445"/>
      <c r="E8" s="445"/>
      <c r="F8" s="445"/>
      <c r="G8" s="445"/>
      <c r="H8" s="445"/>
      <c r="I8" s="445"/>
      <c r="J8" s="445"/>
      <c r="K8" s="445"/>
      <c r="L8" s="445"/>
      <c r="M8" s="445"/>
      <c r="N8" s="445"/>
      <c r="O8" s="445"/>
      <c r="P8" s="445"/>
      <c r="Q8" s="10"/>
      <c r="R8" s="10"/>
      <c r="S8" s="10"/>
    </row>
    <row r="9" spans="1:19" x14ac:dyDescent="0.2">
      <c r="A9" s="324"/>
      <c r="B9" s="324"/>
      <c r="C9" s="324"/>
      <c r="D9" s="324"/>
      <c r="E9" s="324"/>
      <c r="F9" s="324"/>
      <c r="G9" s="324"/>
      <c r="H9" s="324"/>
      <c r="I9" s="324"/>
      <c r="J9" s="324"/>
      <c r="K9" s="324"/>
      <c r="L9" s="324"/>
      <c r="M9" s="324"/>
      <c r="N9" s="324"/>
      <c r="O9" s="324"/>
      <c r="P9" s="324"/>
      <c r="Q9" s="10"/>
      <c r="R9" s="10"/>
      <c r="S9" s="10"/>
    </row>
    <row r="10" spans="1:19" ht="16.5" x14ac:dyDescent="0.2">
      <c r="A10" s="461"/>
      <c r="B10" s="443"/>
      <c r="C10" s="443"/>
      <c r="E10" s="324"/>
      <c r="F10" s="324"/>
      <c r="H10" s="324"/>
      <c r="I10" s="324"/>
      <c r="J10" s="324"/>
      <c r="K10" s="324"/>
      <c r="L10" s="324"/>
      <c r="M10" s="324"/>
      <c r="N10" s="324"/>
      <c r="O10" s="324"/>
      <c r="P10" s="324"/>
      <c r="Q10" s="10"/>
      <c r="R10" s="10"/>
      <c r="S10" s="10"/>
    </row>
    <row r="11" spans="1:19" ht="16.5" x14ac:dyDescent="0.3">
      <c r="A11" s="47" t="s">
        <v>692</v>
      </c>
      <c r="C11" s="377"/>
      <c r="D11" s="323"/>
      <c r="E11" s="323"/>
      <c r="F11" s="323"/>
      <c r="G11" s="323"/>
      <c r="H11" s="49"/>
      <c r="I11" s="49"/>
      <c r="J11" s="49"/>
      <c r="K11" s="49"/>
      <c r="L11" s="49"/>
      <c r="M11" s="49"/>
      <c r="N11" s="325"/>
      <c r="O11" s="326"/>
      <c r="P11" s="327"/>
      <c r="Q11" s="10"/>
      <c r="R11" s="10"/>
      <c r="S11" s="10"/>
    </row>
    <row r="12" spans="1:19" x14ac:dyDescent="0.2">
      <c r="A12" s="434" t="s">
        <v>6</v>
      </c>
      <c r="B12" s="434" t="s">
        <v>7</v>
      </c>
      <c r="C12" s="434" t="s">
        <v>51</v>
      </c>
      <c r="D12" s="434" t="s">
        <v>8</v>
      </c>
      <c r="E12" s="434" t="s">
        <v>9</v>
      </c>
      <c r="F12" s="465" t="s">
        <v>719</v>
      </c>
      <c r="G12" s="468" t="s">
        <v>45</v>
      </c>
      <c r="H12" s="440"/>
      <c r="I12" s="440"/>
      <c r="J12" s="440"/>
      <c r="K12" s="441"/>
      <c r="L12" s="468" t="s">
        <v>46</v>
      </c>
      <c r="M12" s="440"/>
      <c r="N12" s="440"/>
      <c r="O12" s="440"/>
      <c r="P12" s="441"/>
      <c r="Q12" s="10"/>
      <c r="R12" s="10"/>
      <c r="S12" s="10"/>
    </row>
    <row r="13" spans="1:19" x14ac:dyDescent="0.2">
      <c r="A13" s="437"/>
      <c r="B13" s="437"/>
      <c r="C13" s="437"/>
      <c r="D13" s="437"/>
      <c r="E13" s="437"/>
      <c r="F13" s="437"/>
      <c r="G13" s="465" t="s">
        <v>718</v>
      </c>
      <c r="H13" s="434" t="s">
        <v>20</v>
      </c>
      <c r="I13" s="434" t="s">
        <v>21</v>
      </c>
      <c r="J13" s="434" t="s">
        <v>22</v>
      </c>
      <c r="K13" s="465" t="s">
        <v>23</v>
      </c>
      <c r="L13" s="465" t="s">
        <v>717</v>
      </c>
      <c r="M13" s="434" t="s">
        <v>24</v>
      </c>
      <c r="N13" s="434" t="s">
        <v>25</v>
      </c>
      <c r="O13" s="434" t="s">
        <v>26</v>
      </c>
      <c r="P13" s="434" t="s">
        <v>47</v>
      </c>
      <c r="Q13" s="10"/>
      <c r="R13" s="10"/>
      <c r="S13" s="10"/>
    </row>
    <row r="14" spans="1:19" x14ac:dyDescent="0.2">
      <c r="A14" s="437"/>
      <c r="B14" s="437"/>
      <c r="C14" s="437"/>
      <c r="D14" s="437"/>
      <c r="E14" s="437"/>
      <c r="F14" s="437"/>
      <c r="G14" s="437"/>
      <c r="H14" s="437"/>
      <c r="I14" s="437"/>
      <c r="J14" s="437"/>
      <c r="K14" s="437"/>
      <c r="L14" s="437"/>
      <c r="M14" s="437"/>
      <c r="N14" s="437"/>
      <c r="O14" s="437"/>
      <c r="P14" s="437"/>
      <c r="Q14" s="10"/>
      <c r="R14" s="10"/>
      <c r="S14" s="11"/>
    </row>
    <row r="15" spans="1:19" ht="13.5" thickBot="1" x14ac:dyDescent="0.25">
      <c r="A15" s="438"/>
      <c r="B15" s="438"/>
      <c r="C15" s="438"/>
      <c r="D15" s="438"/>
      <c r="E15" s="438"/>
      <c r="F15" s="438"/>
      <c r="G15" s="438"/>
      <c r="H15" s="438"/>
      <c r="I15" s="438"/>
      <c r="J15" s="438"/>
      <c r="K15" s="438"/>
      <c r="L15" s="438"/>
      <c r="M15" s="438"/>
      <c r="N15" s="438"/>
      <c r="O15" s="438"/>
      <c r="P15" s="438"/>
      <c r="Q15" s="10"/>
      <c r="R15" s="10"/>
      <c r="S15" s="12"/>
    </row>
    <row r="16" spans="1:19" ht="13.5" thickTop="1" x14ac:dyDescent="0.2">
      <c r="A16" s="378"/>
      <c r="B16" s="379"/>
      <c r="C16" s="380"/>
      <c r="D16" s="381"/>
      <c r="E16" s="381"/>
      <c r="F16" s="381"/>
      <c r="G16" s="381"/>
      <c r="H16" s="347"/>
      <c r="I16" s="347"/>
      <c r="J16" s="347"/>
      <c r="K16" s="347"/>
      <c r="L16" s="347"/>
      <c r="M16" s="347"/>
      <c r="N16" s="347"/>
      <c r="O16" s="347"/>
      <c r="P16" s="347"/>
      <c r="Q16" s="13"/>
      <c r="R16" s="13"/>
      <c r="S16" s="13"/>
    </row>
    <row r="17" spans="1:19" ht="16.5" x14ac:dyDescent="0.2">
      <c r="A17" s="382"/>
      <c r="B17" s="379" t="s">
        <v>68</v>
      </c>
      <c r="C17" s="389"/>
      <c r="D17" s="382"/>
      <c r="E17" s="382"/>
      <c r="F17" s="392"/>
      <c r="G17" s="392"/>
      <c r="H17" s="276"/>
      <c r="I17" s="278"/>
      <c r="J17" s="278"/>
      <c r="K17" s="71"/>
      <c r="L17" s="71"/>
      <c r="M17" s="393"/>
      <c r="N17" s="393"/>
      <c r="O17" s="393"/>
      <c r="P17" s="393"/>
      <c r="Q17" s="13"/>
      <c r="R17" s="13"/>
      <c r="S17" s="13"/>
    </row>
    <row r="18" spans="1:19" ht="16.5" x14ac:dyDescent="0.2">
      <c r="A18" s="391">
        <v>1</v>
      </c>
      <c r="B18" s="390" t="s">
        <v>69</v>
      </c>
      <c r="C18" s="390" t="s">
        <v>70</v>
      </c>
      <c r="D18" s="384" t="s">
        <v>55</v>
      </c>
      <c r="E18" s="384">
        <v>1</v>
      </c>
      <c r="F18" s="386"/>
      <c r="G18" s="387"/>
      <c r="H18" s="276"/>
      <c r="I18" s="387"/>
      <c r="J18" s="387"/>
      <c r="K18" s="387"/>
      <c r="L18" s="387"/>
      <c r="M18" s="387"/>
      <c r="N18" s="387"/>
      <c r="O18" s="387"/>
      <c r="P18" s="387"/>
      <c r="Q18" s="13"/>
      <c r="R18" s="13"/>
      <c r="S18" s="13"/>
    </row>
    <row r="19" spans="1:19" ht="16.5" x14ac:dyDescent="0.2">
      <c r="A19" s="382">
        <v>2</v>
      </c>
      <c r="B19" s="389" t="s">
        <v>123</v>
      </c>
      <c r="C19" s="390" t="s">
        <v>124</v>
      </c>
      <c r="D19" s="382" t="s">
        <v>55</v>
      </c>
      <c r="E19" s="382">
        <v>2</v>
      </c>
      <c r="F19" s="386"/>
      <c r="G19" s="387"/>
      <c r="H19" s="276"/>
      <c r="I19" s="387"/>
      <c r="J19" s="387"/>
      <c r="K19" s="387"/>
      <c r="L19" s="387"/>
      <c r="M19" s="387"/>
      <c r="N19" s="387"/>
      <c r="O19" s="387"/>
      <c r="P19" s="387"/>
      <c r="Q19" s="13"/>
      <c r="R19" s="13"/>
      <c r="S19" s="13"/>
    </row>
    <row r="20" spans="1:19" ht="16.5" x14ac:dyDescent="0.2">
      <c r="A20" s="391">
        <f t="shared" ref="A20:A21" si="0">+A19+1</f>
        <v>3</v>
      </c>
      <c r="B20" s="390" t="s">
        <v>71</v>
      </c>
      <c r="C20" s="390" t="s">
        <v>566</v>
      </c>
      <c r="D20" s="384" t="s">
        <v>55</v>
      </c>
      <c r="E20" s="384">
        <v>1</v>
      </c>
      <c r="F20" s="386"/>
      <c r="G20" s="387"/>
      <c r="H20" s="276"/>
      <c r="I20" s="387"/>
      <c r="J20" s="387"/>
      <c r="K20" s="387"/>
      <c r="L20" s="387"/>
      <c r="M20" s="387"/>
      <c r="N20" s="387"/>
      <c r="O20" s="387"/>
      <c r="P20" s="387"/>
      <c r="Q20" s="13"/>
      <c r="R20" s="13"/>
      <c r="S20" s="13"/>
    </row>
    <row r="21" spans="1:19" ht="16.5" x14ac:dyDescent="0.2">
      <c r="A21" s="391">
        <f t="shared" si="0"/>
        <v>4</v>
      </c>
      <c r="B21" s="409" t="s">
        <v>72</v>
      </c>
      <c r="C21" s="409" t="s">
        <v>73</v>
      </c>
      <c r="D21" s="384" t="s">
        <v>55</v>
      </c>
      <c r="E21" s="385">
        <v>3</v>
      </c>
      <c r="F21" s="386"/>
      <c r="G21" s="387"/>
      <c r="H21" s="276"/>
      <c r="I21" s="387"/>
      <c r="J21" s="387"/>
      <c r="K21" s="387"/>
      <c r="L21" s="387"/>
      <c r="M21" s="387"/>
      <c r="N21" s="387"/>
      <c r="O21" s="387"/>
      <c r="P21" s="387"/>
      <c r="Q21" s="13"/>
      <c r="R21" s="13"/>
      <c r="S21" s="13"/>
    </row>
    <row r="22" spans="1:19" ht="16.5" x14ac:dyDescent="0.2">
      <c r="A22" s="410">
        <v>5</v>
      </c>
      <c r="B22" s="409" t="s">
        <v>125</v>
      </c>
      <c r="C22" s="409" t="s">
        <v>126</v>
      </c>
      <c r="D22" s="384" t="s">
        <v>55</v>
      </c>
      <c r="E22" s="385">
        <v>1</v>
      </c>
      <c r="F22" s="386"/>
      <c r="G22" s="387"/>
      <c r="H22" s="276"/>
      <c r="I22" s="387"/>
      <c r="J22" s="387"/>
      <c r="K22" s="387"/>
      <c r="L22" s="387"/>
      <c r="M22" s="387"/>
      <c r="N22" s="387"/>
      <c r="O22" s="387"/>
      <c r="P22" s="387"/>
      <c r="Q22" s="13"/>
      <c r="R22" s="13"/>
      <c r="S22" s="13"/>
    </row>
    <row r="23" spans="1:19" ht="16.5" x14ac:dyDescent="0.2">
      <c r="A23" s="382">
        <v>6</v>
      </c>
      <c r="B23" s="383" t="s">
        <v>63</v>
      </c>
      <c r="C23" s="383" t="s">
        <v>64</v>
      </c>
      <c r="D23" s="394" t="s">
        <v>55</v>
      </c>
      <c r="E23" s="394">
        <v>1</v>
      </c>
      <c r="F23" s="386"/>
      <c r="G23" s="387"/>
      <c r="H23" s="276"/>
      <c r="I23" s="388"/>
      <c r="J23" s="387"/>
      <c r="K23" s="388"/>
      <c r="L23" s="388"/>
      <c r="M23" s="388"/>
      <c r="N23" s="388"/>
      <c r="O23" s="388"/>
      <c r="P23" s="388"/>
      <c r="Q23" s="13"/>
      <c r="R23" s="13"/>
      <c r="S23" s="13"/>
    </row>
    <row r="24" spans="1:19" ht="16.5" x14ac:dyDescent="0.2">
      <c r="A24" s="391">
        <f>+A23+1</f>
        <v>7</v>
      </c>
      <c r="B24" s="390" t="s">
        <v>74</v>
      </c>
      <c r="C24" s="390" t="s">
        <v>75</v>
      </c>
      <c r="D24" s="384" t="s">
        <v>55</v>
      </c>
      <c r="E24" s="384">
        <v>28</v>
      </c>
      <c r="F24" s="386"/>
      <c r="G24" s="387"/>
      <c r="H24" s="276"/>
      <c r="I24" s="387"/>
      <c r="J24" s="387"/>
      <c r="K24" s="387"/>
      <c r="L24" s="387"/>
      <c r="M24" s="387"/>
      <c r="N24" s="387"/>
      <c r="O24" s="387"/>
      <c r="P24" s="387"/>
      <c r="Q24" s="13"/>
      <c r="R24" s="13"/>
      <c r="S24" s="13"/>
    </row>
    <row r="25" spans="1:19" ht="16.5" x14ac:dyDescent="0.2">
      <c r="A25" s="391">
        <v>8</v>
      </c>
      <c r="B25" s="390" t="s">
        <v>127</v>
      </c>
      <c r="C25" s="390" t="s">
        <v>128</v>
      </c>
      <c r="D25" s="384" t="s">
        <v>55</v>
      </c>
      <c r="E25" s="384">
        <v>4</v>
      </c>
      <c r="F25" s="386"/>
      <c r="G25" s="387"/>
      <c r="H25" s="276"/>
      <c r="I25" s="387"/>
      <c r="J25" s="387"/>
      <c r="K25" s="387"/>
      <c r="L25" s="387"/>
      <c r="M25" s="387"/>
      <c r="N25" s="387"/>
      <c r="O25" s="387"/>
      <c r="P25" s="387"/>
      <c r="Q25" s="13"/>
      <c r="R25" s="13"/>
      <c r="S25" s="13"/>
    </row>
    <row r="26" spans="1:19" ht="16.5" x14ac:dyDescent="0.2">
      <c r="A26" s="391">
        <f t="shared" ref="A26" si="1">+A25+1</f>
        <v>9</v>
      </c>
      <c r="B26" s="383" t="s">
        <v>58</v>
      </c>
      <c r="C26" s="383" t="s">
        <v>59</v>
      </c>
      <c r="D26" s="384" t="s">
        <v>55</v>
      </c>
      <c r="E26" s="385">
        <v>1</v>
      </c>
      <c r="F26" s="386"/>
      <c r="G26" s="387"/>
      <c r="H26" s="276"/>
      <c r="I26" s="388"/>
      <c r="J26" s="387"/>
      <c r="K26" s="388"/>
      <c r="L26" s="388"/>
      <c r="M26" s="388"/>
      <c r="N26" s="388"/>
      <c r="O26" s="388"/>
      <c r="P26" s="388"/>
      <c r="Q26" s="13"/>
      <c r="R26" s="13"/>
      <c r="S26" s="13"/>
    </row>
    <row r="27" spans="1:19" ht="16.5" x14ac:dyDescent="0.2">
      <c r="A27" s="395">
        <v>10</v>
      </c>
      <c r="B27" s="396" t="s">
        <v>76</v>
      </c>
      <c r="C27" s="396" t="s">
        <v>77</v>
      </c>
      <c r="D27" s="397" t="s">
        <v>78</v>
      </c>
      <c r="E27" s="397">
        <v>200</v>
      </c>
      <c r="F27" s="398"/>
      <c r="G27" s="399"/>
      <c r="H27" s="276"/>
      <c r="I27" s="400"/>
      <c r="J27" s="399"/>
      <c r="K27" s="400"/>
      <c r="L27" s="400"/>
      <c r="M27" s="388"/>
      <c r="N27" s="388"/>
      <c r="O27" s="388"/>
      <c r="P27" s="388"/>
      <c r="Q27" s="13"/>
      <c r="R27" s="13"/>
      <c r="S27" s="13"/>
    </row>
    <row r="28" spans="1:19" ht="16.5" x14ac:dyDescent="0.2">
      <c r="A28" s="411">
        <v>11</v>
      </c>
      <c r="B28" s="396" t="s">
        <v>163</v>
      </c>
      <c r="C28" s="396" t="s">
        <v>77</v>
      </c>
      <c r="D28" s="397" t="s">
        <v>78</v>
      </c>
      <c r="E28" s="397">
        <v>200</v>
      </c>
      <c r="F28" s="398"/>
      <c r="G28" s="399"/>
      <c r="H28" s="276"/>
      <c r="I28" s="400"/>
      <c r="J28" s="399"/>
      <c r="K28" s="400"/>
      <c r="L28" s="400"/>
      <c r="M28" s="388"/>
      <c r="N28" s="388"/>
      <c r="O28" s="388"/>
      <c r="P28" s="388"/>
      <c r="Q28" s="13"/>
      <c r="R28" s="13"/>
      <c r="S28" s="13"/>
    </row>
    <row r="29" spans="1:19" ht="16.5" x14ac:dyDescent="0.2">
      <c r="A29" s="401">
        <v>12</v>
      </c>
      <c r="B29" s="402" t="s">
        <v>164</v>
      </c>
      <c r="C29" s="402" t="s">
        <v>77</v>
      </c>
      <c r="D29" s="403" t="s">
        <v>78</v>
      </c>
      <c r="E29" s="403">
        <v>100</v>
      </c>
      <c r="F29" s="404"/>
      <c r="G29" s="405"/>
      <c r="H29" s="276"/>
      <c r="I29" s="406"/>
      <c r="J29" s="405"/>
      <c r="K29" s="406"/>
      <c r="L29" s="406"/>
      <c r="M29" s="412"/>
      <c r="N29" s="388"/>
      <c r="O29" s="388"/>
      <c r="P29" s="388"/>
      <c r="Q29" s="13"/>
      <c r="R29" s="13"/>
      <c r="S29" s="13"/>
    </row>
    <row r="30" spans="1:19" x14ac:dyDescent="0.2">
      <c r="A30" s="382">
        <v>13</v>
      </c>
      <c r="B30" s="389" t="s">
        <v>67</v>
      </c>
      <c r="C30" s="389" t="s">
        <v>27</v>
      </c>
      <c r="D30" s="382">
        <v>1</v>
      </c>
      <c r="E30" s="382"/>
      <c r="F30" s="392"/>
      <c r="G30" s="392"/>
      <c r="H30" s="278"/>
      <c r="I30" s="278"/>
      <c r="J30" s="278"/>
      <c r="K30" s="406"/>
      <c r="L30" s="406"/>
      <c r="M30" s="412"/>
      <c r="N30" s="388"/>
      <c r="O30" s="388"/>
      <c r="P30" s="388"/>
      <c r="Q30" s="13"/>
      <c r="R30" s="13"/>
      <c r="S30" s="13"/>
    </row>
    <row r="31" spans="1:19" ht="13.5" thickBot="1" x14ac:dyDescent="0.25">
      <c r="A31" s="339"/>
      <c r="B31" s="340"/>
      <c r="C31" s="340"/>
      <c r="D31" s="341"/>
      <c r="E31" s="341"/>
      <c r="F31" s="341"/>
      <c r="G31" s="341"/>
      <c r="H31" s="342"/>
      <c r="I31" s="342"/>
      <c r="J31" s="342"/>
      <c r="K31" s="342"/>
      <c r="L31" s="342"/>
      <c r="M31" s="342"/>
      <c r="N31" s="342"/>
      <c r="O31" s="342"/>
      <c r="P31" s="342"/>
      <c r="Q31" s="13"/>
      <c r="R31" s="13"/>
      <c r="S31" s="13"/>
    </row>
    <row r="32" spans="1:19" ht="13.5" thickTop="1" x14ac:dyDescent="0.2">
      <c r="A32" s="343"/>
      <c r="B32" s="344" t="s">
        <v>17</v>
      </c>
      <c r="C32" s="344"/>
      <c r="D32" s="345"/>
      <c r="E32" s="345"/>
      <c r="F32" s="345"/>
      <c r="G32" s="345"/>
      <c r="H32" s="346"/>
      <c r="I32" s="346"/>
      <c r="J32" s="346"/>
      <c r="K32" s="346"/>
      <c r="L32" s="347"/>
      <c r="M32" s="348"/>
      <c r="N32" s="348"/>
      <c r="O32" s="348"/>
      <c r="P32" s="348"/>
      <c r="Q32" s="13"/>
      <c r="R32" s="13"/>
      <c r="S32" s="13"/>
    </row>
    <row r="33" spans="1:19" x14ac:dyDescent="0.2">
      <c r="A33" s="349"/>
      <c r="B33" s="350" t="s">
        <v>18</v>
      </c>
      <c r="C33" s="350"/>
      <c r="D33" s="352"/>
      <c r="E33" s="353" t="s">
        <v>727</v>
      </c>
      <c r="F33" s="353"/>
      <c r="G33" s="353"/>
      <c r="H33" s="354"/>
      <c r="I33" s="354"/>
      <c r="J33" s="354"/>
      <c r="K33" s="354"/>
      <c r="L33" s="354"/>
      <c r="M33" s="357"/>
      <c r="N33" s="357"/>
      <c r="O33" s="357"/>
      <c r="P33" s="357"/>
      <c r="Q33" s="13"/>
      <c r="R33" s="13"/>
      <c r="S33" s="13"/>
    </row>
    <row r="34" spans="1:19" x14ac:dyDescent="0.2">
      <c r="A34" s="354"/>
      <c r="B34" s="356" t="s">
        <v>17</v>
      </c>
      <c r="C34" s="356"/>
      <c r="D34" s="352"/>
      <c r="E34" s="353"/>
      <c r="F34" s="353"/>
      <c r="G34" s="353"/>
      <c r="H34" s="354"/>
      <c r="I34" s="354"/>
      <c r="J34" s="354"/>
      <c r="K34" s="354"/>
      <c r="L34" s="354"/>
      <c r="M34" s="357"/>
      <c r="N34" s="355"/>
      <c r="O34" s="355"/>
      <c r="P34" s="355"/>
      <c r="Q34" s="15"/>
      <c r="R34" s="15"/>
      <c r="S34" s="15"/>
    </row>
    <row r="35" spans="1:19" x14ac:dyDescent="0.2">
      <c r="A35" s="358"/>
      <c r="B35" s="358"/>
      <c r="C35" s="358"/>
      <c r="D35" s="359"/>
      <c r="E35" s="323"/>
      <c r="F35" s="323"/>
      <c r="G35" s="323"/>
      <c r="H35" s="49"/>
      <c r="I35" s="49"/>
      <c r="J35" s="49"/>
      <c r="K35" s="49"/>
      <c r="L35" s="49"/>
      <c r="M35" s="49"/>
      <c r="N35" s="49"/>
      <c r="O35" s="49"/>
      <c r="P35" s="49"/>
      <c r="Q35" s="13"/>
      <c r="R35" s="13"/>
      <c r="S35" s="13"/>
    </row>
    <row r="36" spans="1:19" x14ac:dyDescent="0.2">
      <c r="A36" s="360" t="s">
        <v>31</v>
      </c>
      <c r="B36" s="49"/>
      <c r="C36" s="49"/>
      <c r="D36" s="323"/>
      <c r="E36" s="323"/>
      <c r="F36" s="323"/>
      <c r="G36" s="323"/>
      <c r="H36" s="49"/>
      <c r="I36" s="49"/>
      <c r="J36" s="49"/>
      <c r="K36" s="49"/>
      <c r="L36" s="49"/>
      <c r="M36" s="49"/>
      <c r="N36" s="49"/>
      <c r="O36" s="49"/>
      <c r="P36" s="49"/>
      <c r="Q36" s="15"/>
      <c r="R36" s="15"/>
      <c r="S36" s="15"/>
    </row>
    <row r="37" spans="1:19" x14ac:dyDescent="0.2">
      <c r="A37" s="10"/>
      <c r="B37" s="10"/>
      <c r="C37" s="10"/>
      <c r="D37" s="9"/>
      <c r="E37" s="9"/>
      <c r="F37" s="9"/>
      <c r="G37" s="9"/>
      <c r="H37" s="10"/>
      <c r="I37" s="10"/>
      <c r="J37" s="10"/>
      <c r="K37" s="10"/>
      <c r="L37" s="10"/>
      <c r="M37" s="10"/>
      <c r="N37" s="10"/>
      <c r="O37" s="10"/>
      <c r="P37" s="10"/>
      <c r="Q37" s="13"/>
      <c r="R37" s="13"/>
      <c r="S37" s="13"/>
    </row>
    <row r="38" spans="1:19" x14ac:dyDescent="0.2">
      <c r="Q38" s="13"/>
      <c r="R38" s="13"/>
      <c r="S38" s="13"/>
    </row>
  </sheetData>
  <mergeCells count="22">
    <mergeCell ref="N5:P5"/>
    <mergeCell ref="A7:P7"/>
    <mergeCell ref="A10:C10"/>
    <mergeCell ref="A8:P8"/>
    <mergeCell ref="A12:A15"/>
    <mergeCell ref="L12:P12"/>
    <mergeCell ref="G12:K12"/>
    <mergeCell ref="F12:F15"/>
    <mergeCell ref="E12:E15"/>
    <mergeCell ref="D12:D15"/>
    <mergeCell ref="C12:C15"/>
    <mergeCell ref="B12:B15"/>
    <mergeCell ref="K13:K15"/>
    <mergeCell ref="J13:J15"/>
    <mergeCell ref="I13:I15"/>
    <mergeCell ref="H13:H15"/>
    <mergeCell ref="G13:G15"/>
    <mergeCell ref="P13:P15"/>
    <mergeCell ref="O13:O15"/>
    <mergeCell ref="N13:N15"/>
    <mergeCell ref="M13:M15"/>
    <mergeCell ref="L13:L15"/>
  </mergeCells>
  <conditionalFormatting sqref="C11 A11">
    <cfRule type="cellIs" dxfId="1" priority="4" stopIfTrue="1" operator="equal">
      <formula>0</formula>
    </cfRule>
  </conditionalFormatting>
  <printOptions horizontalCentered="1"/>
  <pageMargins left="0.70866141732283472" right="0.70866141732283472" top="0.94488188976377963" bottom="0.55118110236220474" header="0.31496062992125984" footer="0.31496062992125984"/>
  <pageSetup paperSize="9" scale="6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zoomScaleNormal="100" workbookViewId="0">
      <selection activeCell="I31" sqref="I31"/>
    </sheetView>
  </sheetViews>
  <sheetFormatPr defaultRowHeight="12.75" x14ac:dyDescent="0.2"/>
  <cols>
    <col min="1" max="1" width="10.140625" customWidth="1"/>
    <col min="2" max="2" width="33" customWidth="1"/>
    <col min="5" max="5" width="10.42578125" customWidth="1"/>
    <col min="6" max="6" width="14.42578125" customWidth="1"/>
    <col min="7" max="7" width="11.28515625" customWidth="1"/>
    <col min="8" max="8" width="11.85546875" customWidth="1"/>
    <col min="9" max="9" width="11.5703125" customWidth="1"/>
    <col min="10" max="10" width="10.5703125" customWidth="1"/>
    <col min="11" max="11" width="9.5703125" customWidth="1"/>
    <col min="12" max="12" width="10.42578125" customWidth="1"/>
    <col min="13" max="13" width="11.42578125" customWidth="1"/>
    <col min="14" max="14" width="10.85546875" customWidth="1"/>
    <col min="15" max="15" width="11.85546875" customWidth="1"/>
  </cols>
  <sheetData>
    <row r="1" spans="1:18" ht="16.5" x14ac:dyDescent="0.3">
      <c r="A1" s="45" t="s">
        <v>4</v>
      </c>
      <c r="B1" s="45" t="s">
        <v>79</v>
      </c>
      <c r="C1" s="322"/>
      <c r="D1" s="323"/>
      <c r="E1" s="323"/>
      <c r="F1" s="323"/>
      <c r="G1" s="49"/>
      <c r="H1" s="49"/>
      <c r="I1" s="49"/>
      <c r="J1" s="49"/>
      <c r="K1" s="49"/>
      <c r="L1" s="49"/>
      <c r="M1" s="49"/>
      <c r="N1" s="49"/>
      <c r="O1" s="49"/>
    </row>
    <row r="2" spans="1:18" ht="16.5" x14ac:dyDescent="0.3">
      <c r="A2" s="45"/>
      <c r="B2" s="45"/>
      <c r="C2" s="322"/>
      <c r="D2" s="323"/>
      <c r="E2" s="323"/>
      <c r="F2" s="323"/>
      <c r="G2" s="49"/>
      <c r="H2" s="49"/>
      <c r="I2" s="49"/>
      <c r="J2" s="49"/>
      <c r="K2" s="49"/>
      <c r="L2" s="49"/>
      <c r="M2" s="49"/>
      <c r="N2" s="49"/>
      <c r="O2" s="49"/>
    </row>
    <row r="3" spans="1:18" ht="16.5" x14ac:dyDescent="0.3">
      <c r="A3" s="45" t="s">
        <v>5</v>
      </c>
      <c r="B3" s="45" t="s">
        <v>80</v>
      </c>
      <c r="C3" s="322"/>
      <c r="D3" s="323"/>
      <c r="E3" s="323"/>
      <c r="F3" s="323"/>
      <c r="G3" s="49"/>
      <c r="H3" s="49"/>
      <c r="I3" s="49"/>
      <c r="J3" s="49"/>
      <c r="K3" s="49"/>
      <c r="L3" s="49"/>
      <c r="M3" s="49"/>
      <c r="N3" s="49"/>
      <c r="O3" s="49"/>
    </row>
    <row r="4" spans="1:18" ht="16.5" x14ac:dyDescent="0.3">
      <c r="A4" s="45"/>
      <c r="B4" s="45" t="s">
        <v>160</v>
      </c>
      <c r="C4" s="322"/>
      <c r="D4" s="323"/>
      <c r="E4" s="323"/>
      <c r="F4" s="323"/>
      <c r="G4" s="49"/>
      <c r="H4" s="49"/>
      <c r="I4" s="49"/>
      <c r="J4" s="49"/>
      <c r="K4" s="49"/>
      <c r="L4" s="49"/>
      <c r="M4" s="49"/>
      <c r="N4" s="49"/>
      <c r="O4" s="49"/>
    </row>
    <row r="5" spans="1:18" ht="16.5" x14ac:dyDescent="0.3">
      <c r="A5" s="45" t="s">
        <v>53</v>
      </c>
      <c r="B5" s="45" t="s">
        <v>81</v>
      </c>
      <c r="C5" s="322"/>
      <c r="D5" s="323"/>
      <c r="E5" s="323"/>
      <c r="F5" s="323"/>
      <c r="G5" s="49"/>
      <c r="H5" s="49"/>
      <c r="I5" s="49"/>
      <c r="J5" s="49"/>
      <c r="K5" s="49"/>
      <c r="L5" s="49"/>
      <c r="M5" s="466"/>
      <c r="N5" s="466"/>
      <c r="O5" s="466"/>
    </row>
    <row r="6" spans="1:18" x14ac:dyDescent="0.2">
      <c r="A6" s="49"/>
      <c r="B6" s="49"/>
      <c r="C6" s="322"/>
      <c r="D6" s="323"/>
      <c r="E6" s="323"/>
      <c r="F6" s="323"/>
      <c r="G6" s="49"/>
      <c r="H6" s="49"/>
      <c r="I6" s="49"/>
      <c r="J6" s="49"/>
      <c r="K6" s="49"/>
      <c r="L6" s="49"/>
      <c r="M6" s="324"/>
      <c r="N6" s="324"/>
      <c r="O6" s="324"/>
    </row>
    <row r="7" spans="1:18" x14ac:dyDescent="0.2">
      <c r="A7" s="467" t="s">
        <v>736</v>
      </c>
      <c r="B7" s="445"/>
      <c r="C7" s="445"/>
      <c r="D7" s="445"/>
      <c r="E7" s="445"/>
      <c r="F7" s="445"/>
      <c r="G7" s="445"/>
      <c r="H7" s="445"/>
      <c r="I7" s="445"/>
      <c r="J7" s="445"/>
      <c r="K7" s="445"/>
      <c r="L7" s="445"/>
      <c r="M7" s="445"/>
      <c r="N7" s="445"/>
      <c r="O7" s="445"/>
      <c r="P7" s="16"/>
      <c r="Q7" s="16"/>
      <c r="R7" s="16"/>
    </row>
    <row r="8" spans="1:18" x14ac:dyDescent="0.2">
      <c r="A8" s="467" t="s">
        <v>452</v>
      </c>
      <c r="B8" s="445"/>
      <c r="C8" s="445"/>
      <c r="D8" s="445"/>
      <c r="E8" s="445"/>
      <c r="F8" s="445"/>
      <c r="G8" s="445"/>
      <c r="H8" s="445"/>
      <c r="I8" s="445"/>
      <c r="J8" s="445"/>
      <c r="K8" s="445"/>
      <c r="L8" s="445"/>
      <c r="M8" s="445"/>
      <c r="N8" s="445"/>
      <c r="O8" s="445"/>
      <c r="P8" s="44"/>
      <c r="Q8" s="44"/>
      <c r="R8" s="44"/>
    </row>
    <row r="9" spans="1:18" x14ac:dyDescent="0.2">
      <c r="A9" s="324"/>
      <c r="B9" s="324"/>
      <c r="C9" s="324"/>
      <c r="D9" s="324"/>
      <c r="E9" s="324"/>
      <c r="F9" s="324"/>
      <c r="H9" s="324"/>
      <c r="I9" s="324"/>
      <c r="J9" s="324"/>
      <c r="K9" s="324"/>
      <c r="L9" s="324"/>
      <c r="M9" s="324"/>
      <c r="N9" s="324"/>
      <c r="O9" s="324"/>
    </row>
    <row r="10" spans="1:18" x14ac:dyDescent="0.2">
      <c r="A10" s="49" t="s">
        <v>611</v>
      </c>
      <c r="C10" s="323"/>
      <c r="D10" s="323"/>
      <c r="E10" s="323"/>
      <c r="F10" s="323"/>
      <c r="G10" s="49"/>
      <c r="H10" s="49"/>
      <c r="I10" s="49"/>
      <c r="J10" s="49"/>
      <c r="K10" s="49"/>
      <c r="L10" s="49"/>
      <c r="M10" s="325"/>
      <c r="N10" s="326"/>
      <c r="O10" s="327"/>
    </row>
    <row r="11" spans="1:18" x14ac:dyDescent="0.2">
      <c r="A11" s="434" t="s">
        <v>6</v>
      </c>
      <c r="B11" s="434" t="s">
        <v>7</v>
      </c>
      <c r="C11" s="434" t="s">
        <v>8</v>
      </c>
      <c r="D11" s="434" t="s">
        <v>9</v>
      </c>
      <c r="E11" s="465" t="s">
        <v>719</v>
      </c>
      <c r="F11" s="468" t="s">
        <v>45</v>
      </c>
      <c r="G11" s="440"/>
      <c r="H11" s="440"/>
      <c r="I11" s="440"/>
      <c r="J11" s="441"/>
      <c r="K11" s="468" t="s">
        <v>46</v>
      </c>
      <c r="L11" s="440"/>
      <c r="M11" s="440"/>
      <c r="N11" s="440"/>
      <c r="O11" s="441"/>
    </row>
    <row r="12" spans="1:18" x14ac:dyDescent="0.2">
      <c r="A12" s="437"/>
      <c r="B12" s="437"/>
      <c r="C12" s="437"/>
      <c r="D12" s="437"/>
      <c r="E12" s="437"/>
      <c r="F12" s="465" t="s">
        <v>718</v>
      </c>
      <c r="G12" s="434" t="s">
        <v>20</v>
      </c>
      <c r="H12" s="434" t="s">
        <v>21</v>
      </c>
      <c r="I12" s="434" t="s">
        <v>22</v>
      </c>
      <c r="J12" s="465" t="s">
        <v>23</v>
      </c>
      <c r="K12" s="465" t="s">
        <v>717</v>
      </c>
      <c r="L12" s="434" t="s">
        <v>24</v>
      </c>
      <c r="M12" s="434" t="s">
        <v>25</v>
      </c>
      <c r="N12" s="434" t="s">
        <v>26</v>
      </c>
      <c r="O12" s="434" t="s">
        <v>47</v>
      </c>
    </row>
    <row r="13" spans="1:18" x14ac:dyDescent="0.2">
      <c r="A13" s="437"/>
      <c r="B13" s="437"/>
      <c r="C13" s="437"/>
      <c r="D13" s="437"/>
      <c r="E13" s="437"/>
      <c r="F13" s="437"/>
      <c r="G13" s="437"/>
      <c r="H13" s="437"/>
      <c r="I13" s="437"/>
      <c r="J13" s="437"/>
      <c r="K13" s="437"/>
      <c r="L13" s="437"/>
      <c r="M13" s="437"/>
      <c r="N13" s="437"/>
      <c r="O13" s="437"/>
    </row>
    <row r="14" spans="1:18" ht="13.5" thickBot="1" x14ac:dyDescent="0.25">
      <c r="A14" s="438"/>
      <c r="B14" s="438"/>
      <c r="C14" s="438"/>
      <c r="D14" s="438"/>
      <c r="E14" s="438"/>
      <c r="F14" s="438"/>
      <c r="G14" s="438"/>
      <c r="H14" s="438"/>
      <c r="I14" s="438"/>
      <c r="J14" s="438"/>
      <c r="K14" s="438"/>
      <c r="L14" s="438"/>
      <c r="M14" s="438"/>
      <c r="N14" s="438"/>
      <c r="O14" s="438"/>
    </row>
    <row r="15" spans="1:18" ht="13.5" thickTop="1" x14ac:dyDescent="0.2">
      <c r="A15" s="329"/>
      <c r="B15" s="330"/>
      <c r="C15" s="331"/>
      <c r="D15" s="331"/>
      <c r="E15" s="331"/>
      <c r="F15" s="331"/>
      <c r="G15" s="332"/>
      <c r="H15" s="332"/>
      <c r="I15" s="332"/>
      <c r="J15" s="332"/>
      <c r="K15" s="332"/>
      <c r="L15" s="332"/>
      <c r="M15" s="332"/>
      <c r="N15" s="332"/>
      <c r="O15" s="332"/>
    </row>
    <row r="16" spans="1:18" ht="16.5" x14ac:dyDescent="0.2">
      <c r="A16" s="331">
        <v>1</v>
      </c>
      <c r="B16" s="413" t="s">
        <v>453</v>
      </c>
      <c r="C16" s="331" t="s">
        <v>27</v>
      </c>
      <c r="D16" s="414">
        <v>1</v>
      </c>
      <c r="E16" s="415"/>
      <c r="F16" s="334"/>
      <c r="G16" s="276"/>
      <c r="H16" s="365"/>
      <c r="I16" s="332"/>
      <c r="J16" s="71"/>
      <c r="K16" s="71"/>
      <c r="L16" s="332"/>
      <c r="M16" s="332"/>
      <c r="N16" s="332"/>
      <c r="O16" s="332"/>
    </row>
    <row r="17" spans="1:15" ht="13.5" thickBot="1" x14ac:dyDescent="0.25">
      <c r="A17" s="339"/>
      <c r="B17" s="340"/>
      <c r="C17" s="341"/>
      <c r="D17" s="341"/>
      <c r="E17" s="341"/>
      <c r="F17" s="341"/>
      <c r="G17" s="342"/>
      <c r="H17" s="342"/>
      <c r="I17" s="342"/>
      <c r="J17" s="342"/>
      <c r="K17" s="342"/>
      <c r="L17" s="342"/>
      <c r="M17" s="342"/>
      <c r="N17" s="342"/>
      <c r="O17" s="342"/>
    </row>
    <row r="18" spans="1:15" ht="13.5" thickTop="1" x14ac:dyDescent="0.2">
      <c r="A18" s="343"/>
      <c r="B18" s="344" t="s">
        <v>17</v>
      </c>
      <c r="C18" s="345"/>
      <c r="D18" s="345"/>
      <c r="E18" s="345"/>
      <c r="F18" s="345"/>
      <c r="G18" s="346"/>
      <c r="H18" s="346"/>
      <c r="I18" s="346"/>
      <c r="J18" s="346"/>
      <c r="K18" s="347"/>
      <c r="L18" s="348"/>
      <c r="M18" s="348"/>
      <c r="N18" s="348"/>
      <c r="O18" s="348"/>
    </row>
    <row r="19" spans="1:15" x14ac:dyDescent="0.2">
      <c r="A19" s="349"/>
      <c r="B19" s="350" t="s">
        <v>18</v>
      </c>
      <c r="C19" s="351"/>
      <c r="D19" s="353" t="s">
        <v>727</v>
      </c>
      <c r="F19" s="353"/>
      <c r="G19" s="353"/>
      <c r="H19" s="354"/>
      <c r="I19" s="354"/>
      <c r="J19" s="354"/>
      <c r="K19" s="354"/>
      <c r="L19" s="354"/>
      <c r="M19" s="355"/>
      <c r="N19" s="355"/>
      <c r="O19" s="355"/>
    </row>
    <row r="20" spans="1:15" x14ac:dyDescent="0.2">
      <c r="A20" s="354"/>
      <c r="B20" s="356" t="s">
        <v>17</v>
      </c>
      <c r="C20" s="351"/>
      <c r="D20" s="352"/>
      <c r="E20" s="353"/>
      <c r="F20" s="353"/>
      <c r="G20" s="353"/>
      <c r="H20" s="354"/>
      <c r="I20" s="354"/>
      <c r="J20" s="354"/>
      <c r="K20" s="354"/>
      <c r="L20" s="357"/>
      <c r="M20" s="355"/>
      <c r="N20" s="355"/>
      <c r="O20" s="355"/>
    </row>
    <row r="21" spans="1:15" x14ac:dyDescent="0.2">
      <c r="A21" s="358"/>
      <c r="B21" s="358"/>
      <c r="C21" s="358"/>
      <c r="D21" s="359"/>
      <c r="E21" s="323"/>
      <c r="F21" s="323"/>
      <c r="G21" s="323"/>
      <c r="H21" s="49"/>
      <c r="I21" s="49"/>
      <c r="J21" s="49"/>
      <c r="K21" s="49"/>
      <c r="L21" s="49"/>
      <c r="M21" s="49"/>
      <c r="N21" s="49"/>
      <c r="O21" s="49"/>
    </row>
    <row r="22" spans="1:15" x14ac:dyDescent="0.2">
      <c r="A22" s="360" t="s">
        <v>31</v>
      </c>
      <c r="B22" s="49"/>
      <c r="C22" s="49"/>
      <c r="D22" s="323"/>
      <c r="E22" s="323"/>
      <c r="F22" s="323"/>
      <c r="G22" s="323"/>
      <c r="H22" s="49"/>
      <c r="I22" s="49"/>
      <c r="J22" s="49"/>
      <c r="K22" s="49"/>
      <c r="L22" s="49"/>
      <c r="M22" s="49"/>
      <c r="N22" s="49"/>
      <c r="O22" s="49"/>
    </row>
    <row r="23" spans="1:15" x14ac:dyDescent="0.2">
      <c r="A23" s="10"/>
      <c r="B23" s="10"/>
      <c r="C23" s="10"/>
      <c r="D23" s="9"/>
      <c r="E23" s="9"/>
      <c r="F23" s="9"/>
      <c r="G23" s="9"/>
      <c r="H23" s="10"/>
      <c r="I23" s="10"/>
      <c r="J23" s="10"/>
      <c r="K23" s="10"/>
      <c r="L23" s="10"/>
      <c r="M23" s="10"/>
      <c r="N23" s="10"/>
      <c r="O23" s="10"/>
    </row>
  </sheetData>
  <mergeCells count="20">
    <mergeCell ref="K11:O11"/>
    <mergeCell ref="F11:J11"/>
    <mergeCell ref="M5:O5"/>
    <mergeCell ref="A7:O7"/>
    <mergeCell ref="A8:O8"/>
    <mergeCell ref="E11:E14"/>
    <mergeCell ref="D11:D14"/>
    <mergeCell ref="C11:C14"/>
    <mergeCell ref="B11:B14"/>
    <mergeCell ref="A11:A14"/>
    <mergeCell ref="O12:O14"/>
    <mergeCell ref="N12:N14"/>
    <mergeCell ref="M12:M14"/>
    <mergeCell ref="L12:L14"/>
    <mergeCell ref="K12:K14"/>
    <mergeCell ref="J12:J14"/>
    <mergeCell ref="I12:I14"/>
    <mergeCell ref="H12:H14"/>
    <mergeCell ref="G12:G14"/>
    <mergeCell ref="F12:F14"/>
  </mergeCells>
  <conditionalFormatting sqref="A10">
    <cfRule type="cellIs" dxfId="0" priority="1" stopIfTrue="1" operator="equal">
      <formula>0</formula>
    </cfRule>
  </conditionalFormatting>
  <printOptions horizontalCentered="1"/>
  <pageMargins left="0.70866141732283472" right="0.70866141732283472" top="0.94488188976377963" bottom="0.55118110236220474"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9"/>
  <sheetViews>
    <sheetView tabSelected="1" topLeftCell="A196" zoomScaleNormal="100" workbookViewId="0">
      <selection activeCell="B221" sqref="B221"/>
    </sheetView>
  </sheetViews>
  <sheetFormatPr defaultColWidth="8.7109375" defaultRowHeight="12.75" x14ac:dyDescent="0.2"/>
  <cols>
    <col min="1" max="1" width="10.85546875" style="20" customWidth="1"/>
    <col min="2" max="2" width="61.7109375" style="20" customWidth="1"/>
    <col min="3" max="3" width="8.85546875" style="20" customWidth="1"/>
    <col min="4" max="4" width="9.7109375" style="20" customWidth="1"/>
    <col min="5" max="5" width="10.5703125" style="20" customWidth="1"/>
    <col min="6" max="6" width="15.7109375" style="20" customWidth="1"/>
    <col min="7" max="7" width="12" style="20" customWidth="1"/>
    <col min="8" max="8" width="10.5703125" style="20" customWidth="1"/>
    <col min="9" max="9" width="11.140625" style="20" customWidth="1"/>
    <col min="10" max="10" width="9.42578125" style="20" customWidth="1"/>
    <col min="11" max="11" width="11.5703125" style="20" customWidth="1"/>
    <col min="12" max="12" width="17.42578125" style="20" customWidth="1"/>
    <col min="13" max="13" width="14.7109375" style="20" customWidth="1"/>
    <col min="14" max="14" width="14.5703125" style="20" customWidth="1"/>
    <col min="15" max="15" width="15.140625" style="20" customWidth="1"/>
    <col min="16" max="16" width="10.42578125" style="20" bestFit="1" customWidth="1"/>
    <col min="17" max="17" width="9" style="20" customWidth="1"/>
    <col min="18" max="18" width="9.28515625" style="20" bestFit="1" customWidth="1"/>
    <col min="19" max="16384" width="8.7109375" style="20"/>
  </cols>
  <sheetData>
    <row r="1" spans="1:19" x14ac:dyDescent="0.2">
      <c r="A1" s="76"/>
      <c r="B1" s="76"/>
      <c r="C1" s="77"/>
      <c r="D1" s="77"/>
      <c r="E1" s="77"/>
      <c r="F1" s="77"/>
      <c r="G1" s="76"/>
      <c r="H1" s="76"/>
      <c r="I1" s="76"/>
      <c r="J1" s="76"/>
      <c r="K1" s="76"/>
      <c r="L1" s="76"/>
      <c r="M1" s="76"/>
      <c r="N1" s="76"/>
      <c r="O1" s="76"/>
      <c r="P1" s="18"/>
      <c r="Q1" s="18"/>
      <c r="R1" s="18"/>
      <c r="S1" s="18"/>
    </row>
    <row r="2" spans="1:19" x14ac:dyDescent="0.2">
      <c r="A2" s="78" t="s">
        <v>4</v>
      </c>
      <c r="B2" s="78" t="s">
        <v>79</v>
      </c>
      <c r="C2" s="79"/>
      <c r="D2" s="77"/>
      <c r="E2" s="77"/>
      <c r="F2" s="77"/>
      <c r="G2" s="76"/>
      <c r="H2" s="76"/>
      <c r="I2" s="76"/>
      <c r="J2" s="76"/>
      <c r="K2" s="76"/>
      <c r="L2" s="76"/>
      <c r="M2" s="76"/>
      <c r="N2" s="76"/>
      <c r="O2" s="76"/>
      <c r="P2" s="18"/>
      <c r="Q2" s="18"/>
      <c r="R2" s="18"/>
      <c r="S2" s="18"/>
    </row>
    <row r="3" spans="1:19" x14ac:dyDescent="0.2">
      <c r="A3" s="78"/>
      <c r="B3" s="78"/>
      <c r="C3" s="79"/>
      <c r="D3" s="77"/>
      <c r="E3" s="77"/>
      <c r="F3" s="77"/>
      <c r="G3" s="76"/>
      <c r="H3" s="76"/>
      <c r="I3" s="76"/>
      <c r="J3" s="76"/>
      <c r="K3" s="76"/>
      <c r="L3" s="76"/>
      <c r="M3" s="76"/>
      <c r="N3" s="76"/>
      <c r="O3" s="76"/>
      <c r="P3" s="18"/>
      <c r="Q3" s="18"/>
      <c r="R3" s="18"/>
      <c r="S3" s="18"/>
    </row>
    <row r="4" spans="1:19" x14ac:dyDescent="0.2">
      <c r="A4" s="78" t="s">
        <v>5</v>
      </c>
      <c r="B4" s="78" t="s">
        <v>80</v>
      </c>
      <c r="C4" s="79"/>
      <c r="D4" s="77"/>
      <c r="E4" s="77"/>
      <c r="F4" s="77"/>
      <c r="G4" s="76"/>
      <c r="H4" s="76"/>
      <c r="I4" s="76"/>
      <c r="J4" s="76"/>
      <c r="K4" s="76"/>
      <c r="L4" s="76"/>
      <c r="M4" s="76"/>
      <c r="N4" s="76"/>
      <c r="O4" s="76"/>
      <c r="P4" s="18"/>
      <c r="Q4" s="18"/>
      <c r="R4" s="18"/>
      <c r="S4" s="18"/>
    </row>
    <row r="5" spans="1:19" x14ac:dyDescent="0.2">
      <c r="A5" s="78"/>
      <c r="B5" s="78" t="s">
        <v>160</v>
      </c>
      <c r="C5" s="79"/>
      <c r="D5" s="77"/>
      <c r="E5" s="77"/>
      <c r="F5" s="77"/>
      <c r="G5" s="76"/>
      <c r="H5" s="76"/>
      <c r="I5" s="76"/>
      <c r="J5" s="76"/>
      <c r="K5" s="76"/>
      <c r="L5" s="76"/>
      <c r="M5" s="76"/>
      <c r="N5" s="76"/>
      <c r="O5" s="76"/>
      <c r="P5" s="18"/>
      <c r="Q5" s="18"/>
      <c r="R5" s="18"/>
      <c r="S5" s="18"/>
    </row>
    <row r="6" spans="1:19" x14ac:dyDescent="0.2">
      <c r="A6" s="78" t="s">
        <v>53</v>
      </c>
      <c r="B6" s="78" t="s">
        <v>81</v>
      </c>
      <c r="C6" s="79"/>
      <c r="D6" s="77"/>
      <c r="E6" s="77"/>
      <c r="F6" s="77"/>
      <c r="G6" s="76"/>
      <c r="H6" s="76"/>
      <c r="I6" s="76"/>
      <c r="J6" s="76"/>
      <c r="K6" s="76"/>
      <c r="L6" s="76"/>
      <c r="M6" s="76"/>
      <c r="N6" s="76"/>
      <c r="O6" s="76"/>
      <c r="P6" s="18"/>
      <c r="Q6" s="18"/>
      <c r="R6" s="18"/>
      <c r="S6" s="18"/>
    </row>
    <row r="7" spans="1:19" x14ac:dyDescent="0.2">
      <c r="A7" s="78"/>
      <c r="B7" s="78"/>
      <c r="C7" s="79"/>
      <c r="D7" s="77"/>
      <c r="E7" s="77"/>
      <c r="F7" s="77"/>
      <c r="G7" s="76"/>
      <c r="H7" s="76"/>
      <c r="I7" s="76"/>
      <c r="J7" s="76"/>
      <c r="K7" s="76"/>
      <c r="L7" s="76"/>
      <c r="M7" s="76"/>
      <c r="N7" s="76"/>
      <c r="O7" s="76"/>
      <c r="P7" s="18"/>
      <c r="Q7" s="18"/>
      <c r="R7" s="18"/>
      <c r="S7" s="18"/>
    </row>
    <row r="8" spans="1:19" x14ac:dyDescent="0.2">
      <c r="A8" s="444" t="s">
        <v>726</v>
      </c>
      <c r="B8" s="445"/>
      <c r="C8" s="445"/>
      <c r="D8" s="445"/>
      <c r="E8" s="445"/>
      <c r="F8" s="445"/>
      <c r="G8" s="445"/>
      <c r="H8" s="445"/>
      <c r="I8" s="445"/>
      <c r="J8" s="445"/>
      <c r="K8" s="445"/>
      <c r="L8" s="445"/>
      <c r="M8" s="445"/>
      <c r="N8" s="445"/>
      <c r="O8" s="445"/>
      <c r="P8" s="18"/>
      <c r="Q8" s="18"/>
      <c r="R8" s="18"/>
      <c r="S8" s="18"/>
    </row>
    <row r="9" spans="1:19" x14ac:dyDescent="0.2">
      <c r="A9" s="444" t="s">
        <v>29</v>
      </c>
      <c r="B9" s="445"/>
      <c r="C9" s="445"/>
      <c r="D9" s="445"/>
      <c r="E9" s="445"/>
      <c r="F9" s="445"/>
      <c r="G9" s="445"/>
      <c r="H9" s="445"/>
      <c r="I9" s="445"/>
      <c r="J9" s="445"/>
      <c r="K9" s="445"/>
      <c r="L9" s="445"/>
      <c r="M9" s="445"/>
      <c r="N9" s="445"/>
      <c r="O9" s="445"/>
      <c r="P9" s="18"/>
      <c r="Q9" s="18"/>
      <c r="R9" s="18"/>
      <c r="S9" s="18"/>
    </row>
    <row r="10" spans="1:19" x14ac:dyDescent="0.2">
      <c r="A10" s="76"/>
      <c r="B10" s="76"/>
      <c r="C10" s="77"/>
      <c r="D10" s="77"/>
      <c r="E10" s="77"/>
      <c r="F10" s="77"/>
      <c r="G10" s="76"/>
      <c r="H10" s="80"/>
      <c r="I10" s="76"/>
      <c r="J10" s="76"/>
      <c r="K10" s="76"/>
      <c r="L10" s="76"/>
      <c r="M10" s="81"/>
      <c r="N10" s="82"/>
      <c r="O10" s="83"/>
      <c r="P10" s="18"/>
      <c r="Q10" s="18"/>
      <c r="R10" s="18"/>
      <c r="S10" s="18"/>
    </row>
    <row r="11" spans="1:19" x14ac:dyDescent="0.2">
      <c r="A11" s="442"/>
      <c r="B11" s="443"/>
      <c r="C11" s="443"/>
      <c r="E11" s="84"/>
      <c r="F11" s="84"/>
      <c r="G11" s="76"/>
      <c r="H11" s="76"/>
      <c r="I11" s="76"/>
      <c r="J11" s="76"/>
      <c r="K11" s="76"/>
      <c r="L11" s="76"/>
      <c r="M11" s="81"/>
      <c r="N11" s="82"/>
      <c r="O11" s="83"/>
      <c r="P11" s="18"/>
      <c r="Q11" s="18"/>
      <c r="R11" s="18"/>
      <c r="S11" s="18"/>
    </row>
    <row r="12" spans="1:19" x14ac:dyDescent="0.2">
      <c r="A12" s="76" t="s">
        <v>563</v>
      </c>
      <c r="C12" s="77"/>
      <c r="D12" s="77"/>
      <c r="E12" s="77"/>
      <c r="F12" s="77"/>
      <c r="G12" s="76"/>
      <c r="H12" s="76"/>
      <c r="I12" s="76"/>
      <c r="J12" s="76"/>
      <c r="K12" s="76"/>
      <c r="L12" s="76"/>
      <c r="M12" s="81"/>
      <c r="N12" s="82"/>
      <c r="O12" s="83"/>
      <c r="P12" s="18"/>
      <c r="Q12" s="18"/>
      <c r="R12" s="18"/>
      <c r="S12" s="18"/>
    </row>
    <row r="13" spans="1:19" x14ac:dyDescent="0.2">
      <c r="A13" s="436" t="s">
        <v>6</v>
      </c>
      <c r="B13" s="436" t="s">
        <v>7</v>
      </c>
      <c r="C13" s="436" t="s">
        <v>8</v>
      </c>
      <c r="D13" s="436" t="s">
        <v>9</v>
      </c>
      <c r="E13" s="446" t="s">
        <v>719</v>
      </c>
      <c r="F13" s="439" t="s">
        <v>45</v>
      </c>
      <c r="G13" s="440"/>
      <c r="H13" s="440"/>
      <c r="I13" s="440"/>
      <c r="J13" s="441"/>
      <c r="K13" s="439" t="s">
        <v>46</v>
      </c>
      <c r="L13" s="440"/>
      <c r="M13" s="440"/>
      <c r="N13" s="440"/>
      <c r="O13" s="441"/>
      <c r="P13" s="23"/>
      <c r="Q13" s="23"/>
      <c r="R13" s="23"/>
      <c r="S13" s="23"/>
    </row>
    <row r="14" spans="1:19" x14ac:dyDescent="0.2">
      <c r="A14" s="437"/>
      <c r="B14" s="437"/>
      <c r="C14" s="437"/>
      <c r="D14" s="437"/>
      <c r="E14" s="437"/>
      <c r="F14" s="446" t="s">
        <v>718</v>
      </c>
      <c r="G14" s="436" t="s">
        <v>20</v>
      </c>
      <c r="H14" s="436" t="s">
        <v>21</v>
      </c>
      <c r="I14" s="436" t="s">
        <v>22</v>
      </c>
      <c r="J14" s="446" t="s">
        <v>23</v>
      </c>
      <c r="K14" s="446" t="s">
        <v>717</v>
      </c>
      <c r="L14" s="436" t="s">
        <v>24</v>
      </c>
      <c r="M14" s="436" t="s">
        <v>25</v>
      </c>
      <c r="N14" s="436" t="s">
        <v>26</v>
      </c>
      <c r="O14" s="436" t="s">
        <v>47</v>
      </c>
      <c r="P14" s="18"/>
      <c r="Q14" s="18"/>
      <c r="R14" s="18"/>
      <c r="S14" s="18"/>
    </row>
    <row r="15" spans="1:19" x14ac:dyDescent="0.2">
      <c r="A15" s="437"/>
      <c r="B15" s="437"/>
      <c r="C15" s="437"/>
      <c r="D15" s="437"/>
      <c r="E15" s="437"/>
      <c r="F15" s="437"/>
      <c r="G15" s="437"/>
      <c r="H15" s="437"/>
      <c r="I15" s="437"/>
      <c r="J15" s="437"/>
      <c r="K15" s="437"/>
      <c r="L15" s="437"/>
      <c r="M15" s="437"/>
      <c r="N15" s="437"/>
      <c r="O15" s="437"/>
      <c r="P15" s="18"/>
      <c r="Q15" s="18"/>
      <c r="R15" s="18"/>
      <c r="S15" s="24"/>
    </row>
    <row r="16" spans="1:19" ht="13.5" thickBot="1" x14ac:dyDescent="0.25">
      <c r="A16" s="438"/>
      <c r="B16" s="438"/>
      <c r="C16" s="438"/>
      <c r="D16" s="438"/>
      <c r="E16" s="438"/>
      <c r="F16" s="438"/>
      <c r="G16" s="438"/>
      <c r="H16" s="438"/>
      <c r="I16" s="438"/>
      <c r="J16" s="438"/>
      <c r="K16" s="438"/>
      <c r="L16" s="438"/>
      <c r="M16" s="438"/>
      <c r="N16" s="438"/>
      <c r="O16" s="438"/>
      <c r="P16" s="25"/>
      <c r="Q16" s="25"/>
      <c r="R16" s="25"/>
      <c r="S16" s="25"/>
    </row>
    <row r="17" spans="1:19" ht="13.5" thickTop="1" x14ac:dyDescent="0.2">
      <c r="A17" s="85"/>
      <c r="B17" s="86"/>
      <c r="C17" s="87"/>
      <c r="D17" s="87"/>
      <c r="E17" s="87"/>
      <c r="F17" s="87"/>
      <c r="G17" s="88"/>
      <c r="H17" s="88"/>
      <c r="I17" s="88"/>
      <c r="J17" s="88"/>
      <c r="K17" s="88"/>
      <c r="L17" s="88"/>
      <c r="M17" s="88"/>
      <c r="N17" s="88"/>
      <c r="O17" s="88"/>
      <c r="P17" s="26"/>
      <c r="Q17" s="26"/>
      <c r="R17" s="26"/>
      <c r="S17" s="26"/>
    </row>
    <row r="18" spans="1:19" x14ac:dyDescent="0.2">
      <c r="A18" s="89"/>
      <c r="B18" s="90" t="s">
        <v>309</v>
      </c>
      <c r="C18" s="91"/>
      <c r="D18" s="91"/>
      <c r="E18" s="91"/>
      <c r="F18" s="87"/>
      <c r="G18" s="140"/>
      <c r="H18" s="140"/>
      <c r="I18" s="140"/>
      <c r="J18" s="140"/>
      <c r="K18" s="140"/>
      <c r="L18" s="140"/>
      <c r="M18" s="140"/>
      <c r="N18" s="140"/>
      <c r="O18" s="140"/>
      <c r="P18" s="26"/>
      <c r="Q18" s="26"/>
      <c r="R18" s="26"/>
      <c r="S18" s="26"/>
    </row>
    <row r="19" spans="1:19" x14ac:dyDescent="0.2">
      <c r="A19" s="92">
        <v>1</v>
      </c>
      <c r="B19" s="93" t="s">
        <v>294</v>
      </c>
      <c r="C19" s="141" t="s">
        <v>12</v>
      </c>
      <c r="D19" s="142">
        <v>2</v>
      </c>
      <c r="E19" s="143"/>
      <c r="F19" s="144"/>
      <c r="G19" s="145"/>
      <c r="H19" s="146"/>
      <c r="I19" s="146"/>
      <c r="J19" s="147"/>
      <c r="K19" s="147"/>
      <c r="L19" s="146"/>
      <c r="M19" s="146"/>
      <c r="N19" s="146"/>
      <c r="O19" s="146"/>
      <c r="P19" s="26"/>
      <c r="Q19" s="26"/>
      <c r="R19" s="26"/>
      <c r="S19" s="26"/>
    </row>
    <row r="20" spans="1:19" x14ac:dyDescent="0.2">
      <c r="A20" s="94">
        <f>+A19+1</f>
        <v>2</v>
      </c>
      <c r="B20" s="95" t="s">
        <v>295</v>
      </c>
      <c r="C20" s="148" t="s">
        <v>12</v>
      </c>
      <c r="D20" s="149">
        <v>10</v>
      </c>
      <c r="E20" s="144"/>
      <c r="F20" s="144"/>
      <c r="G20" s="145"/>
      <c r="H20" s="146"/>
      <c r="I20" s="146"/>
      <c r="J20" s="147"/>
      <c r="K20" s="147"/>
      <c r="L20" s="146"/>
      <c r="M20" s="146"/>
      <c r="N20" s="146"/>
      <c r="O20" s="146"/>
      <c r="P20" s="26"/>
      <c r="Q20" s="26"/>
      <c r="R20" s="26"/>
      <c r="S20" s="26"/>
    </row>
    <row r="21" spans="1:19" x14ac:dyDescent="0.2">
      <c r="A21" s="94">
        <f t="shared" ref="A21:A85" si="0">+A20+1</f>
        <v>3</v>
      </c>
      <c r="B21" s="95" t="s">
        <v>296</v>
      </c>
      <c r="C21" s="148" t="s">
        <v>12</v>
      </c>
      <c r="D21" s="150">
        <f>12*1.2+9*0.3</f>
        <v>17.099999999999998</v>
      </c>
      <c r="E21" s="144"/>
      <c r="F21" s="144"/>
      <c r="G21" s="145"/>
      <c r="H21" s="146"/>
      <c r="I21" s="146"/>
      <c r="J21" s="147"/>
      <c r="K21" s="147"/>
      <c r="L21" s="146"/>
      <c r="M21" s="146"/>
      <c r="N21" s="146"/>
      <c r="O21" s="146"/>
      <c r="P21" s="26"/>
      <c r="Q21" s="26"/>
      <c r="R21" s="26"/>
      <c r="S21" s="26"/>
    </row>
    <row r="22" spans="1:19" x14ac:dyDescent="0.2">
      <c r="A22" s="94">
        <f t="shared" si="0"/>
        <v>4</v>
      </c>
      <c r="B22" s="95" t="s">
        <v>530</v>
      </c>
      <c r="C22" s="148" t="s">
        <v>14</v>
      </c>
      <c r="D22" s="149">
        <v>46</v>
      </c>
      <c r="E22" s="144"/>
      <c r="F22" s="144"/>
      <c r="G22" s="145"/>
      <c r="H22" s="146"/>
      <c r="I22" s="146"/>
      <c r="J22" s="147"/>
      <c r="K22" s="147"/>
      <c r="L22" s="146"/>
      <c r="M22" s="146"/>
      <c r="N22" s="146"/>
      <c r="O22" s="146"/>
      <c r="P22" s="26"/>
      <c r="Q22" s="26"/>
      <c r="R22" s="26"/>
      <c r="S22" s="26"/>
    </row>
    <row r="23" spans="1:19" x14ac:dyDescent="0.2">
      <c r="A23" s="94">
        <f t="shared" si="0"/>
        <v>5</v>
      </c>
      <c r="B23" s="95" t="s">
        <v>297</v>
      </c>
      <c r="C23" s="148" t="s">
        <v>14</v>
      </c>
      <c r="D23" s="149">
        <v>440</v>
      </c>
      <c r="E23" s="144"/>
      <c r="F23" s="144"/>
      <c r="G23" s="145"/>
      <c r="H23" s="146"/>
      <c r="I23" s="146"/>
      <c r="J23" s="147"/>
      <c r="K23" s="147"/>
      <c r="L23" s="146"/>
      <c r="M23" s="146"/>
      <c r="N23" s="146"/>
      <c r="O23" s="146"/>
      <c r="P23" s="26"/>
      <c r="Q23" s="26"/>
      <c r="R23" s="26"/>
      <c r="S23" s="26"/>
    </row>
    <row r="24" spans="1:19" x14ac:dyDescent="0.2">
      <c r="A24" s="94">
        <f t="shared" si="0"/>
        <v>6</v>
      </c>
      <c r="B24" s="95" t="s">
        <v>298</v>
      </c>
      <c r="C24" s="148" t="s">
        <v>293</v>
      </c>
      <c r="D24" s="149">
        <v>1</v>
      </c>
      <c r="E24" s="144"/>
      <c r="F24" s="144"/>
      <c r="G24" s="145"/>
      <c r="H24" s="146"/>
      <c r="I24" s="146"/>
      <c r="J24" s="147"/>
      <c r="K24" s="147"/>
      <c r="L24" s="146"/>
      <c r="M24" s="146"/>
      <c r="N24" s="146"/>
      <c r="O24" s="146"/>
      <c r="P24" s="26"/>
      <c r="Q24" s="26"/>
      <c r="R24" s="26"/>
      <c r="S24" s="26"/>
    </row>
    <row r="25" spans="1:19" x14ac:dyDescent="0.2">
      <c r="A25" s="94">
        <f t="shared" si="0"/>
        <v>7</v>
      </c>
      <c r="B25" s="96" t="s">
        <v>327</v>
      </c>
      <c r="C25" s="151" t="s">
        <v>14</v>
      </c>
      <c r="D25" s="152">
        <f>(6.5+10+2+3.8+4.7+1.3+3.9+2+2+5.6+2.6+1.3+7.1+4+3+2+1.6+3.3+5.2+3.1+2.4+2+3.1+3+3)*3.4+25*3</f>
        <v>375.9</v>
      </c>
      <c r="E25" s="144"/>
      <c r="F25" s="144"/>
      <c r="G25" s="145"/>
      <c r="H25" s="146"/>
      <c r="I25" s="146"/>
      <c r="J25" s="147"/>
      <c r="K25" s="147"/>
      <c r="L25" s="146"/>
      <c r="M25" s="146"/>
      <c r="N25" s="146"/>
      <c r="O25" s="146"/>
      <c r="P25" s="26"/>
      <c r="Q25" s="26"/>
      <c r="R25" s="26"/>
      <c r="S25" s="26"/>
    </row>
    <row r="26" spans="1:19" x14ac:dyDescent="0.2">
      <c r="A26" s="94">
        <f t="shared" si="0"/>
        <v>8</v>
      </c>
      <c r="B26" s="95" t="s">
        <v>299</v>
      </c>
      <c r="C26" s="148" t="s">
        <v>14</v>
      </c>
      <c r="D26" s="149">
        <v>440</v>
      </c>
      <c r="E26" s="144"/>
      <c r="F26" s="144"/>
      <c r="G26" s="145"/>
      <c r="H26" s="146"/>
      <c r="I26" s="146"/>
      <c r="J26" s="147"/>
      <c r="K26" s="147"/>
      <c r="L26" s="146"/>
      <c r="M26" s="146"/>
      <c r="N26" s="146"/>
      <c r="O26" s="146"/>
      <c r="P26" s="26"/>
      <c r="Q26" s="26"/>
      <c r="R26" s="26"/>
      <c r="S26" s="26"/>
    </row>
    <row r="27" spans="1:19" x14ac:dyDescent="0.2">
      <c r="A27" s="94">
        <f t="shared" si="0"/>
        <v>9</v>
      </c>
      <c r="B27" s="95" t="s">
        <v>300</v>
      </c>
      <c r="C27" s="148" t="s">
        <v>14</v>
      </c>
      <c r="D27" s="149">
        <v>8</v>
      </c>
      <c r="E27" s="144"/>
      <c r="F27" s="144"/>
      <c r="G27" s="145"/>
      <c r="H27" s="146"/>
      <c r="I27" s="146"/>
      <c r="J27" s="147"/>
      <c r="K27" s="147"/>
      <c r="L27" s="146"/>
      <c r="M27" s="146"/>
      <c r="N27" s="146"/>
      <c r="O27" s="146"/>
      <c r="P27" s="26"/>
      <c r="Q27" s="26"/>
      <c r="R27" s="26"/>
      <c r="S27" s="26"/>
    </row>
    <row r="28" spans="1:19" ht="25.5" x14ac:dyDescent="0.2">
      <c r="A28" s="94">
        <f t="shared" si="0"/>
        <v>10</v>
      </c>
      <c r="B28" s="95" t="s">
        <v>301</v>
      </c>
      <c r="C28" s="148" t="s">
        <v>14</v>
      </c>
      <c r="D28" s="149">
        <v>600</v>
      </c>
      <c r="E28" s="144"/>
      <c r="F28" s="144"/>
      <c r="G28" s="145"/>
      <c r="H28" s="146"/>
      <c r="I28" s="146"/>
      <c r="J28" s="147"/>
      <c r="K28" s="147"/>
      <c r="L28" s="146"/>
      <c r="M28" s="146"/>
      <c r="N28" s="146"/>
      <c r="O28" s="146"/>
      <c r="P28" s="26"/>
      <c r="Q28" s="26"/>
      <c r="R28" s="26"/>
      <c r="S28" s="26"/>
    </row>
    <row r="29" spans="1:19" x14ac:dyDescent="0.2">
      <c r="A29" s="94">
        <f t="shared" si="0"/>
        <v>11</v>
      </c>
      <c r="B29" s="95" t="s">
        <v>302</v>
      </c>
      <c r="C29" s="148" t="s">
        <v>14</v>
      </c>
      <c r="D29" s="149">
        <v>300</v>
      </c>
      <c r="E29" s="144"/>
      <c r="F29" s="144"/>
      <c r="G29" s="145"/>
      <c r="H29" s="146"/>
      <c r="I29" s="146"/>
      <c r="J29" s="147"/>
      <c r="K29" s="147"/>
      <c r="L29" s="146"/>
      <c r="M29" s="146"/>
      <c r="N29" s="146"/>
      <c r="O29" s="146"/>
      <c r="P29" s="26"/>
      <c r="Q29" s="26"/>
      <c r="R29" s="26"/>
      <c r="S29" s="26"/>
    </row>
    <row r="30" spans="1:19" x14ac:dyDescent="0.2">
      <c r="A30" s="94">
        <f t="shared" si="0"/>
        <v>12</v>
      </c>
      <c r="B30" s="95" t="s">
        <v>531</v>
      </c>
      <c r="C30" s="148" t="s">
        <v>14</v>
      </c>
      <c r="D30" s="149">
        <v>100</v>
      </c>
      <c r="E30" s="144"/>
      <c r="F30" s="144"/>
      <c r="G30" s="145"/>
      <c r="H30" s="146"/>
      <c r="I30" s="146"/>
      <c r="J30" s="147"/>
      <c r="K30" s="147"/>
      <c r="L30" s="146"/>
      <c r="M30" s="146"/>
      <c r="N30" s="146"/>
      <c r="O30" s="146"/>
      <c r="P30" s="26"/>
      <c r="Q30" s="26"/>
      <c r="R30" s="26"/>
      <c r="S30" s="26"/>
    </row>
    <row r="31" spans="1:19" x14ac:dyDescent="0.2">
      <c r="A31" s="94">
        <f t="shared" si="0"/>
        <v>13</v>
      </c>
      <c r="B31" s="95" t="s">
        <v>303</v>
      </c>
      <c r="C31" s="148" t="s">
        <v>12</v>
      </c>
      <c r="D31" s="150">
        <f>0.45*7+0.4*4+0.5*8+0.6*1.03*7+4*0.8*0.8+6</f>
        <v>21.636000000000003</v>
      </c>
      <c r="E31" s="144"/>
      <c r="F31" s="144"/>
      <c r="G31" s="145"/>
      <c r="H31" s="146"/>
      <c r="I31" s="146"/>
      <c r="J31" s="147"/>
      <c r="K31" s="147"/>
      <c r="L31" s="146"/>
      <c r="M31" s="146"/>
      <c r="N31" s="146"/>
      <c r="O31" s="146"/>
      <c r="P31" s="26"/>
      <c r="Q31" s="26"/>
      <c r="R31" s="26"/>
      <c r="S31" s="26"/>
    </row>
    <row r="32" spans="1:19" x14ac:dyDescent="0.2">
      <c r="A32" s="94">
        <f t="shared" si="0"/>
        <v>14</v>
      </c>
      <c r="B32" s="95" t="s">
        <v>304</v>
      </c>
      <c r="C32" s="148" t="s">
        <v>12</v>
      </c>
      <c r="D32" s="149">
        <v>4</v>
      </c>
      <c r="E32" s="144"/>
      <c r="F32" s="144"/>
      <c r="G32" s="145"/>
      <c r="H32" s="146"/>
      <c r="I32" s="146"/>
      <c r="J32" s="147"/>
      <c r="K32" s="147"/>
      <c r="L32" s="146"/>
      <c r="M32" s="146"/>
      <c r="N32" s="146"/>
      <c r="O32" s="146"/>
      <c r="P32" s="26"/>
      <c r="Q32" s="26"/>
      <c r="R32" s="26"/>
      <c r="S32" s="26"/>
    </row>
    <row r="33" spans="1:21" x14ac:dyDescent="0.2">
      <c r="A33" s="94">
        <f t="shared" si="0"/>
        <v>15</v>
      </c>
      <c r="B33" s="95" t="s">
        <v>305</v>
      </c>
      <c r="C33" s="148" t="s">
        <v>12</v>
      </c>
      <c r="D33" s="149">
        <v>6</v>
      </c>
      <c r="E33" s="144"/>
      <c r="F33" s="144"/>
      <c r="G33" s="145"/>
      <c r="H33" s="146"/>
      <c r="I33" s="146"/>
      <c r="J33" s="147"/>
      <c r="K33" s="147"/>
      <c r="L33" s="146"/>
      <c r="M33" s="146"/>
      <c r="N33" s="146"/>
      <c r="O33" s="146"/>
      <c r="P33" s="26"/>
      <c r="Q33" s="26"/>
      <c r="R33" s="26"/>
      <c r="S33" s="26"/>
    </row>
    <row r="34" spans="1:21" x14ac:dyDescent="0.2">
      <c r="A34" s="94">
        <f t="shared" si="0"/>
        <v>16</v>
      </c>
      <c r="B34" s="95" t="s">
        <v>306</v>
      </c>
      <c r="C34" s="148" t="s">
        <v>14</v>
      </c>
      <c r="D34" s="149">
        <v>440</v>
      </c>
      <c r="E34" s="144"/>
      <c r="F34" s="144"/>
      <c r="G34" s="145"/>
      <c r="H34" s="146"/>
      <c r="I34" s="146"/>
      <c r="J34" s="147"/>
      <c r="K34" s="147"/>
      <c r="L34" s="146"/>
      <c r="M34" s="146"/>
      <c r="N34" s="146"/>
      <c r="O34" s="146"/>
      <c r="P34" s="26"/>
      <c r="Q34" s="26"/>
      <c r="R34" s="26"/>
      <c r="S34" s="26"/>
    </row>
    <row r="35" spans="1:21" ht="25.5" x14ac:dyDescent="0.2">
      <c r="A35" s="94">
        <f t="shared" si="0"/>
        <v>17</v>
      </c>
      <c r="B35" s="95" t="s">
        <v>307</v>
      </c>
      <c r="C35" s="148" t="s">
        <v>14</v>
      </c>
      <c r="D35" s="149">
        <v>810</v>
      </c>
      <c r="E35" s="144"/>
      <c r="F35" s="144"/>
      <c r="G35" s="145"/>
      <c r="H35" s="146"/>
      <c r="I35" s="146"/>
      <c r="J35" s="147"/>
      <c r="K35" s="147"/>
      <c r="L35" s="146"/>
      <c r="M35" s="146"/>
      <c r="N35" s="146"/>
      <c r="O35" s="146"/>
      <c r="P35" s="26"/>
      <c r="Q35" s="26"/>
      <c r="R35" s="26"/>
      <c r="S35" s="26"/>
    </row>
    <row r="36" spans="1:21" x14ac:dyDescent="0.2">
      <c r="A36" s="94">
        <f t="shared" si="0"/>
        <v>18</v>
      </c>
      <c r="B36" s="95" t="s">
        <v>308</v>
      </c>
      <c r="C36" s="148" t="s">
        <v>14</v>
      </c>
      <c r="D36" s="149">
        <v>30</v>
      </c>
      <c r="E36" s="144"/>
      <c r="F36" s="144"/>
      <c r="G36" s="145"/>
      <c r="H36" s="146"/>
      <c r="I36" s="146"/>
      <c r="J36" s="147"/>
      <c r="K36" s="147"/>
      <c r="L36" s="146"/>
      <c r="M36" s="146"/>
      <c r="N36" s="146"/>
      <c r="O36" s="146"/>
      <c r="P36" s="26"/>
      <c r="Q36" s="26"/>
      <c r="R36" s="26"/>
      <c r="S36" s="26"/>
    </row>
    <row r="37" spans="1:21" x14ac:dyDescent="0.2">
      <c r="A37" s="94"/>
      <c r="B37" s="86" t="s">
        <v>0</v>
      </c>
      <c r="C37" s="87"/>
      <c r="D37" s="87"/>
      <c r="E37" s="87"/>
      <c r="F37" s="87"/>
      <c r="G37" s="145"/>
      <c r="H37" s="140"/>
      <c r="I37" s="140"/>
      <c r="J37" s="140"/>
      <c r="K37" s="140"/>
      <c r="L37" s="140"/>
      <c r="M37" s="140"/>
      <c r="N37" s="140"/>
      <c r="O37" s="140"/>
      <c r="P37" s="26"/>
      <c r="Q37" s="26"/>
      <c r="R37" s="26"/>
      <c r="S37" s="26"/>
    </row>
    <row r="38" spans="1:21" x14ac:dyDescent="0.2">
      <c r="A38" s="94"/>
      <c r="B38" s="97" t="s">
        <v>315</v>
      </c>
      <c r="C38" s="87"/>
      <c r="D38" s="87"/>
      <c r="E38" s="87"/>
      <c r="F38" s="87"/>
      <c r="G38" s="145"/>
      <c r="H38" s="140"/>
      <c r="I38" s="140"/>
      <c r="J38" s="140"/>
      <c r="K38" s="140"/>
      <c r="L38" s="140"/>
      <c r="M38" s="140"/>
      <c r="N38" s="140"/>
      <c r="O38" s="140"/>
      <c r="P38" s="26"/>
      <c r="Q38" s="26"/>
      <c r="R38" s="26"/>
      <c r="S38" s="26"/>
    </row>
    <row r="39" spans="1:21" x14ac:dyDescent="0.2">
      <c r="A39" s="94">
        <f t="shared" si="0"/>
        <v>1</v>
      </c>
      <c r="B39" s="98" t="s">
        <v>310</v>
      </c>
      <c r="C39" s="87" t="s">
        <v>12</v>
      </c>
      <c r="D39" s="99">
        <f>33*1.5+8*0.8*0.5</f>
        <v>52.7</v>
      </c>
      <c r="E39" s="144"/>
      <c r="F39" s="144"/>
      <c r="G39" s="145"/>
      <c r="H39" s="146"/>
      <c r="I39" s="146"/>
      <c r="J39" s="147"/>
      <c r="K39" s="147"/>
      <c r="L39" s="146"/>
      <c r="M39" s="146"/>
      <c r="N39" s="146"/>
      <c r="O39" s="146"/>
      <c r="P39" s="26"/>
      <c r="Q39" s="26"/>
      <c r="R39" s="26"/>
      <c r="S39" s="26"/>
    </row>
    <row r="40" spans="1:21" x14ac:dyDescent="0.2">
      <c r="A40" s="94">
        <f t="shared" si="0"/>
        <v>2</v>
      </c>
      <c r="B40" s="98" t="s">
        <v>311</v>
      </c>
      <c r="C40" s="87" t="s">
        <v>12</v>
      </c>
      <c r="D40" s="99">
        <f>3.4*1.1</f>
        <v>3.74</v>
      </c>
      <c r="E40" s="144"/>
      <c r="F40" s="144"/>
      <c r="G40" s="145"/>
      <c r="H40" s="146"/>
      <c r="I40" s="146"/>
      <c r="J40" s="147"/>
      <c r="K40" s="147"/>
      <c r="L40" s="146"/>
      <c r="M40" s="146"/>
      <c r="N40" s="146"/>
      <c r="O40" s="146"/>
      <c r="P40" s="26"/>
      <c r="Q40" s="26"/>
      <c r="R40" s="26"/>
      <c r="S40" s="27"/>
    </row>
    <row r="41" spans="1:21" x14ac:dyDescent="0.2">
      <c r="A41" s="94">
        <f t="shared" si="0"/>
        <v>3</v>
      </c>
      <c r="B41" s="98" t="s">
        <v>312</v>
      </c>
      <c r="C41" s="87" t="s">
        <v>14</v>
      </c>
      <c r="D41" s="99">
        <f>+D43/0.25*2*2</f>
        <v>211.20000000000002</v>
      </c>
      <c r="E41" s="144"/>
      <c r="F41" s="144"/>
      <c r="G41" s="145"/>
      <c r="H41" s="146"/>
      <c r="I41" s="146"/>
      <c r="J41" s="147"/>
      <c r="K41" s="147"/>
      <c r="L41" s="146"/>
      <c r="M41" s="146"/>
      <c r="N41" s="146"/>
      <c r="O41" s="146"/>
      <c r="P41" s="26"/>
      <c r="Q41" s="26"/>
      <c r="R41" s="26"/>
      <c r="S41" s="27"/>
    </row>
    <row r="42" spans="1:21" x14ac:dyDescent="0.2">
      <c r="A42" s="94">
        <f t="shared" si="0"/>
        <v>4</v>
      </c>
      <c r="B42" s="98" t="s">
        <v>313</v>
      </c>
      <c r="C42" s="87" t="s">
        <v>13</v>
      </c>
      <c r="D42" s="99">
        <f>1.1*74</f>
        <v>81.400000000000006</v>
      </c>
      <c r="E42" s="144"/>
      <c r="F42" s="144"/>
      <c r="G42" s="145"/>
      <c r="H42" s="146"/>
      <c r="I42" s="146"/>
      <c r="J42" s="147"/>
      <c r="K42" s="147"/>
      <c r="L42" s="146"/>
      <c r="M42" s="146"/>
      <c r="N42" s="146"/>
      <c r="O42" s="146"/>
      <c r="P42" s="26"/>
      <c r="Q42" s="26"/>
      <c r="R42" s="26"/>
      <c r="S42" s="27"/>
    </row>
    <row r="43" spans="1:21" x14ac:dyDescent="0.2">
      <c r="A43" s="94">
        <f t="shared" si="0"/>
        <v>5</v>
      </c>
      <c r="B43" s="98" t="s">
        <v>314</v>
      </c>
      <c r="C43" s="87" t="s">
        <v>12</v>
      </c>
      <c r="D43" s="100">
        <f>1.1*12</f>
        <v>13.200000000000001</v>
      </c>
      <c r="E43" s="144"/>
      <c r="F43" s="144"/>
      <c r="G43" s="145"/>
      <c r="H43" s="146"/>
      <c r="I43" s="146"/>
      <c r="J43" s="147"/>
      <c r="K43" s="147"/>
      <c r="L43" s="146"/>
      <c r="M43" s="146"/>
      <c r="N43" s="146"/>
      <c r="O43" s="146"/>
      <c r="P43" s="26"/>
      <c r="Q43" s="26"/>
      <c r="R43" s="26"/>
      <c r="S43" s="27"/>
    </row>
    <row r="44" spans="1:21" x14ac:dyDescent="0.2">
      <c r="A44" s="94"/>
      <c r="B44" s="97" t="s">
        <v>316</v>
      </c>
      <c r="C44" s="87"/>
      <c r="D44" s="99"/>
      <c r="E44" s="144"/>
      <c r="F44" s="144"/>
      <c r="G44" s="145"/>
      <c r="H44" s="146"/>
      <c r="I44" s="146"/>
      <c r="J44" s="147"/>
      <c r="K44" s="147"/>
      <c r="L44" s="146"/>
      <c r="M44" s="146"/>
      <c r="N44" s="146"/>
      <c r="O44" s="146"/>
      <c r="P44" s="26"/>
      <c r="Q44" s="26"/>
      <c r="R44" s="26"/>
      <c r="S44" s="27"/>
    </row>
    <row r="45" spans="1:21" x14ac:dyDescent="0.2">
      <c r="A45" s="94">
        <f>A43+1</f>
        <v>6</v>
      </c>
      <c r="B45" s="98" t="s">
        <v>311</v>
      </c>
      <c r="C45" s="87" t="s">
        <v>12</v>
      </c>
      <c r="D45" s="99">
        <f>0.5*1.1</f>
        <v>0.55000000000000004</v>
      </c>
      <c r="E45" s="144"/>
      <c r="F45" s="144"/>
      <c r="G45" s="145"/>
      <c r="H45" s="146"/>
      <c r="I45" s="146"/>
      <c r="J45" s="147"/>
      <c r="K45" s="147"/>
      <c r="L45" s="146"/>
      <c r="M45" s="146"/>
      <c r="N45" s="146"/>
      <c r="O45" s="146"/>
      <c r="P45" s="26"/>
      <c r="Q45" s="26"/>
      <c r="R45" s="26"/>
      <c r="S45" s="27"/>
    </row>
    <row r="46" spans="1:21" x14ac:dyDescent="0.2">
      <c r="A46" s="94">
        <f t="shared" si="0"/>
        <v>7</v>
      </c>
      <c r="B46" s="98" t="s">
        <v>312</v>
      </c>
      <c r="C46" s="87" t="s">
        <v>14</v>
      </c>
      <c r="D46" s="99">
        <f>1*(1.6+1.78)*2</f>
        <v>6.76</v>
      </c>
      <c r="E46" s="144"/>
      <c r="F46" s="144"/>
      <c r="G46" s="145"/>
      <c r="H46" s="146"/>
      <c r="I46" s="146"/>
      <c r="J46" s="147"/>
      <c r="K46" s="147"/>
      <c r="L46" s="146"/>
      <c r="M46" s="146"/>
      <c r="N46" s="146"/>
      <c r="O46" s="146"/>
      <c r="P46" s="26"/>
      <c r="Q46" s="26"/>
      <c r="R46" s="26"/>
      <c r="S46" s="27"/>
    </row>
    <row r="47" spans="1:21" x14ac:dyDescent="0.2">
      <c r="A47" s="94">
        <f t="shared" si="0"/>
        <v>8</v>
      </c>
      <c r="B47" s="98" t="s">
        <v>313</v>
      </c>
      <c r="C47" s="87" t="s">
        <v>13</v>
      </c>
      <c r="D47" s="99">
        <f>1.1*66</f>
        <v>72.600000000000009</v>
      </c>
      <c r="E47" s="144"/>
      <c r="F47" s="144"/>
      <c r="G47" s="145"/>
      <c r="H47" s="146"/>
      <c r="I47" s="146"/>
      <c r="J47" s="147"/>
      <c r="K47" s="147"/>
      <c r="L47" s="146"/>
      <c r="M47" s="146"/>
      <c r="N47" s="146"/>
      <c r="O47" s="146"/>
      <c r="P47" s="26"/>
      <c r="Q47" s="26"/>
      <c r="R47" s="26"/>
      <c r="S47" s="27"/>
    </row>
    <row r="48" spans="1:21" x14ac:dyDescent="0.2">
      <c r="A48" s="94">
        <f t="shared" si="0"/>
        <v>9</v>
      </c>
      <c r="B48" s="98" t="s">
        <v>319</v>
      </c>
      <c r="C48" s="87" t="s">
        <v>12</v>
      </c>
      <c r="D48" s="99">
        <f>1.1*0.7</f>
        <v>0.77</v>
      </c>
      <c r="E48" s="144"/>
      <c r="F48" s="144"/>
      <c r="G48" s="145"/>
      <c r="H48" s="146"/>
      <c r="I48" s="146"/>
      <c r="J48" s="147"/>
      <c r="K48" s="147"/>
      <c r="L48" s="146"/>
      <c r="M48" s="146"/>
      <c r="N48" s="146"/>
      <c r="O48" s="146"/>
      <c r="P48" s="26"/>
      <c r="Q48" s="26"/>
      <c r="R48" s="26"/>
      <c r="S48" s="27"/>
      <c r="T48" s="20">
        <f>25/16</f>
        <v>1.5625</v>
      </c>
      <c r="U48" s="20">
        <f>+T48*5.5*1.21+1</f>
        <v>11.3984375</v>
      </c>
    </row>
    <row r="49" spans="1:19" x14ac:dyDescent="0.2">
      <c r="A49" s="94"/>
      <c r="B49" s="97" t="s">
        <v>317</v>
      </c>
      <c r="C49" s="87"/>
      <c r="D49" s="87"/>
      <c r="E49" s="144"/>
      <c r="F49" s="144"/>
      <c r="G49" s="145"/>
      <c r="H49" s="146"/>
      <c r="I49" s="146"/>
      <c r="J49" s="147"/>
      <c r="K49" s="147"/>
      <c r="L49" s="146"/>
      <c r="M49" s="146"/>
      <c r="N49" s="146"/>
      <c r="O49" s="146"/>
      <c r="P49" s="26"/>
      <c r="Q49" s="26"/>
      <c r="R49" s="26"/>
      <c r="S49" s="27"/>
    </row>
    <row r="50" spans="1:19" x14ac:dyDescent="0.2">
      <c r="A50" s="94">
        <f>A48+1</f>
        <v>10</v>
      </c>
      <c r="B50" s="98" t="s">
        <v>310</v>
      </c>
      <c r="C50" s="87" t="s">
        <v>12</v>
      </c>
      <c r="D50" s="99">
        <f>1.5*2.2*0.3+7.58*3*1.2</f>
        <v>28.277999999999999</v>
      </c>
      <c r="E50" s="144"/>
      <c r="F50" s="144"/>
      <c r="G50" s="145"/>
      <c r="H50" s="146"/>
      <c r="I50" s="146"/>
      <c r="J50" s="147"/>
      <c r="K50" s="147"/>
      <c r="L50" s="146"/>
      <c r="M50" s="146"/>
      <c r="N50" s="146"/>
      <c r="O50" s="146"/>
      <c r="P50" s="26"/>
      <c r="Q50" s="26"/>
      <c r="R50" s="26"/>
      <c r="S50" s="27"/>
    </row>
    <row r="51" spans="1:19" x14ac:dyDescent="0.2">
      <c r="A51" s="94">
        <f t="shared" si="0"/>
        <v>11</v>
      </c>
      <c r="B51" s="98" t="s">
        <v>318</v>
      </c>
      <c r="C51" s="87" t="s">
        <v>12</v>
      </c>
      <c r="D51" s="99">
        <f>13*1.2+12*2+6*1.2+9*1.2</f>
        <v>57.599999999999994</v>
      </c>
      <c r="E51" s="144"/>
      <c r="F51" s="144"/>
      <c r="G51" s="145"/>
      <c r="H51" s="146"/>
      <c r="I51" s="146"/>
      <c r="J51" s="147"/>
      <c r="K51" s="147"/>
      <c r="L51" s="146"/>
      <c r="M51" s="146"/>
      <c r="N51" s="146"/>
      <c r="O51" s="146"/>
      <c r="P51" s="26"/>
      <c r="Q51" s="26"/>
      <c r="R51" s="26"/>
      <c r="S51" s="27"/>
    </row>
    <row r="52" spans="1:19" x14ac:dyDescent="0.2">
      <c r="A52" s="94">
        <f t="shared" si="0"/>
        <v>12</v>
      </c>
      <c r="B52" s="98" t="s">
        <v>311</v>
      </c>
      <c r="C52" s="87" t="s">
        <v>12</v>
      </c>
      <c r="D52" s="99">
        <f>3.1*1.1</f>
        <v>3.4100000000000006</v>
      </c>
      <c r="E52" s="144"/>
      <c r="F52" s="144"/>
      <c r="G52" s="145"/>
      <c r="H52" s="146"/>
      <c r="I52" s="146"/>
      <c r="J52" s="147"/>
      <c r="K52" s="147"/>
      <c r="L52" s="146"/>
      <c r="M52" s="146"/>
      <c r="N52" s="146"/>
      <c r="O52" s="146"/>
      <c r="P52" s="26"/>
      <c r="Q52" s="26"/>
      <c r="R52" s="26"/>
      <c r="S52" s="27"/>
    </row>
    <row r="53" spans="1:19" x14ac:dyDescent="0.2">
      <c r="A53" s="94">
        <f t="shared" si="0"/>
        <v>13</v>
      </c>
      <c r="B53" s="98" t="s">
        <v>312</v>
      </c>
      <c r="C53" s="87" t="s">
        <v>14</v>
      </c>
      <c r="D53" s="87">
        <f>D55/0.25*2</f>
        <v>88</v>
      </c>
      <c r="E53" s="144"/>
      <c r="F53" s="144"/>
      <c r="G53" s="145"/>
      <c r="H53" s="146"/>
      <c r="I53" s="146"/>
      <c r="J53" s="147"/>
      <c r="K53" s="147"/>
      <c r="L53" s="146"/>
      <c r="M53" s="146"/>
      <c r="N53" s="146"/>
      <c r="O53" s="146"/>
      <c r="P53" s="26"/>
      <c r="Q53" s="26"/>
      <c r="R53" s="26"/>
      <c r="S53" s="27"/>
    </row>
    <row r="54" spans="1:19" x14ac:dyDescent="0.2">
      <c r="A54" s="94">
        <f t="shared" si="0"/>
        <v>14</v>
      </c>
      <c r="B54" s="98" t="s">
        <v>313</v>
      </c>
      <c r="C54" s="87" t="s">
        <v>13</v>
      </c>
      <c r="D54" s="87">
        <f>1.1*186</f>
        <v>204.60000000000002</v>
      </c>
      <c r="E54" s="144"/>
      <c r="F54" s="144"/>
      <c r="G54" s="145"/>
      <c r="H54" s="146"/>
      <c r="I54" s="146"/>
      <c r="J54" s="147"/>
      <c r="K54" s="147"/>
      <c r="L54" s="146"/>
      <c r="M54" s="146"/>
      <c r="N54" s="146"/>
      <c r="O54" s="146"/>
      <c r="P54" s="26"/>
      <c r="Q54" s="26"/>
      <c r="R54" s="26"/>
      <c r="S54" s="27"/>
    </row>
    <row r="55" spans="1:19" x14ac:dyDescent="0.2">
      <c r="A55" s="94">
        <f t="shared" si="0"/>
        <v>15</v>
      </c>
      <c r="B55" s="98" t="s">
        <v>314</v>
      </c>
      <c r="C55" s="87" t="s">
        <v>12</v>
      </c>
      <c r="D55" s="87">
        <f>1.1*10</f>
        <v>11</v>
      </c>
      <c r="E55" s="144"/>
      <c r="F55" s="144"/>
      <c r="G55" s="145"/>
      <c r="H55" s="146"/>
      <c r="I55" s="146"/>
      <c r="J55" s="147"/>
      <c r="K55" s="147"/>
      <c r="L55" s="146"/>
      <c r="M55" s="146"/>
      <c r="N55" s="146"/>
      <c r="O55" s="146"/>
      <c r="P55" s="26"/>
      <c r="Q55" s="26"/>
      <c r="R55" s="26"/>
      <c r="S55" s="27"/>
    </row>
    <row r="56" spans="1:19" x14ac:dyDescent="0.2">
      <c r="A56" s="94"/>
      <c r="B56" s="97" t="s">
        <v>320</v>
      </c>
      <c r="C56" s="101"/>
      <c r="D56" s="87"/>
      <c r="E56" s="144"/>
      <c r="F56" s="144"/>
      <c r="G56" s="145"/>
      <c r="H56" s="146"/>
      <c r="I56" s="146"/>
      <c r="J56" s="147"/>
      <c r="K56" s="147"/>
      <c r="L56" s="146"/>
      <c r="M56" s="146"/>
      <c r="N56" s="146"/>
      <c r="O56" s="146"/>
      <c r="P56" s="26"/>
      <c r="Q56" s="26"/>
      <c r="R56" s="26"/>
      <c r="S56" s="27"/>
    </row>
    <row r="57" spans="1:19" x14ac:dyDescent="0.2">
      <c r="A57" s="94">
        <v>17</v>
      </c>
      <c r="B57" s="98" t="s">
        <v>310</v>
      </c>
      <c r="C57" s="87" t="s">
        <v>12</v>
      </c>
      <c r="D57" s="87">
        <f>490*0.16</f>
        <v>78.400000000000006</v>
      </c>
      <c r="E57" s="144"/>
      <c r="F57" s="144"/>
      <c r="G57" s="145"/>
      <c r="H57" s="146"/>
      <c r="I57" s="146"/>
      <c r="J57" s="147"/>
      <c r="K57" s="147"/>
      <c r="L57" s="146"/>
      <c r="M57" s="146"/>
      <c r="N57" s="146"/>
      <c r="O57" s="146"/>
      <c r="P57" s="26"/>
      <c r="Q57" s="26"/>
      <c r="R57" s="26"/>
      <c r="S57" s="27"/>
    </row>
    <row r="58" spans="1:19" x14ac:dyDescent="0.2">
      <c r="A58" s="94">
        <f t="shared" si="0"/>
        <v>18</v>
      </c>
      <c r="B58" s="98" t="s">
        <v>612</v>
      </c>
      <c r="C58" s="87" t="s">
        <v>12</v>
      </c>
      <c r="D58" s="87">
        <f>D63*1.1</f>
        <v>59.290000000000013</v>
      </c>
      <c r="E58" s="144"/>
      <c r="F58" s="144"/>
      <c r="G58" s="145"/>
      <c r="H58" s="146"/>
      <c r="I58" s="146"/>
      <c r="J58" s="147"/>
      <c r="K58" s="147"/>
      <c r="L58" s="146"/>
      <c r="M58" s="146"/>
      <c r="N58" s="146"/>
      <c r="O58" s="146"/>
      <c r="P58" s="26"/>
      <c r="Q58" s="26"/>
      <c r="R58" s="26"/>
      <c r="S58" s="27"/>
    </row>
    <row r="59" spans="1:19" x14ac:dyDescent="0.2">
      <c r="A59" s="94">
        <f t="shared" si="0"/>
        <v>19</v>
      </c>
      <c r="B59" s="98" t="s">
        <v>313</v>
      </c>
      <c r="C59" s="87" t="s">
        <v>13</v>
      </c>
      <c r="D59" s="87">
        <f>1450*1.1</f>
        <v>1595.0000000000002</v>
      </c>
      <c r="E59" s="144"/>
      <c r="F59" s="144"/>
      <c r="G59" s="145"/>
      <c r="H59" s="146"/>
      <c r="I59" s="146"/>
      <c r="J59" s="147"/>
      <c r="K59" s="147"/>
      <c r="L59" s="146"/>
      <c r="M59" s="146"/>
      <c r="N59" s="146"/>
      <c r="O59" s="146"/>
      <c r="P59" s="26"/>
      <c r="Q59" s="26"/>
      <c r="R59" s="26"/>
      <c r="S59" s="27"/>
    </row>
    <row r="60" spans="1:19" x14ac:dyDescent="0.2">
      <c r="A60" s="94">
        <f>+A59+1</f>
        <v>20</v>
      </c>
      <c r="B60" s="102" t="s">
        <v>532</v>
      </c>
      <c r="C60" s="91" t="s">
        <v>14</v>
      </c>
      <c r="D60" s="103">
        <f>490*1.1</f>
        <v>539</v>
      </c>
      <c r="E60" s="144"/>
      <c r="F60" s="144"/>
      <c r="G60" s="145"/>
      <c r="H60" s="146"/>
      <c r="I60" s="146"/>
      <c r="J60" s="147"/>
      <c r="K60" s="147"/>
      <c r="L60" s="146"/>
      <c r="M60" s="146"/>
      <c r="N60" s="146"/>
      <c r="O60" s="146"/>
      <c r="P60" s="28"/>
      <c r="Q60" s="29"/>
      <c r="R60" s="30"/>
      <c r="S60" s="27"/>
    </row>
    <row r="61" spans="1:19" x14ac:dyDescent="0.2">
      <c r="A61" s="94">
        <f t="shared" ref="A61:A63" si="1">+A60+1</f>
        <v>21</v>
      </c>
      <c r="B61" s="102" t="s">
        <v>360</v>
      </c>
      <c r="C61" s="91" t="s">
        <v>14</v>
      </c>
      <c r="D61" s="103">
        <f>+D60</f>
        <v>539</v>
      </c>
      <c r="E61" s="144"/>
      <c r="F61" s="144"/>
      <c r="G61" s="145"/>
      <c r="H61" s="146"/>
      <c r="I61" s="146"/>
      <c r="J61" s="147"/>
      <c r="K61" s="147"/>
      <c r="L61" s="146"/>
      <c r="M61" s="146"/>
      <c r="N61" s="146"/>
      <c r="O61" s="146"/>
      <c r="P61" s="28"/>
      <c r="Q61" s="29"/>
      <c r="R61" s="30"/>
      <c r="S61" s="27"/>
    </row>
    <row r="62" spans="1:19" s="18" customFormat="1" x14ac:dyDescent="0.2">
      <c r="A62" s="94">
        <f t="shared" si="1"/>
        <v>22</v>
      </c>
      <c r="B62" s="98" t="s">
        <v>533</v>
      </c>
      <c r="C62" s="87" t="s">
        <v>15</v>
      </c>
      <c r="D62" s="104">
        <v>780</v>
      </c>
      <c r="E62" s="153"/>
      <c r="F62" s="153"/>
      <c r="G62" s="146"/>
      <c r="H62" s="146"/>
      <c r="I62" s="146"/>
      <c r="J62" s="146"/>
      <c r="K62" s="146"/>
      <c r="L62" s="146"/>
      <c r="M62" s="146"/>
      <c r="N62" s="146"/>
      <c r="O62" s="146"/>
      <c r="P62" s="26"/>
    </row>
    <row r="63" spans="1:19" x14ac:dyDescent="0.2">
      <c r="A63" s="94">
        <f t="shared" si="1"/>
        <v>23</v>
      </c>
      <c r="B63" s="98" t="s">
        <v>421</v>
      </c>
      <c r="C63" s="87" t="s">
        <v>12</v>
      </c>
      <c r="D63" s="87">
        <f>1.1*49</f>
        <v>53.900000000000006</v>
      </c>
      <c r="E63" s="144"/>
      <c r="F63" s="144"/>
      <c r="G63" s="145"/>
      <c r="H63" s="146"/>
      <c r="I63" s="146"/>
      <c r="J63" s="147"/>
      <c r="K63" s="147"/>
      <c r="L63" s="146"/>
      <c r="M63" s="146"/>
      <c r="N63" s="146"/>
      <c r="O63" s="146"/>
      <c r="P63" s="26"/>
      <c r="Q63" s="26"/>
      <c r="R63" s="26"/>
      <c r="S63" s="27"/>
    </row>
    <row r="64" spans="1:19" x14ac:dyDescent="0.2">
      <c r="A64" s="94"/>
      <c r="B64" s="97" t="s">
        <v>321</v>
      </c>
      <c r="C64" s="87"/>
      <c r="D64" s="87"/>
      <c r="E64" s="144"/>
      <c r="F64" s="144"/>
      <c r="G64" s="145"/>
      <c r="H64" s="146"/>
      <c r="I64" s="146"/>
      <c r="J64" s="147"/>
      <c r="K64" s="147"/>
      <c r="L64" s="146"/>
      <c r="M64" s="146"/>
      <c r="N64" s="146"/>
      <c r="O64" s="146"/>
      <c r="P64" s="26"/>
      <c r="Q64" s="26"/>
      <c r="R64" s="26"/>
      <c r="S64" s="27"/>
    </row>
    <row r="65" spans="1:19" x14ac:dyDescent="0.2">
      <c r="A65" s="94">
        <f>A63+1</f>
        <v>24</v>
      </c>
      <c r="B65" s="98" t="s">
        <v>322</v>
      </c>
      <c r="C65" s="87" t="s">
        <v>14</v>
      </c>
      <c r="D65" s="99">
        <f>+D67/0.06</f>
        <v>7.3333333333333348</v>
      </c>
      <c r="E65" s="144"/>
      <c r="F65" s="144"/>
      <c r="G65" s="145"/>
      <c r="H65" s="146"/>
      <c r="I65" s="146"/>
      <c r="J65" s="147"/>
      <c r="K65" s="147"/>
      <c r="L65" s="146"/>
      <c r="M65" s="146"/>
      <c r="N65" s="146"/>
      <c r="O65" s="146"/>
      <c r="P65" s="26"/>
      <c r="Q65" s="26"/>
      <c r="R65" s="26"/>
      <c r="S65" s="27"/>
    </row>
    <row r="66" spans="1:19" x14ac:dyDescent="0.2">
      <c r="A66" s="94">
        <f t="shared" si="0"/>
        <v>25</v>
      </c>
      <c r="B66" s="98" t="s">
        <v>313</v>
      </c>
      <c r="C66" s="87" t="s">
        <v>13</v>
      </c>
      <c r="D66" s="87">
        <f>18*1.1</f>
        <v>19.8</v>
      </c>
      <c r="E66" s="144"/>
      <c r="F66" s="144"/>
      <c r="G66" s="145"/>
      <c r="H66" s="146"/>
      <c r="I66" s="146"/>
      <c r="J66" s="147"/>
      <c r="K66" s="147"/>
      <c r="L66" s="146"/>
      <c r="M66" s="146"/>
      <c r="N66" s="146"/>
      <c r="O66" s="146"/>
      <c r="P66" s="26"/>
      <c r="Q66" s="26"/>
      <c r="R66" s="26"/>
      <c r="S66" s="27"/>
    </row>
    <row r="67" spans="1:19" x14ac:dyDescent="0.2">
      <c r="A67" s="94">
        <f t="shared" si="0"/>
        <v>26</v>
      </c>
      <c r="B67" s="98" t="s">
        <v>323</v>
      </c>
      <c r="C67" s="87" t="s">
        <v>12</v>
      </c>
      <c r="D67" s="87">
        <f>0.4*1.1</f>
        <v>0.44000000000000006</v>
      </c>
      <c r="E67" s="144"/>
      <c r="F67" s="144"/>
      <c r="G67" s="145"/>
      <c r="H67" s="146"/>
      <c r="I67" s="146"/>
      <c r="J67" s="147"/>
      <c r="K67" s="147"/>
      <c r="L67" s="146"/>
      <c r="M67" s="146"/>
      <c r="N67" s="146"/>
      <c r="O67" s="146"/>
      <c r="P67" s="26"/>
      <c r="Q67" s="26"/>
      <c r="R67" s="26"/>
      <c r="S67" s="27"/>
    </row>
    <row r="68" spans="1:19" x14ac:dyDescent="0.2">
      <c r="A68" s="94">
        <f t="shared" si="0"/>
        <v>27</v>
      </c>
      <c r="B68" s="89" t="s">
        <v>324</v>
      </c>
      <c r="C68" s="91" t="s">
        <v>16</v>
      </c>
      <c r="D68" s="103">
        <v>18</v>
      </c>
      <c r="E68" s="144"/>
      <c r="F68" s="144"/>
      <c r="G68" s="145"/>
      <c r="H68" s="146"/>
      <c r="I68" s="146"/>
      <c r="J68" s="147"/>
      <c r="K68" s="147"/>
      <c r="L68" s="146"/>
      <c r="M68" s="146"/>
      <c r="N68" s="146"/>
      <c r="O68" s="146"/>
      <c r="P68" s="28"/>
      <c r="Q68" s="29"/>
      <c r="R68" s="30"/>
      <c r="S68" s="27"/>
    </row>
    <row r="69" spans="1:19" x14ac:dyDescent="0.2">
      <c r="A69" s="94"/>
      <c r="B69" s="91" t="s">
        <v>325</v>
      </c>
      <c r="C69" s="91"/>
      <c r="D69" s="103"/>
      <c r="E69" s="144"/>
      <c r="F69" s="144"/>
      <c r="G69" s="145"/>
      <c r="H69" s="146"/>
      <c r="I69" s="146"/>
      <c r="J69" s="147"/>
      <c r="K69" s="147"/>
      <c r="L69" s="146"/>
      <c r="M69" s="146"/>
      <c r="N69" s="146"/>
      <c r="O69" s="146"/>
      <c r="P69" s="28"/>
      <c r="Q69" s="29"/>
      <c r="R69" s="30"/>
      <c r="S69" s="27"/>
    </row>
    <row r="70" spans="1:19" x14ac:dyDescent="0.2">
      <c r="A70" s="94">
        <f>A68+1</f>
        <v>28</v>
      </c>
      <c r="B70" s="98" t="s">
        <v>312</v>
      </c>
      <c r="C70" s="87" t="s">
        <v>14</v>
      </c>
      <c r="D70" s="87">
        <f>2/0.2*0.2</f>
        <v>2</v>
      </c>
      <c r="E70" s="144"/>
      <c r="F70" s="144"/>
      <c r="G70" s="145"/>
      <c r="H70" s="146"/>
      <c r="I70" s="146"/>
      <c r="J70" s="147"/>
      <c r="K70" s="147"/>
      <c r="L70" s="146"/>
      <c r="M70" s="146"/>
      <c r="N70" s="146"/>
      <c r="O70" s="146"/>
      <c r="P70" s="26"/>
      <c r="Q70" s="26"/>
      <c r="R70" s="26"/>
      <c r="S70" s="27"/>
    </row>
    <row r="71" spans="1:19" x14ac:dyDescent="0.2">
      <c r="A71" s="94">
        <f t="shared" si="0"/>
        <v>29</v>
      </c>
      <c r="B71" s="98" t="s">
        <v>313</v>
      </c>
      <c r="C71" s="87" t="s">
        <v>13</v>
      </c>
      <c r="D71" s="87">
        <v>15</v>
      </c>
      <c r="E71" s="144"/>
      <c r="F71" s="144"/>
      <c r="G71" s="145"/>
      <c r="H71" s="146"/>
      <c r="I71" s="146"/>
      <c r="J71" s="147"/>
      <c r="K71" s="147"/>
      <c r="L71" s="146"/>
      <c r="M71" s="146"/>
      <c r="N71" s="146"/>
      <c r="O71" s="146"/>
      <c r="P71" s="26"/>
      <c r="Q71" s="26"/>
      <c r="R71" s="26"/>
      <c r="S71" s="27"/>
    </row>
    <row r="72" spans="1:19" x14ac:dyDescent="0.2">
      <c r="A72" s="94">
        <f t="shared" si="0"/>
        <v>30</v>
      </c>
      <c r="B72" s="98" t="s">
        <v>319</v>
      </c>
      <c r="C72" s="87" t="s">
        <v>12</v>
      </c>
      <c r="D72" s="87">
        <v>0.2</v>
      </c>
      <c r="E72" s="144"/>
      <c r="F72" s="144"/>
      <c r="G72" s="145"/>
      <c r="H72" s="146"/>
      <c r="I72" s="146"/>
      <c r="J72" s="147"/>
      <c r="K72" s="147"/>
      <c r="L72" s="146"/>
      <c r="M72" s="146"/>
      <c r="N72" s="146"/>
      <c r="O72" s="146"/>
      <c r="P72" s="26"/>
      <c r="Q72" s="26"/>
      <c r="R72" s="26"/>
      <c r="S72" s="27"/>
    </row>
    <row r="73" spans="1:19" x14ac:dyDescent="0.2">
      <c r="A73" s="94"/>
      <c r="B73" s="97" t="s">
        <v>326</v>
      </c>
      <c r="C73" s="87"/>
      <c r="D73" s="87"/>
      <c r="E73" s="144"/>
      <c r="F73" s="144"/>
      <c r="G73" s="145"/>
      <c r="H73" s="146"/>
      <c r="I73" s="146"/>
      <c r="J73" s="147"/>
      <c r="K73" s="147"/>
      <c r="L73" s="146"/>
      <c r="M73" s="146"/>
      <c r="N73" s="146"/>
      <c r="O73" s="146"/>
      <c r="P73" s="26"/>
      <c r="Q73" s="26"/>
      <c r="R73" s="26"/>
      <c r="S73" s="27"/>
    </row>
    <row r="74" spans="1:19" ht="25.5" x14ac:dyDescent="0.2">
      <c r="A74" s="94">
        <v>32</v>
      </c>
      <c r="B74" s="98" t="s">
        <v>543</v>
      </c>
      <c r="C74" s="87" t="s">
        <v>12</v>
      </c>
      <c r="D74" s="87">
        <v>7</v>
      </c>
      <c r="E74" s="144"/>
      <c r="F74" s="144"/>
      <c r="G74" s="145"/>
      <c r="H74" s="146"/>
      <c r="I74" s="146"/>
      <c r="J74" s="147"/>
      <c r="K74" s="147"/>
      <c r="L74" s="146"/>
      <c r="M74" s="146"/>
      <c r="N74" s="146"/>
      <c r="O74" s="146"/>
      <c r="P74" s="26"/>
      <c r="Q74" s="26"/>
      <c r="R74" s="26"/>
      <c r="S74" s="26"/>
    </row>
    <row r="75" spans="1:19" ht="25.5" x14ac:dyDescent="0.2">
      <c r="A75" s="94">
        <f t="shared" si="0"/>
        <v>33</v>
      </c>
      <c r="B75" s="98" t="s">
        <v>534</v>
      </c>
      <c r="C75" s="87" t="s">
        <v>14</v>
      </c>
      <c r="D75" s="87">
        <v>210</v>
      </c>
      <c r="E75" s="144"/>
      <c r="F75" s="144"/>
      <c r="G75" s="145"/>
      <c r="H75" s="146"/>
      <c r="I75" s="146"/>
      <c r="J75" s="147"/>
      <c r="K75" s="147"/>
      <c r="L75" s="146"/>
      <c r="M75" s="146"/>
      <c r="N75" s="146"/>
      <c r="O75" s="146"/>
      <c r="P75" s="26"/>
      <c r="Q75" s="26"/>
      <c r="R75" s="26"/>
      <c r="S75" s="27"/>
    </row>
    <row r="76" spans="1:19" x14ac:dyDescent="0.2">
      <c r="A76" s="94">
        <f t="shared" si="0"/>
        <v>34</v>
      </c>
      <c r="B76" s="102" t="s">
        <v>328</v>
      </c>
      <c r="C76" s="91" t="s">
        <v>14</v>
      </c>
      <c r="D76" s="91">
        <v>130</v>
      </c>
      <c r="E76" s="144"/>
      <c r="F76" s="144"/>
      <c r="G76" s="145"/>
      <c r="H76" s="146"/>
      <c r="I76" s="146"/>
      <c r="J76" s="147"/>
      <c r="K76" s="147"/>
      <c r="L76" s="146"/>
      <c r="M76" s="146"/>
      <c r="N76" s="146"/>
      <c r="O76" s="146"/>
      <c r="P76" s="28"/>
      <c r="Q76" s="29"/>
      <c r="R76" s="30"/>
      <c r="S76" s="27"/>
    </row>
    <row r="77" spans="1:19" x14ac:dyDescent="0.2">
      <c r="A77" s="94">
        <f t="shared" si="0"/>
        <v>35</v>
      </c>
      <c r="B77" s="102" t="s">
        <v>535</v>
      </c>
      <c r="C77" s="91" t="s">
        <v>14</v>
      </c>
      <c r="D77" s="91">
        <v>300</v>
      </c>
      <c r="E77" s="144"/>
      <c r="F77" s="144"/>
      <c r="G77" s="145"/>
      <c r="H77" s="146"/>
      <c r="I77" s="146"/>
      <c r="J77" s="147"/>
      <c r="K77" s="147"/>
      <c r="L77" s="146"/>
      <c r="M77" s="146"/>
      <c r="N77" s="146"/>
      <c r="O77" s="146"/>
      <c r="P77" s="28"/>
      <c r="Q77" s="29"/>
      <c r="R77" s="30"/>
      <c r="S77" s="27"/>
    </row>
    <row r="78" spans="1:19" x14ac:dyDescent="0.2">
      <c r="A78" s="94">
        <f t="shared" si="0"/>
        <v>36</v>
      </c>
      <c r="B78" s="102" t="s">
        <v>329</v>
      </c>
      <c r="C78" s="91" t="s">
        <v>13</v>
      </c>
      <c r="D78" s="103">
        <f>587*1.1</f>
        <v>645.70000000000005</v>
      </c>
      <c r="E78" s="144"/>
      <c r="F78" s="144"/>
      <c r="G78" s="145"/>
      <c r="H78" s="146"/>
      <c r="I78" s="146"/>
      <c r="J78" s="147"/>
      <c r="K78" s="147"/>
      <c r="L78" s="146"/>
      <c r="M78" s="146"/>
      <c r="N78" s="146"/>
      <c r="O78" s="146"/>
      <c r="P78" s="28"/>
      <c r="Q78" s="29"/>
      <c r="R78" s="30"/>
      <c r="S78" s="27"/>
    </row>
    <row r="79" spans="1:19" x14ac:dyDescent="0.2">
      <c r="A79" s="105"/>
      <c r="B79" s="106" t="s">
        <v>330</v>
      </c>
      <c r="C79" s="91"/>
      <c r="D79" s="103"/>
      <c r="E79" s="144"/>
      <c r="F79" s="144"/>
      <c r="G79" s="145"/>
      <c r="H79" s="146"/>
      <c r="I79" s="146"/>
      <c r="J79" s="147"/>
      <c r="K79" s="147"/>
      <c r="L79" s="146"/>
      <c r="M79" s="146"/>
      <c r="N79" s="146"/>
      <c r="O79" s="146"/>
      <c r="P79" s="28"/>
      <c r="Q79" s="29"/>
      <c r="R79" s="30"/>
      <c r="S79" s="27"/>
    </row>
    <row r="80" spans="1:19" ht="38.25" x14ac:dyDescent="0.2">
      <c r="A80" s="105">
        <f>+A78+1</f>
        <v>37</v>
      </c>
      <c r="B80" s="107" t="s">
        <v>331</v>
      </c>
      <c r="C80" s="148" t="s">
        <v>14</v>
      </c>
      <c r="D80" s="150">
        <f>(128+7.7+31.6+16+16+4.3+5.3+5+10+5.2+16.8+4*5.9+5.2*2+3.25+4.8+2.1*2)*3.6</f>
        <v>1051.74</v>
      </c>
      <c r="E80" s="144"/>
      <c r="F80" s="144"/>
      <c r="G80" s="145"/>
      <c r="H80" s="146"/>
      <c r="I80" s="146"/>
      <c r="J80" s="147"/>
      <c r="K80" s="147"/>
      <c r="L80" s="146"/>
      <c r="M80" s="146"/>
      <c r="N80" s="146"/>
      <c r="O80" s="146"/>
      <c r="P80" s="28"/>
      <c r="Q80" s="29"/>
      <c r="R80" s="30"/>
      <c r="S80" s="27"/>
    </row>
    <row r="81" spans="1:19" ht="29.45" customHeight="1" x14ac:dyDescent="0.2">
      <c r="A81" s="105">
        <f t="shared" si="0"/>
        <v>38</v>
      </c>
      <c r="B81" s="107" t="s">
        <v>333</v>
      </c>
      <c r="C81" s="148" t="s">
        <v>14</v>
      </c>
      <c r="D81" s="148">
        <v>46</v>
      </c>
      <c r="E81" s="144"/>
      <c r="F81" s="144"/>
      <c r="G81" s="145"/>
      <c r="H81" s="146"/>
      <c r="I81" s="146"/>
      <c r="J81" s="147"/>
      <c r="K81" s="147"/>
      <c r="L81" s="146"/>
      <c r="M81" s="146"/>
      <c r="N81" s="146"/>
      <c r="O81" s="146"/>
      <c r="P81" s="28"/>
      <c r="Q81" s="29"/>
      <c r="R81" s="30"/>
      <c r="S81" s="27"/>
    </row>
    <row r="82" spans="1:19" x14ac:dyDescent="0.2">
      <c r="A82" s="105">
        <f t="shared" si="0"/>
        <v>39</v>
      </c>
      <c r="B82" s="107" t="s">
        <v>334</v>
      </c>
      <c r="C82" s="148" t="s">
        <v>14</v>
      </c>
      <c r="D82" s="150">
        <v>60</v>
      </c>
      <c r="E82" s="144"/>
      <c r="F82" s="144"/>
      <c r="G82" s="145"/>
      <c r="H82" s="146"/>
      <c r="I82" s="146"/>
      <c r="J82" s="147"/>
      <c r="K82" s="147"/>
      <c r="L82" s="146"/>
      <c r="M82" s="146"/>
      <c r="N82" s="146"/>
      <c r="O82" s="146"/>
      <c r="P82" s="28"/>
      <c r="Q82" s="29"/>
      <c r="R82" s="30"/>
      <c r="S82" s="27"/>
    </row>
    <row r="83" spans="1:19" x14ac:dyDescent="0.2">
      <c r="A83" s="105">
        <f t="shared" si="0"/>
        <v>40</v>
      </c>
      <c r="B83" s="107" t="s">
        <v>335</v>
      </c>
      <c r="C83" s="148" t="s">
        <v>14</v>
      </c>
      <c r="D83" s="150">
        <v>42</v>
      </c>
      <c r="E83" s="144"/>
      <c r="F83" s="144"/>
      <c r="G83" s="145"/>
      <c r="H83" s="146"/>
      <c r="I83" s="146"/>
      <c r="J83" s="147"/>
      <c r="K83" s="147"/>
      <c r="L83" s="146"/>
      <c r="M83" s="146"/>
      <c r="N83" s="146"/>
      <c r="O83" s="146"/>
      <c r="P83" s="28"/>
      <c r="Q83" s="29"/>
      <c r="R83" s="30"/>
      <c r="S83" s="27"/>
    </row>
    <row r="84" spans="1:19" ht="25.5" x14ac:dyDescent="0.2">
      <c r="A84" s="105">
        <f t="shared" si="0"/>
        <v>41</v>
      </c>
      <c r="B84" s="107" t="s">
        <v>340</v>
      </c>
      <c r="C84" s="148" t="s">
        <v>14</v>
      </c>
      <c r="D84" s="150">
        <v>600</v>
      </c>
      <c r="E84" s="144"/>
      <c r="F84" s="144"/>
      <c r="G84" s="145"/>
      <c r="H84" s="146"/>
      <c r="I84" s="146"/>
      <c r="J84" s="147"/>
      <c r="K84" s="147"/>
      <c r="L84" s="146"/>
      <c r="M84" s="146"/>
      <c r="N84" s="146"/>
      <c r="O84" s="146"/>
      <c r="P84" s="28"/>
      <c r="Q84" s="29"/>
      <c r="R84" s="30"/>
      <c r="S84" s="27"/>
    </row>
    <row r="85" spans="1:19" x14ac:dyDescent="0.2">
      <c r="A85" s="105">
        <f t="shared" si="0"/>
        <v>42</v>
      </c>
      <c r="B85" s="107" t="s">
        <v>336</v>
      </c>
      <c r="C85" s="148" t="s">
        <v>14</v>
      </c>
      <c r="D85" s="148">
        <v>19</v>
      </c>
      <c r="E85" s="144"/>
      <c r="F85" s="144"/>
      <c r="G85" s="145"/>
      <c r="H85" s="146"/>
      <c r="I85" s="146"/>
      <c r="J85" s="147"/>
      <c r="K85" s="147"/>
      <c r="L85" s="146"/>
      <c r="M85" s="146"/>
      <c r="N85" s="146"/>
      <c r="O85" s="146"/>
      <c r="P85" s="28"/>
      <c r="Q85" s="29"/>
      <c r="R85" s="30"/>
      <c r="S85" s="27"/>
    </row>
    <row r="86" spans="1:19" ht="25.5" x14ac:dyDescent="0.2">
      <c r="A86" s="105">
        <f t="shared" ref="A86:A88" si="2">+A85+1</f>
        <v>43</v>
      </c>
      <c r="B86" s="107" t="s">
        <v>337</v>
      </c>
      <c r="C86" s="148" t="s">
        <v>14</v>
      </c>
      <c r="D86" s="148">
        <v>810</v>
      </c>
      <c r="E86" s="144"/>
      <c r="F86" s="144"/>
      <c r="G86" s="145"/>
      <c r="H86" s="146"/>
      <c r="I86" s="146"/>
      <c r="J86" s="147"/>
      <c r="K86" s="147"/>
      <c r="L86" s="146"/>
      <c r="M86" s="146"/>
      <c r="N86" s="146"/>
      <c r="O86" s="146"/>
      <c r="P86" s="28"/>
      <c r="Q86" s="29"/>
      <c r="R86" s="30"/>
      <c r="S86" s="27"/>
    </row>
    <row r="87" spans="1:19" x14ac:dyDescent="0.2">
      <c r="A87" s="105">
        <f t="shared" si="2"/>
        <v>44</v>
      </c>
      <c r="B87" s="107" t="s">
        <v>338</v>
      </c>
      <c r="C87" s="148" t="s">
        <v>14</v>
      </c>
      <c r="D87" s="148">
        <v>19</v>
      </c>
      <c r="E87" s="144"/>
      <c r="F87" s="144"/>
      <c r="G87" s="145"/>
      <c r="H87" s="146"/>
      <c r="I87" s="146"/>
      <c r="J87" s="147"/>
      <c r="K87" s="147"/>
      <c r="L87" s="146"/>
      <c r="M87" s="146"/>
      <c r="N87" s="146"/>
      <c r="O87" s="146"/>
      <c r="P87" s="28"/>
      <c r="Q87" s="29"/>
      <c r="R87" s="30"/>
      <c r="S87" s="27"/>
    </row>
    <row r="88" spans="1:19" ht="38.25" x14ac:dyDescent="0.2">
      <c r="A88" s="105">
        <f t="shared" si="2"/>
        <v>45</v>
      </c>
      <c r="B88" s="107" t="s">
        <v>339</v>
      </c>
      <c r="C88" s="148" t="s">
        <v>12</v>
      </c>
      <c r="D88" s="150">
        <v>16</v>
      </c>
      <c r="E88" s="144"/>
      <c r="F88" s="144"/>
      <c r="G88" s="145"/>
      <c r="H88" s="146"/>
      <c r="I88" s="146"/>
      <c r="J88" s="147"/>
      <c r="K88" s="147"/>
      <c r="L88" s="146"/>
      <c r="M88" s="146"/>
      <c r="N88" s="146"/>
      <c r="O88" s="146"/>
      <c r="P88" s="26"/>
      <c r="Q88" s="26"/>
      <c r="R88" s="26"/>
      <c r="S88" s="27"/>
    </row>
    <row r="89" spans="1:19" x14ac:dyDescent="0.2">
      <c r="A89" s="108">
        <v>46</v>
      </c>
      <c r="B89" s="109" t="s">
        <v>565</v>
      </c>
      <c r="C89" s="141" t="s">
        <v>293</v>
      </c>
      <c r="D89" s="154">
        <v>5</v>
      </c>
      <c r="E89" s="144"/>
      <c r="F89" s="144"/>
      <c r="G89" s="145"/>
      <c r="H89" s="146"/>
      <c r="I89" s="146"/>
      <c r="J89" s="147"/>
      <c r="K89" s="147"/>
      <c r="L89" s="146"/>
      <c r="M89" s="146"/>
      <c r="N89" s="146"/>
      <c r="O89" s="146"/>
      <c r="P89" s="26"/>
      <c r="Q89" s="26"/>
      <c r="R89" s="26"/>
      <c r="S89" s="27"/>
    </row>
    <row r="90" spans="1:19" x14ac:dyDescent="0.2">
      <c r="A90" s="110"/>
      <c r="B90" s="109"/>
      <c r="C90" s="141"/>
      <c r="D90" s="154"/>
      <c r="E90" s="143"/>
      <c r="F90" s="144"/>
      <c r="G90" s="145"/>
      <c r="H90" s="146"/>
      <c r="I90" s="146"/>
      <c r="J90" s="147"/>
      <c r="K90" s="147"/>
      <c r="L90" s="146"/>
      <c r="M90" s="146"/>
      <c r="N90" s="146"/>
      <c r="O90" s="146"/>
      <c r="P90" s="26"/>
      <c r="Q90" s="26"/>
      <c r="R90" s="26"/>
      <c r="S90" s="27"/>
    </row>
    <row r="91" spans="1:19" x14ac:dyDescent="0.2">
      <c r="A91" s="110"/>
      <c r="B91" s="111" t="s">
        <v>332</v>
      </c>
      <c r="C91" s="141"/>
      <c r="D91" s="154"/>
      <c r="E91" s="143"/>
      <c r="F91" s="144"/>
      <c r="G91" s="145"/>
      <c r="H91" s="146"/>
      <c r="I91" s="146"/>
      <c r="J91" s="147"/>
      <c r="K91" s="147"/>
      <c r="L91" s="146"/>
      <c r="M91" s="146"/>
      <c r="N91" s="146"/>
      <c r="O91" s="146"/>
      <c r="P91" s="26"/>
      <c r="Q91" s="26"/>
      <c r="R91" s="26"/>
      <c r="S91" s="27"/>
    </row>
    <row r="92" spans="1:19" x14ac:dyDescent="0.2">
      <c r="A92" s="94"/>
      <c r="B92" s="106" t="s">
        <v>341</v>
      </c>
      <c r="C92" s="91"/>
      <c r="D92" s="103"/>
      <c r="E92" s="144"/>
      <c r="F92" s="144"/>
      <c r="G92" s="145"/>
      <c r="H92" s="146"/>
      <c r="I92" s="146"/>
      <c r="J92" s="147"/>
      <c r="K92" s="147"/>
      <c r="L92" s="146"/>
      <c r="M92" s="146"/>
      <c r="N92" s="146"/>
      <c r="O92" s="146"/>
      <c r="P92" s="28"/>
      <c r="Q92" s="29"/>
      <c r="R92" s="30"/>
      <c r="S92" s="27"/>
    </row>
    <row r="93" spans="1:19" x14ac:dyDescent="0.2">
      <c r="A93" s="94"/>
      <c r="B93" s="106" t="s">
        <v>342</v>
      </c>
      <c r="C93" s="91"/>
      <c r="D93" s="103"/>
      <c r="E93" s="144"/>
      <c r="F93" s="144"/>
      <c r="G93" s="145"/>
      <c r="H93" s="146"/>
      <c r="I93" s="146"/>
      <c r="J93" s="147"/>
      <c r="K93" s="147"/>
      <c r="L93" s="146"/>
      <c r="M93" s="146"/>
      <c r="N93" s="146"/>
      <c r="O93" s="146"/>
      <c r="P93" s="28"/>
      <c r="Q93" s="29"/>
      <c r="R93" s="30"/>
      <c r="S93" s="27"/>
    </row>
    <row r="94" spans="1:19" ht="18.75" customHeight="1" x14ac:dyDescent="0.2">
      <c r="A94" s="94">
        <v>1</v>
      </c>
      <c r="B94" s="102" t="s">
        <v>343</v>
      </c>
      <c r="C94" s="91"/>
      <c r="D94" s="103"/>
      <c r="E94" s="144"/>
      <c r="F94" s="144"/>
      <c r="G94" s="145"/>
      <c r="H94" s="146"/>
      <c r="I94" s="146"/>
      <c r="J94" s="147"/>
      <c r="K94" s="147"/>
      <c r="L94" s="146"/>
      <c r="M94" s="146"/>
      <c r="N94" s="146"/>
      <c r="O94" s="146"/>
      <c r="P94" s="28"/>
      <c r="Q94" s="29"/>
      <c r="R94" s="30"/>
      <c r="S94" s="27"/>
    </row>
    <row r="95" spans="1:19" x14ac:dyDescent="0.2">
      <c r="A95" s="94">
        <f t="shared" ref="A95:A203" si="3">+A94+1</f>
        <v>2</v>
      </c>
      <c r="B95" s="102" t="s">
        <v>344</v>
      </c>
      <c r="C95" s="91" t="s">
        <v>14</v>
      </c>
      <c r="D95" s="103">
        <v>132.4</v>
      </c>
      <c r="E95" s="144"/>
      <c r="F95" s="144"/>
      <c r="G95" s="145"/>
      <c r="H95" s="146"/>
      <c r="I95" s="146"/>
      <c r="J95" s="147"/>
      <c r="K95" s="147"/>
      <c r="L95" s="146"/>
      <c r="M95" s="146"/>
      <c r="N95" s="146"/>
      <c r="O95" s="146"/>
      <c r="P95" s="28"/>
      <c r="Q95" s="29"/>
      <c r="R95" s="30"/>
      <c r="S95" s="27"/>
    </row>
    <row r="96" spans="1:19" x14ac:dyDescent="0.2">
      <c r="A96" s="94">
        <v>3</v>
      </c>
      <c r="B96" s="102" t="s">
        <v>345</v>
      </c>
      <c r="C96" s="91" t="s">
        <v>14</v>
      </c>
      <c r="D96" s="103">
        <f>+D95</f>
        <v>132.4</v>
      </c>
      <c r="E96" s="144"/>
      <c r="F96" s="144"/>
      <c r="G96" s="145"/>
      <c r="H96" s="146"/>
      <c r="I96" s="146"/>
      <c r="J96" s="147"/>
      <c r="K96" s="147"/>
      <c r="L96" s="146"/>
      <c r="M96" s="146"/>
      <c r="N96" s="146"/>
      <c r="O96" s="146"/>
      <c r="P96" s="28"/>
      <c r="Q96" s="29"/>
      <c r="R96" s="30"/>
      <c r="S96" s="27"/>
    </row>
    <row r="97" spans="1:19" x14ac:dyDescent="0.2">
      <c r="A97" s="94"/>
      <c r="B97" s="106" t="s">
        <v>346</v>
      </c>
      <c r="C97" s="91"/>
      <c r="D97" s="103"/>
      <c r="E97" s="144"/>
      <c r="F97" s="144"/>
      <c r="G97" s="145"/>
      <c r="H97" s="146"/>
      <c r="I97" s="146"/>
      <c r="J97" s="147"/>
      <c r="K97" s="147"/>
      <c r="L97" s="146"/>
      <c r="M97" s="146"/>
      <c r="N97" s="146"/>
      <c r="O97" s="146"/>
      <c r="P97" s="28"/>
      <c r="Q97" s="29"/>
      <c r="R97" s="30"/>
      <c r="S97" s="27"/>
    </row>
    <row r="98" spans="1:19" x14ac:dyDescent="0.2">
      <c r="A98" s="94">
        <v>4</v>
      </c>
      <c r="B98" s="102" t="s">
        <v>347</v>
      </c>
      <c r="C98" s="91"/>
      <c r="D98" s="103"/>
      <c r="E98" s="144"/>
      <c r="F98" s="144"/>
      <c r="G98" s="145"/>
      <c r="H98" s="146"/>
      <c r="I98" s="146"/>
      <c r="J98" s="147"/>
      <c r="K98" s="147"/>
      <c r="L98" s="146"/>
      <c r="M98" s="146"/>
      <c r="N98" s="146"/>
      <c r="O98" s="146"/>
      <c r="P98" s="28"/>
      <c r="Q98" s="29"/>
      <c r="R98" s="30"/>
      <c r="S98" s="27"/>
    </row>
    <row r="99" spans="1:19" x14ac:dyDescent="0.2">
      <c r="A99" s="94">
        <f t="shared" si="3"/>
        <v>5</v>
      </c>
      <c r="B99" s="102" t="s">
        <v>418</v>
      </c>
      <c r="C99" s="91" t="s">
        <v>14</v>
      </c>
      <c r="D99" s="103">
        <v>403.1</v>
      </c>
      <c r="E99" s="144"/>
      <c r="F99" s="144"/>
      <c r="G99" s="145"/>
      <c r="H99" s="146"/>
      <c r="I99" s="146"/>
      <c r="J99" s="147"/>
      <c r="K99" s="147"/>
      <c r="L99" s="146"/>
      <c r="M99" s="146"/>
      <c r="N99" s="146"/>
      <c r="O99" s="146"/>
      <c r="P99" s="28"/>
      <c r="Q99" s="29"/>
      <c r="R99" s="30"/>
      <c r="S99" s="27"/>
    </row>
    <row r="100" spans="1:19" x14ac:dyDescent="0.2">
      <c r="A100" s="94">
        <f t="shared" si="3"/>
        <v>6</v>
      </c>
      <c r="B100" s="102" t="s">
        <v>694</v>
      </c>
      <c r="C100" s="91" t="s">
        <v>14</v>
      </c>
      <c r="D100" s="103">
        <f>+D99</f>
        <v>403.1</v>
      </c>
      <c r="E100" s="144"/>
      <c r="F100" s="144"/>
      <c r="G100" s="145"/>
      <c r="H100" s="146"/>
      <c r="I100" s="146"/>
      <c r="J100" s="147"/>
      <c r="K100" s="147"/>
      <c r="L100" s="146"/>
      <c r="M100" s="146"/>
      <c r="N100" s="146"/>
      <c r="O100" s="146"/>
      <c r="P100" s="28"/>
      <c r="Q100" s="29"/>
      <c r="R100" s="30"/>
      <c r="S100" s="27"/>
    </row>
    <row r="101" spans="1:19" ht="38.25" x14ac:dyDescent="0.2">
      <c r="A101" s="94">
        <f t="shared" si="3"/>
        <v>7</v>
      </c>
      <c r="B101" s="102" t="s">
        <v>695</v>
      </c>
      <c r="C101" s="91" t="s">
        <v>14</v>
      </c>
      <c r="D101" s="103">
        <f>+D100</f>
        <v>403.1</v>
      </c>
      <c r="E101" s="144"/>
      <c r="F101" s="144"/>
      <c r="G101" s="145"/>
      <c r="H101" s="146"/>
      <c r="I101" s="146"/>
      <c r="J101" s="147"/>
      <c r="K101" s="147"/>
      <c r="L101" s="146"/>
      <c r="M101" s="146"/>
      <c r="N101" s="146"/>
      <c r="O101" s="146"/>
      <c r="P101" s="28"/>
      <c r="Q101" s="29"/>
      <c r="R101" s="30"/>
      <c r="S101" s="27"/>
    </row>
    <row r="102" spans="1:19" x14ac:dyDescent="0.2">
      <c r="A102" s="94">
        <f t="shared" si="3"/>
        <v>8</v>
      </c>
      <c r="B102" s="102" t="s">
        <v>348</v>
      </c>
      <c r="C102" s="91" t="s">
        <v>14</v>
      </c>
      <c r="D102" s="103">
        <f>+D101</f>
        <v>403.1</v>
      </c>
      <c r="E102" s="144"/>
      <c r="F102" s="144"/>
      <c r="G102" s="145"/>
      <c r="H102" s="146"/>
      <c r="I102" s="146"/>
      <c r="J102" s="147"/>
      <c r="K102" s="147"/>
      <c r="L102" s="146"/>
      <c r="M102" s="146"/>
      <c r="N102" s="146"/>
      <c r="O102" s="146"/>
      <c r="P102" s="28"/>
      <c r="Q102" s="29"/>
      <c r="R102" s="30"/>
      <c r="S102" s="27"/>
    </row>
    <row r="103" spans="1:19" x14ac:dyDescent="0.2">
      <c r="A103" s="94">
        <f t="shared" si="3"/>
        <v>9</v>
      </c>
      <c r="B103" s="102" t="s">
        <v>696</v>
      </c>
      <c r="C103" s="91" t="s">
        <v>14</v>
      </c>
      <c r="D103" s="103">
        <f>+D102</f>
        <v>403.1</v>
      </c>
      <c r="E103" s="144"/>
      <c r="F103" s="144"/>
      <c r="G103" s="145"/>
      <c r="H103" s="146"/>
      <c r="I103" s="146"/>
      <c r="J103" s="147"/>
      <c r="K103" s="147"/>
      <c r="L103" s="146"/>
      <c r="M103" s="146"/>
      <c r="N103" s="146"/>
      <c r="O103" s="146"/>
      <c r="P103" s="28"/>
      <c r="Q103" s="29"/>
      <c r="R103" s="30"/>
      <c r="S103" s="27"/>
    </row>
    <row r="104" spans="1:19" x14ac:dyDescent="0.2">
      <c r="A104" s="94">
        <f t="shared" si="3"/>
        <v>10</v>
      </c>
      <c r="B104" s="102" t="s">
        <v>350</v>
      </c>
      <c r="C104" s="91" t="s">
        <v>14</v>
      </c>
      <c r="D104" s="103">
        <f>+D103</f>
        <v>403.1</v>
      </c>
      <c r="E104" s="144"/>
      <c r="F104" s="144"/>
      <c r="G104" s="145"/>
      <c r="H104" s="146"/>
      <c r="I104" s="146"/>
      <c r="J104" s="147"/>
      <c r="K104" s="147"/>
      <c r="L104" s="146"/>
      <c r="M104" s="146"/>
      <c r="N104" s="146"/>
      <c r="O104" s="146"/>
      <c r="P104" s="28"/>
      <c r="Q104" s="29"/>
      <c r="R104" s="30"/>
      <c r="S104" s="27"/>
    </row>
    <row r="105" spans="1:19" x14ac:dyDescent="0.2">
      <c r="A105" s="94">
        <f t="shared" si="3"/>
        <v>11</v>
      </c>
      <c r="B105" s="102" t="s">
        <v>419</v>
      </c>
      <c r="C105" s="91" t="s">
        <v>14</v>
      </c>
      <c r="D105" s="103">
        <v>363.4</v>
      </c>
      <c r="E105" s="144"/>
      <c r="F105" s="144"/>
      <c r="G105" s="145"/>
      <c r="H105" s="146"/>
      <c r="I105" s="146"/>
      <c r="J105" s="147"/>
      <c r="K105" s="147"/>
      <c r="L105" s="146"/>
      <c r="M105" s="146"/>
      <c r="N105" s="146"/>
      <c r="O105" s="146"/>
      <c r="P105" s="28"/>
      <c r="Q105" s="31"/>
      <c r="R105" s="30"/>
      <c r="S105" s="27"/>
    </row>
    <row r="106" spans="1:19" ht="38.25" x14ac:dyDescent="0.2">
      <c r="A106" s="94">
        <f t="shared" si="3"/>
        <v>12</v>
      </c>
      <c r="B106" s="102" t="s">
        <v>697</v>
      </c>
      <c r="C106" s="91" t="s">
        <v>14</v>
      </c>
      <c r="D106" s="103">
        <f>+D105</f>
        <v>363.4</v>
      </c>
      <c r="E106" s="144"/>
      <c r="F106" s="144"/>
      <c r="G106" s="145"/>
      <c r="H106" s="146"/>
      <c r="I106" s="146"/>
      <c r="J106" s="147"/>
      <c r="K106" s="147"/>
      <c r="L106" s="146"/>
      <c r="M106" s="146"/>
      <c r="N106" s="146"/>
      <c r="O106" s="146"/>
      <c r="P106" s="28"/>
      <c r="Q106" s="29"/>
      <c r="R106" s="30"/>
      <c r="S106" s="27"/>
    </row>
    <row r="107" spans="1:19" ht="38.25" x14ac:dyDescent="0.2">
      <c r="A107" s="94">
        <f t="shared" si="3"/>
        <v>13</v>
      </c>
      <c r="B107" s="102" t="s">
        <v>698</v>
      </c>
      <c r="C107" s="91" t="s">
        <v>14</v>
      </c>
      <c r="D107" s="103">
        <f>+D106</f>
        <v>363.4</v>
      </c>
      <c r="E107" s="144"/>
      <c r="F107" s="144"/>
      <c r="G107" s="145"/>
      <c r="H107" s="146"/>
      <c r="I107" s="146"/>
      <c r="J107" s="147"/>
      <c r="K107" s="147"/>
      <c r="L107" s="146"/>
      <c r="M107" s="146"/>
      <c r="N107" s="146"/>
      <c r="O107" s="146"/>
      <c r="P107" s="28"/>
      <c r="Q107" s="29"/>
      <c r="R107" s="30"/>
      <c r="S107" s="27"/>
    </row>
    <row r="108" spans="1:19" x14ac:dyDescent="0.2">
      <c r="A108" s="94">
        <f t="shared" si="3"/>
        <v>14</v>
      </c>
      <c r="B108" s="102" t="s">
        <v>352</v>
      </c>
      <c r="C108" s="91" t="s">
        <v>14</v>
      </c>
      <c r="D108" s="103">
        <f>+D107</f>
        <v>363.4</v>
      </c>
      <c r="E108" s="144"/>
      <c r="F108" s="144"/>
      <c r="G108" s="145"/>
      <c r="H108" s="146"/>
      <c r="I108" s="146"/>
      <c r="J108" s="147"/>
      <c r="K108" s="147"/>
      <c r="L108" s="146"/>
      <c r="M108" s="146"/>
      <c r="N108" s="146"/>
      <c r="O108" s="146"/>
      <c r="P108" s="28"/>
      <c r="Q108" s="29"/>
      <c r="R108" s="30"/>
      <c r="S108" s="27"/>
    </row>
    <row r="109" spans="1:19" ht="25.5" x14ac:dyDescent="0.2">
      <c r="A109" s="112">
        <v>15</v>
      </c>
      <c r="B109" s="102" t="s">
        <v>536</v>
      </c>
      <c r="C109" s="91" t="s">
        <v>14</v>
      </c>
      <c r="D109" s="103">
        <v>16.5</v>
      </c>
      <c r="E109" s="144"/>
      <c r="F109" s="144"/>
      <c r="G109" s="145"/>
      <c r="H109" s="146"/>
      <c r="I109" s="146"/>
      <c r="J109" s="147"/>
      <c r="K109" s="147"/>
      <c r="L109" s="146"/>
      <c r="M109" s="146"/>
      <c r="N109" s="146"/>
      <c r="O109" s="146"/>
      <c r="P109" s="28"/>
      <c r="Q109" s="29"/>
      <c r="R109" s="30"/>
      <c r="S109" s="27"/>
    </row>
    <row r="110" spans="1:19" x14ac:dyDescent="0.2">
      <c r="A110" s="94"/>
      <c r="B110" s="102"/>
      <c r="C110" s="91"/>
      <c r="D110" s="103"/>
      <c r="E110" s="144"/>
      <c r="F110" s="144"/>
      <c r="G110" s="145"/>
      <c r="H110" s="146"/>
      <c r="I110" s="146"/>
      <c r="J110" s="147"/>
      <c r="K110" s="147"/>
      <c r="L110" s="146"/>
      <c r="M110" s="146"/>
      <c r="N110" s="146"/>
      <c r="O110" s="146"/>
      <c r="P110" s="28"/>
      <c r="Q110" s="29"/>
      <c r="R110" s="30"/>
      <c r="S110" s="27"/>
    </row>
    <row r="111" spans="1:19" x14ac:dyDescent="0.2">
      <c r="A111" s="94"/>
      <c r="B111" s="106" t="s">
        <v>353</v>
      </c>
      <c r="C111" s="91"/>
      <c r="D111" s="103"/>
      <c r="E111" s="144"/>
      <c r="F111" s="144"/>
      <c r="G111" s="145"/>
      <c r="H111" s="146"/>
      <c r="I111" s="146"/>
      <c r="J111" s="147"/>
      <c r="K111" s="147"/>
      <c r="L111" s="146"/>
      <c r="M111" s="146"/>
      <c r="N111" s="146"/>
      <c r="O111" s="146"/>
      <c r="P111" s="28"/>
      <c r="Q111" s="29"/>
      <c r="R111" s="30"/>
      <c r="S111" s="27"/>
    </row>
    <row r="112" spans="1:19" ht="25.5" x14ac:dyDescent="0.2">
      <c r="A112" s="94">
        <v>16</v>
      </c>
      <c r="B112" s="102" t="s">
        <v>699</v>
      </c>
      <c r="C112" s="91" t="s">
        <v>14</v>
      </c>
      <c r="D112" s="103">
        <v>14.6</v>
      </c>
      <c r="E112" s="144"/>
      <c r="F112" s="144"/>
      <c r="G112" s="145"/>
      <c r="H112" s="146"/>
      <c r="I112" s="146"/>
      <c r="J112" s="147"/>
      <c r="K112" s="147"/>
      <c r="L112" s="146"/>
      <c r="M112" s="146"/>
      <c r="N112" s="146"/>
      <c r="O112" s="146"/>
      <c r="P112" s="28"/>
      <c r="Q112" s="29"/>
      <c r="R112" s="30"/>
      <c r="S112" s="27"/>
    </row>
    <row r="113" spans="1:19" x14ac:dyDescent="0.2">
      <c r="A113" s="94">
        <f t="shared" si="3"/>
        <v>17</v>
      </c>
      <c r="B113" s="102" t="s">
        <v>350</v>
      </c>
      <c r="C113" s="91" t="s">
        <v>14</v>
      </c>
      <c r="D113" s="103">
        <f>+D112</f>
        <v>14.6</v>
      </c>
      <c r="E113" s="144"/>
      <c r="F113" s="144"/>
      <c r="G113" s="145"/>
      <c r="H113" s="146"/>
      <c r="I113" s="146"/>
      <c r="J113" s="147"/>
      <c r="K113" s="147"/>
      <c r="L113" s="146"/>
      <c r="M113" s="146"/>
      <c r="N113" s="146"/>
      <c r="O113" s="146"/>
      <c r="P113" s="28"/>
      <c r="Q113" s="29"/>
      <c r="R113" s="30"/>
      <c r="S113" s="27"/>
    </row>
    <row r="114" spans="1:19" ht="25.5" x14ac:dyDescent="0.2">
      <c r="A114" s="112">
        <v>18</v>
      </c>
      <c r="B114" s="102" t="s">
        <v>700</v>
      </c>
      <c r="C114" s="91" t="s">
        <v>14</v>
      </c>
      <c r="D114" s="103">
        <v>14.8</v>
      </c>
      <c r="E114" s="153"/>
      <c r="F114" s="153"/>
      <c r="G114" s="146"/>
      <c r="H114" s="146"/>
      <c r="I114" s="146"/>
      <c r="J114" s="146"/>
      <c r="K114" s="146"/>
      <c r="L114" s="146"/>
      <c r="M114" s="146"/>
      <c r="N114" s="146"/>
      <c r="O114" s="146"/>
      <c r="P114" s="28"/>
      <c r="Q114" s="29"/>
      <c r="R114" s="30"/>
      <c r="S114" s="27"/>
    </row>
    <row r="115" spans="1:19" x14ac:dyDescent="0.2">
      <c r="A115" s="112">
        <v>19</v>
      </c>
      <c r="B115" s="102" t="s">
        <v>350</v>
      </c>
      <c r="C115" s="91" t="s">
        <v>14</v>
      </c>
      <c r="D115" s="103">
        <f>+D114</f>
        <v>14.8</v>
      </c>
      <c r="E115" s="153"/>
      <c r="F115" s="153"/>
      <c r="G115" s="146"/>
      <c r="H115" s="146"/>
      <c r="I115" s="146"/>
      <c r="J115" s="146"/>
      <c r="K115" s="146"/>
      <c r="L115" s="146"/>
      <c r="M115" s="146"/>
      <c r="N115" s="146"/>
      <c r="O115" s="146"/>
      <c r="P115" s="28"/>
      <c r="Q115" s="29"/>
      <c r="R115" s="30"/>
      <c r="S115" s="27"/>
    </row>
    <row r="116" spans="1:19" x14ac:dyDescent="0.2">
      <c r="A116" s="94"/>
      <c r="B116" s="102"/>
      <c r="C116" s="91"/>
      <c r="D116" s="103"/>
      <c r="E116" s="144"/>
      <c r="F116" s="144"/>
      <c r="G116" s="145"/>
      <c r="H116" s="146"/>
      <c r="I116" s="146"/>
      <c r="J116" s="147"/>
      <c r="K116" s="147"/>
      <c r="L116" s="146"/>
      <c r="M116" s="146"/>
      <c r="N116" s="146"/>
      <c r="O116" s="146"/>
      <c r="P116" s="28"/>
      <c r="Q116" s="29"/>
      <c r="R116" s="30"/>
      <c r="S116" s="27"/>
    </row>
    <row r="117" spans="1:19" x14ac:dyDescent="0.2">
      <c r="A117" s="94"/>
      <c r="B117" s="106" t="s">
        <v>420</v>
      </c>
      <c r="C117" s="91"/>
      <c r="D117" s="103"/>
      <c r="E117" s="144"/>
      <c r="F117" s="144"/>
      <c r="G117" s="145"/>
      <c r="H117" s="146"/>
      <c r="I117" s="146"/>
      <c r="J117" s="147"/>
      <c r="K117" s="147"/>
      <c r="L117" s="146"/>
      <c r="M117" s="146"/>
      <c r="N117" s="146"/>
      <c r="O117" s="146"/>
      <c r="P117" s="28"/>
      <c r="Q117" s="29"/>
      <c r="R117" s="30"/>
      <c r="S117" s="27"/>
    </row>
    <row r="118" spans="1:19" x14ac:dyDescent="0.2">
      <c r="A118" s="94">
        <v>20</v>
      </c>
      <c r="B118" s="102" t="s">
        <v>386</v>
      </c>
      <c r="C118" s="91" t="s">
        <v>14</v>
      </c>
      <c r="D118" s="103">
        <v>26.4</v>
      </c>
      <c r="E118" s="144"/>
      <c r="F118" s="144"/>
      <c r="G118" s="145"/>
      <c r="H118" s="146"/>
      <c r="I118" s="146"/>
      <c r="J118" s="147"/>
      <c r="K118" s="147"/>
      <c r="L118" s="146"/>
      <c r="M118" s="146"/>
      <c r="N118" s="146"/>
      <c r="O118" s="146"/>
      <c r="P118" s="28"/>
      <c r="Q118" s="29"/>
      <c r="R118" s="30"/>
      <c r="S118" s="27"/>
    </row>
    <row r="119" spans="1:19" x14ac:dyDescent="0.2">
      <c r="A119" s="94">
        <v>21</v>
      </c>
      <c r="B119" s="102" t="s">
        <v>701</v>
      </c>
      <c r="C119" s="91" t="s">
        <v>14</v>
      </c>
      <c r="D119" s="103">
        <f t="shared" ref="D119:D126" si="4">+D118</f>
        <v>26.4</v>
      </c>
      <c r="E119" s="144"/>
      <c r="F119" s="144"/>
      <c r="G119" s="145"/>
      <c r="H119" s="146"/>
      <c r="I119" s="146"/>
      <c r="J119" s="147"/>
      <c r="K119" s="147"/>
      <c r="L119" s="146"/>
      <c r="M119" s="146"/>
      <c r="N119" s="146"/>
      <c r="O119" s="146"/>
      <c r="P119" s="28"/>
      <c r="Q119" s="29"/>
      <c r="R119" s="30"/>
      <c r="S119" s="27"/>
    </row>
    <row r="120" spans="1:19" ht="38.25" x14ac:dyDescent="0.2">
      <c r="A120" s="94">
        <f t="shared" si="3"/>
        <v>22</v>
      </c>
      <c r="B120" s="102" t="s">
        <v>702</v>
      </c>
      <c r="C120" s="91" t="s">
        <v>14</v>
      </c>
      <c r="D120" s="103">
        <f t="shared" si="4"/>
        <v>26.4</v>
      </c>
      <c r="E120" s="144"/>
      <c r="F120" s="144"/>
      <c r="G120" s="145"/>
      <c r="H120" s="146"/>
      <c r="I120" s="146"/>
      <c r="J120" s="147"/>
      <c r="K120" s="147"/>
      <c r="L120" s="146"/>
      <c r="M120" s="146"/>
      <c r="N120" s="146"/>
      <c r="O120" s="146"/>
      <c r="P120" s="28"/>
      <c r="Q120" s="29"/>
      <c r="R120" s="30"/>
      <c r="S120" s="27"/>
    </row>
    <row r="121" spans="1:19" x14ac:dyDescent="0.2">
      <c r="A121" s="94">
        <f t="shared" si="3"/>
        <v>23</v>
      </c>
      <c r="B121" s="102" t="s">
        <v>348</v>
      </c>
      <c r="C121" s="91" t="s">
        <v>14</v>
      </c>
      <c r="D121" s="103">
        <f t="shared" si="4"/>
        <v>26.4</v>
      </c>
      <c r="E121" s="144"/>
      <c r="F121" s="144"/>
      <c r="G121" s="145"/>
      <c r="H121" s="146"/>
      <c r="I121" s="146"/>
      <c r="J121" s="147"/>
      <c r="K121" s="147"/>
      <c r="L121" s="146"/>
      <c r="M121" s="146"/>
      <c r="N121" s="146"/>
      <c r="O121" s="146"/>
      <c r="P121" s="28"/>
      <c r="Q121" s="29"/>
      <c r="R121" s="30"/>
      <c r="S121" s="27"/>
    </row>
    <row r="122" spans="1:19" x14ac:dyDescent="0.2">
      <c r="A122" s="94">
        <f t="shared" si="3"/>
        <v>24</v>
      </c>
      <c r="B122" s="102" t="s">
        <v>349</v>
      </c>
      <c r="C122" s="91" t="s">
        <v>14</v>
      </c>
      <c r="D122" s="103">
        <f t="shared" si="4"/>
        <v>26.4</v>
      </c>
      <c r="E122" s="144"/>
      <c r="F122" s="144"/>
      <c r="G122" s="145"/>
      <c r="H122" s="146"/>
      <c r="I122" s="146"/>
      <c r="J122" s="147"/>
      <c r="K122" s="147"/>
      <c r="L122" s="146"/>
      <c r="M122" s="146"/>
      <c r="N122" s="146"/>
      <c r="O122" s="146"/>
      <c r="P122" s="28"/>
      <c r="Q122" s="29"/>
      <c r="R122" s="30"/>
      <c r="S122" s="27"/>
    </row>
    <row r="123" spans="1:19" x14ac:dyDescent="0.2">
      <c r="A123" s="94">
        <f t="shared" si="3"/>
        <v>25</v>
      </c>
      <c r="B123" s="102" t="s">
        <v>350</v>
      </c>
      <c r="C123" s="91" t="s">
        <v>14</v>
      </c>
      <c r="D123" s="103">
        <f t="shared" si="4"/>
        <v>26.4</v>
      </c>
      <c r="E123" s="144"/>
      <c r="F123" s="144"/>
      <c r="G123" s="145"/>
      <c r="H123" s="146"/>
      <c r="I123" s="146"/>
      <c r="J123" s="147"/>
      <c r="K123" s="147"/>
      <c r="L123" s="146"/>
      <c r="M123" s="146"/>
      <c r="N123" s="146"/>
      <c r="O123" s="146"/>
      <c r="P123" s="28"/>
      <c r="Q123" s="29"/>
      <c r="R123" s="30"/>
      <c r="S123" s="27"/>
    </row>
    <row r="124" spans="1:19" x14ac:dyDescent="0.2">
      <c r="A124" s="94">
        <v>24</v>
      </c>
      <c r="B124" s="102" t="s">
        <v>613</v>
      </c>
      <c r="C124" s="91" t="s">
        <v>14</v>
      </c>
      <c r="D124" s="103">
        <f t="shared" si="4"/>
        <v>26.4</v>
      </c>
      <c r="E124" s="144"/>
      <c r="F124" s="144"/>
      <c r="G124" s="145"/>
      <c r="H124" s="146"/>
      <c r="I124" s="146"/>
      <c r="J124" s="147"/>
      <c r="K124" s="147"/>
      <c r="L124" s="146"/>
      <c r="M124" s="146"/>
      <c r="N124" s="146"/>
      <c r="O124" s="146"/>
      <c r="P124" s="28"/>
      <c r="Q124" s="29"/>
      <c r="R124" s="30"/>
      <c r="S124" s="27"/>
    </row>
    <row r="125" spans="1:19" ht="38.25" x14ac:dyDescent="0.2">
      <c r="A125" s="94">
        <f t="shared" si="3"/>
        <v>25</v>
      </c>
      <c r="B125" s="102" t="s">
        <v>703</v>
      </c>
      <c r="C125" s="91" t="s">
        <v>14</v>
      </c>
      <c r="D125" s="103">
        <f t="shared" si="4"/>
        <v>26.4</v>
      </c>
      <c r="E125" s="144"/>
      <c r="F125" s="144"/>
      <c r="G125" s="145"/>
      <c r="H125" s="146"/>
      <c r="I125" s="146"/>
      <c r="J125" s="147"/>
      <c r="K125" s="147"/>
      <c r="L125" s="146"/>
      <c r="M125" s="146"/>
      <c r="N125" s="146"/>
      <c r="O125" s="146"/>
      <c r="P125" s="28"/>
      <c r="Q125" s="29"/>
      <c r="R125" s="30"/>
      <c r="S125" s="27"/>
    </row>
    <row r="126" spans="1:19" x14ac:dyDescent="0.2">
      <c r="A126" s="94">
        <f t="shared" si="3"/>
        <v>26</v>
      </c>
      <c r="B126" s="102" t="s">
        <v>352</v>
      </c>
      <c r="C126" s="91" t="s">
        <v>14</v>
      </c>
      <c r="D126" s="103">
        <f t="shared" si="4"/>
        <v>26.4</v>
      </c>
      <c r="E126" s="144"/>
      <c r="F126" s="144"/>
      <c r="G126" s="145"/>
      <c r="H126" s="146"/>
      <c r="I126" s="146"/>
      <c r="J126" s="147"/>
      <c r="K126" s="147"/>
      <c r="L126" s="146"/>
      <c r="M126" s="146"/>
      <c r="N126" s="146"/>
      <c r="O126" s="146"/>
      <c r="P126" s="28"/>
      <c r="Q126" s="29"/>
      <c r="R126" s="30"/>
      <c r="S126" s="27"/>
    </row>
    <row r="127" spans="1:19" x14ac:dyDescent="0.2">
      <c r="A127" s="112"/>
      <c r="B127" s="106" t="s">
        <v>553</v>
      </c>
      <c r="C127" s="91"/>
      <c r="D127" s="103"/>
      <c r="E127" s="144"/>
      <c r="F127" s="144"/>
      <c r="G127" s="145"/>
      <c r="H127" s="146"/>
      <c r="I127" s="146"/>
      <c r="J127" s="147"/>
      <c r="K127" s="147"/>
      <c r="L127" s="146"/>
      <c r="M127" s="146"/>
      <c r="N127" s="146"/>
      <c r="O127" s="146"/>
      <c r="P127" s="28"/>
      <c r="Q127" s="29"/>
      <c r="R127" s="30"/>
      <c r="S127" s="27"/>
    </row>
    <row r="128" spans="1:19" ht="63.75" x14ac:dyDescent="0.2">
      <c r="A128" s="112"/>
      <c r="B128" s="102" t="s">
        <v>554</v>
      </c>
      <c r="C128" s="91"/>
      <c r="D128" s="103"/>
      <c r="E128" s="144"/>
      <c r="F128" s="144"/>
      <c r="G128" s="145"/>
      <c r="H128" s="146"/>
      <c r="I128" s="146"/>
      <c r="J128" s="147"/>
      <c r="K128" s="147"/>
      <c r="L128" s="146"/>
      <c r="M128" s="146"/>
      <c r="N128" s="146"/>
      <c r="O128" s="146"/>
      <c r="P128" s="28"/>
      <c r="Q128" s="29"/>
      <c r="R128" s="30"/>
      <c r="S128" s="27"/>
    </row>
    <row r="129" spans="1:19" x14ac:dyDescent="0.2">
      <c r="A129" s="112">
        <v>27</v>
      </c>
      <c r="B129" s="102" t="s">
        <v>579</v>
      </c>
      <c r="C129" s="91" t="s">
        <v>371</v>
      </c>
      <c r="D129" s="103">
        <v>146</v>
      </c>
      <c r="E129" s="144"/>
      <c r="F129" s="144"/>
      <c r="G129" s="145"/>
      <c r="H129" s="146"/>
      <c r="I129" s="146"/>
      <c r="J129" s="147"/>
      <c r="K129" s="147"/>
      <c r="L129" s="146"/>
      <c r="M129" s="146"/>
      <c r="N129" s="146"/>
      <c r="O129" s="146"/>
      <c r="P129" s="28"/>
      <c r="Q129" s="29"/>
      <c r="R129" s="30"/>
      <c r="S129" s="27"/>
    </row>
    <row r="130" spans="1:19" x14ac:dyDescent="0.2">
      <c r="A130" s="94">
        <f t="shared" si="3"/>
        <v>28</v>
      </c>
      <c r="B130" s="102" t="s">
        <v>556</v>
      </c>
      <c r="C130" s="91" t="s">
        <v>371</v>
      </c>
      <c r="D130" s="103">
        <v>144</v>
      </c>
      <c r="E130" s="144"/>
      <c r="F130" s="144"/>
      <c r="G130" s="145"/>
      <c r="H130" s="146"/>
      <c r="I130" s="146"/>
      <c r="J130" s="147"/>
      <c r="K130" s="147"/>
      <c r="L130" s="146"/>
      <c r="M130" s="146"/>
      <c r="N130" s="146"/>
      <c r="O130" s="146"/>
      <c r="P130" s="28"/>
      <c r="Q130" s="29"/>
      <c r="R130" s="30"/>
      <c r="S130" s="27"/>
    </row>
    <row r="131" spans="1:19" x14ac:dyDescent="0.2">
      <c r="A131" s="94">
        <f t="shared" si="3"/>
        <v>29</v>
      </c>
      <c r="B131" s="102" t="s">
        <v>557</v>
      </c>
      <c r="C131" s="91" t="s">
        <v>371</v>
      </c>
      <c r="D131" s="103">
        <v>40.200000000000003</v>
      </c>
      <c r="E131" s="144"/>
      <c r="F131" s="144"/>
      <c r="G131" s="145"/>
      <c r="H131" s="146"/>
      <c r="I131" s="146"/>
      <c r="J131" s="147"/>
      <c r="K131" s="147"/>
      <c r="L131" s="146"/>
      <c r="M131" s="146"/>
      <c r="N131" s="146"/>
      <c r="O131" s="146"/>
      <c r="P131" s="28"/>
      <c r="Q131" s="29"/>
      <c r="R131" s="30"/>
      <c r="S131" s="27"/>
    </row>
    <row r="132" spans="1:19" x14ac:dyDescent="0.2">
      <c r="A132" s="94">
        <f t="shared" si="3"/>
        <v>30</v>
      </c>
      <c r="B132" s="102" t="s">
        <v>558</v>
      </c>
      <c r="C132" s="91" t="s">
        <v>371</v>
      </c>
      <c r="D132" s="103">
        <v>13.2</v>
      </c>
      <c r="E132" s="144"/>
      <c r="F132" s="144"/>
      <c r="G132" s="145"/>
      <c r="H132" s="146"/>
      <c r="I132" s="146"/>
      <c r="J132" s="147"/>
      <c r="K132" s="147"/>
      <c r="L132" s="146"/>
      <c r="M132" s="146"/>
      <c r="N132" s="146"/>
      <c r="O132" s="146"/>
      <c r="P132" s="28"/>
      <c r="Q132" s="29"/>
      <c r="R132" s="30"/>
      <c r="S132" s="27"/>
    </row>
    <row r="133" spans="1:19" ht="13.5" customHeight="1" x14ac:dyDescent="0.2">
      <c r="A133" s="94">
        <f t="shared" si="3"/>
        <v>31</v>
      </c>
      <c r="B133" s="102" t="s">
        <v>559</v>
      </c>
      <c r="C133" s="91" t="s">
        <v>371</v>
      </c>
      <c r="D133" s="103">
        <v>41</v>
      </c>
      <c r="E133" s="144"/>
      <c r="F133" s="144"/>
      <c r="G133" s="145"/>
      <c r="H133" s="146"/>
      <c r="I133" s="146"/>
      <c r="J133" s="147"/>
      <c r="K133" s="147"/>
      <c r="L133" s="146"/>
      <c r="M133" s="146"/>
      <c r="N133" s="146"/>
      <c r="O133" s="146"/>
      <c r="P133" s="28"/>
      <c r="Q133" s="29"/>
      <c r="R133" s="30"/>
      <c r="S133" s="27"/>
    </row>
    <row r="134" spans="1:19" ht="25.5" x14ac:dyDescent="0.2">
      <c r="A134" s="94">
        <f t="shared" si="3"/>
        <v>32</v>
      </c>
      <c r="B134" s="102" t="s">
        <v>580</v>
      </c>
      <c r="C134" s="91" t="s">
        <v>371</v>
      </c>
      <c r="D134" s="103">
        <v>37.5</v>
      </c>
      <c r="E134" s="144"/>
      <c r="F134" s="144"/>
      <c r="G134" s="145"/>
      <c r="H134" s="146"/>
      <c r="I134" s="146"/>
      <c r="J134" s="147"/>
      <c r="K134" s="147"/>
      <c r="L134" s="146"/>
      <c r="M134" s="146"/>
      <c r="N134" s="146"/>
      <c r="O134" s="146"/>
      <c r="P134" s="28"/>
      <c r="Q134" s="29"/>
      <c r="R134" s="30"/>
      <c r="S134" s="27"/>
    </row>
    <row r="135" spans="1:19" ht="25.5" x14ac:dyDescent="0.2">
      <c r="A135" s="94">
        <f t="shared" si="3"/>
        <v>33</v>
      </c>
      <c r="B135" s="102" t="s">
        <v>581</v>
      </c>
      <c r="C135" s="91" t="s">
        <v>371</v>
      </c>
      <c r="D135" s="103">
        <v>11.3</v>
      </c>
      <c r="E135" s="144"/>
      <c r="F135" s="144"/>
      <c r="G135" s="145"/>
      <c r="H135" s="146"/>
      <c r="I135" s="146"/>
      <c r="J135" s="147"/>
      <c r="K135" s="147"/>
      <c r="L135" s="146"/>
      <c r="M135" s="146"/>
      <c r="N135" s="146"/>
      <c r="O135" s="146"/>
      <c r="P135" s="28"/>
      <c r="Q135" s="29"/>
      <c r="R135" s="30"/>
      <c r="S135" s="27"/>
    </row>
    <row r="136" spans="1:19" ht="25.5" x14ac:dyDescent="0.2">
      <c r="A136" s="94">
        <f t="shared" si="3"/>
        <v>34</v>
      </c>
      <c r="B136" s="102" t="s">
        <v>582</v>
      </c>
      <c r="C136" s="91" t="s">
        <v>371</v>
      </c>
      <c r="D136" s="103">
        <v>135.6</v>
      </c>
      <c r="E136" s="144"/>
      <c r="F136" s="144"/>
      <c r="G136" s="145"/>
      <c r="H136" s="146"/>
      <c r="I136" s="146"/>
      <c r="J136" s="147"/>
      <c r="K136" s="147"/>
      <c r="L136" s="146"/>
      <c r="M136" s="146"/>
      <c r="N136" s="146"/>
      <c r="O136" s="146"/>
      <c r="P136" s="28"/>
      <c r="Q136" s="29"/>
      <c r="R136" s="30"/>
      <c r="S136" s="27"/>
    </row>
    <row r="137" spans="1:19" ht="25.5" x14ac:dyDescent="0.2">
      <c r="A137" s="94">
        <f t="shared" si="3"/>
        <v>35</v>
      </c>
      <c r="B137" s="102" t="s">
        <v>583</v>
      </c>
      <c r="C137" s="91" t="s">
        <v>371</v>
      </c>
      <c r="D137" s="103">
        <v>9.8000000000000007</v>
      </c>
      <c r="E137" s="144"/>
      <c r="F137" s="144"/>
      <c r="G137" s="145"/>
      <c r="H137" s="146"/>
      <c r="I137" s="146"/>
      <c r="J137" s="147"/>
      <c r="K137" s="147"/>
      <c r="L137" s="146"/>
      <c r="M137" s="146"/>
      <c r="N137" s="146"/>
      <c r="O137" s="146"/>
      <c r="P137" s="28"/>
      <c r="Q137" s="29"/>
      <c r="R137" s="30"/>
      <c r="S137" s="27"/>
    </row>
    <row r="138" spans="1:19" ht="25.5" x14ac:dyDescent="0.2">
      <c r="A138" s="94">
        <f t="shared" si="3"/>
        <v>36</v>
      </c>
      <c r="B138" s="102" t="s">
        <v>584</v>
      </c>
      <c r="C138" s="91" t="s">
        <v>371</v>
      </c>
      <c r="D138" s="103">
        <v>40</v>
      </c>
      <c r="E138" s="144"/>
      <c r="F138" s="144"/>
      <c r="G138" s="145"/>
      <c r="H138" s="146"/>
      <c r="I138" s="146"/>
      <c r="J138" s="147"/>
      <c r="K138" s="147"/>
      <c r="L138" s="146"/>
      <c r="M138" s="146"/>
      <c r="N138" s="146"/>
      <c r="O138" s="146"/>
      <c r="P138" s="28"/>
      <c r="Q138" s="29"/>
      <c r="R138" s="30"/>
      <c r="S138" s="27"/>
    </row>
    <row r="139" spans="1:19" x14ac:dyDescent="0.2">
      <c r="A139" s="94">
        <f t="shared" si="3"/>
        <v>37</v>
      </c>
      <c r="B139" s="102" t="s">
        <v>560</v>
      </c>
      <c r="C139" s="91" t="s">
        <v>55</v>
      </c>
      <c r="D139" s="103">
        <v>6</v>
      </c>
      <c r="E139" s="144"/>
      <c r="F139" s="144"/>
      <c r="G139" s="145"/>
      <c r="H139" s="146"/>
      <c r="I139" s="146"/>
      <c r="J139" s="147"/>
      <c r="K139" s="147"/>
      <c r="L139" s="146"/>
      <c r="M139" s="146"/>
      <c r="N139" s="146"/>
      <c r="O139" s="146"/>
      <c r="P139" s="28"/>
      <c r="Q139" s="29"/>
      <c r="R139" s="30"/>
      <c r="S139" s="27"/>
    </row>
    <row r="140" spans="1:19" x14ac:dyDescent="0.2">
      <c r="A140" s="94">
        <f t="shared" si="3"/>
        <v>38</v>
      </c>
      <c r="B140" s="102" t="s">
        <v>561</v>
      </c>
      <c r="C140" s="91" t="s">
        <v>55</v>
      </c>
      <c r="D140" s="103">
        <v>12</v>
      </c>
      <c r="E140" s="144"/>
      <c r="F140" s="144"/>
      <c r="G140" s="145"/>
      <c r="H140" s="146"/>
      <c r="I140" s="146"/>
      <c r="J140" s="147"/>
      <c r="K140" s="147"/>
      <c r="L140" s="146"/>
      <c r="M140" s="146"/>
      <c r="N140" s="146"/>
      <c r="O140" s="146"/>
      <c r="P140" s="28"/>
      <c r="Q140" s="29"/>
      <c r="R140" s="30"/>
      <c r="S140" s="27"/>
    </row>
    <row r="141" spans="1:19" x14ac:dyDescent="0.2">
      <c r="A141" s="94">
        <f t="shared" si="3"/>
        <v>39</v>
      </c>
      <c r="B141" s="102" t="s">
        <v>562</v>
      </c>
      <c r="C141" s="91" t="s">
        <v>371</v>
      </c>
      <c r="D141" s="103">
        <v>271.60000000000002</v>
      </c>
      <c r="E141" s="144"/>
      <c r="F141" s="144"/>
      <c r="G141" s="145"/>
      <c r="H141" s="146"/>
      <c r="I141" s="146"/>
      <c r="J141" s="147"/>
      <c r="K141" s="147"/>
      <c r="L141" s="146"/>
      <c r="M141" s="146"/>
      <c r="N141" s="146"/>
      <c r="O141" s="146"/>
      <c r="P141" s="28"/>
      <c r="Q141" s="29"/>
      <c r="R141" s="30"/>
      <c r="S141" s="27"/>
    </row>
    <row r="142" spans="1:19" x14ac:dyDescent="0.2">
      <c r="A142" s="94">
        <f t="shared" si="3"/>
        <v>40</v>
      </c>
      <c r="B142" s="102" t="s">
        <v>345</v>
      </c>
      <c r="C142" s="91" t="s">
        <v>14</v>
      </c>
      <c r="D142" s="103">
        <v>137.5</v>
      </c>
      <c r="E142" s="144"/>
      <c r="F142" s="144"/>
      <c r="G142" s="145"/>
      <c r="H142" s="146"/>
      <c r="I142" s="146"/>
      <c r="J142" s="147"/>
      <c r="K142" s="147"/>
      <c r="L142" s="146"/>
      <c r="M142" s="146"/>
      <c r="N142" s="146"/>
      <c r="O142" s="146"/>
      <c r="P142" s="28"/>
      <c r="Q142" s="29"/>
      <c r="R142" s="30"/>
      <c r="S142" s="27"/>
    </row>
    <row r="143" spans="1:19" x14ac:dyDescent="0.2">
      <c r="A143" s="94">
        <f t="shared" si="3"/>
        <v>41</v>
      </c>
      <c r="B143" s="102" t="s">
        <v>555</v>
      </c>
      <c r="C143" s="91" t="s">
        <v>14</v>
      </c>
      <c r="D143" s="103">
        <v>419.6</v>
      </c>
      <c r="E143" s="144"/>
      <c r="F143" s="144"/>
      <c r="G143" s="145"/>
      <c r="H143" s="146"/>
      <c r="I143" s="146"/>
      <c r="J143" s="147"/>
      <c r="K143" s="147"/>
      <c r="L143" s="146"/>
      <c r="M143" s="146"/>
      <c r="N143" s="146"/>
      <c r="O143" s="146"/>
      <c r="P143" s="28"/>
      <c r="Q143" s="29"/>
      <c r="R143" s="30"/>
      <c r="S143" s="27"/>
    </row>
    <row r="144" spans="1:19" x14ac:dyDescent="0.2">
      <c r="A144" s="94"/>
      <c r="B144" s="106" t="s">
        <v>354</v>
      </c>
      <c r="C144" s="91"/>
      <c r="D144" s="103"/>
      <c r="E144" s="144"/>
      <c r="F144" s="144"/>
      <c r="G144" s="145"/>
      <c r="H144" s="146"/>
      <c r="I144" s="146"/>
      <c r="J144" s="147"/>
      <c r="K144" s="147"/>
      <c r="L144" s="146"/>
      <c r="M144" s="146"/>
      <c r="N144" s="146"/>
      <c r="O144" s="146"/>
      <c r="P144" s="28"/>
      <c r="Q144" s="29"/>
      <c r="R144" s="30"/>
      <c r="S144" s="27"/>
    </row>
    <row r="145" spans="1:19" x14ac:dyDescent="0.2">
      <c r="A145" s="94"/>
      <c r="B145" s="106" t="s">
        <v>355</v>
      </c>
      <c r="C145" s="91"/>
      <c r="D145" s="103"/>
      <c r="E145" s="144"/>
      <c r="F145" s="144"/>
      <c r="G145" s="145"/>
      <c r="H145" s="146"/>
      <c r="I145" s="146"/>
      <c r="J145" s="147"/>
      <c r="K145" s="147"/>
      <c r="L145" s="146"/>
      <c r="M145" s="146"/>
      <c r="N145" s="146"/>
      <c r="O145" s="146"/>
      <c r="P145" s="28"/>
      <c r="Q145" s="29"/>
      <c r="R145" s="30"/>
      <c r="S145" s="27"/>
    </row>
    <row r="146" spans="1:19" s="22" customFormat="1" ht="16.5" customHeight="1" x14ac:dyDescent="0.2">
      <c r="A146" s="94">
        <v>27</v>
      </c>
      <c r="B146" s="102" t="s">
        <v>356</v>
      </c>
      <c r="C146" s="91"/>
      <c r="D146" s="103"/>
      <c r="E146" s="153"/>
      <c r="F146" s="153"/>
      <c r="G146" s="146"/>
      <c r="H146" s="146"/>
      <c r="I146" s="146"/>
      <c r="J146" s="146"/>
      <c r="K146" s="146"/>
      <c r="L146" s="146"/>
      <c r="M146" s="146"/>
      <c r="N146" s="146"/>
      <c r="O146" s="146"/>
      <c r="P146" s="32"/>
      <c r="Q146" s="33"/>
      <c r="R146" s="34"/>
      <c r="S146" s="26"/>
    </row>
    <row r="147" spans="1:19" x14ac:dyDescent="0.2">
      <c r="A147" s="94">
        <f t="shared" si="3"/>
        <v>28</v>
      </c>
      <c r="B147" s="113" t="s">
        <v>537</v>
      </c>
      <c r="C147" s="91" t="s">
        <v>14</v>
      </c>
      <c r="D147" s="103">
        <v>15.7</v>
      </c>
      <c r="E147" s="144"/>
      <c r="F147" s="144"/>
      <c r="G147" s="145"/>
      <c r="H147" s="146"/>
      <c r="I147" s="146"/>
      <c r="J147" s="147"/>
      <c r="K147" s="147"/>
      <c r="L147" s="146"/>
      <c r="M147" s="146"/>
      <c r="N147" s="146"/>
      <c r="O147" s="146"/>
      <c r="P147" s="28"/>
      <c r="Q147" s="29"/>
      <c r="R147" s="30"/>
      <c r="S147" s="27"/>
    </row>
    <row r="148" spans="1:19" x14ac:dyDescent="0.2">
      <c r="A148" s="94"/>
      <c r="B148" s="106" t="s">
        <v>357</v>
      </c>
      <c r="C148" s="91"/>
      <c r="D148" s="103"/>
      <c r="E148" s="144"/>
      <c r="F148" s="144"/>
      <c r="G148" s="145"/>
      <c r="H148" s="146"/>
      <c r="I148" s="146"/>
      <c r="J148" s="147"/>
      <c r="K148" s="147"/>
      <c r="L148" s="146"/>
      <c r="M148" s="146"/>
      <c r="N148" s="146"/>
      <c r="O148" s="146"/>
      <c r="P148" s="28"/>
      <c r="Q148" s="29"/>
      <c r="R148" s="30"/>
      <c r="S148" s="27"/>
    </row>
    <row r="149" spans="1:19" x14ac:dyDescent="0.2">
      <c r="A149" s="94">
        <v>29</v>
      </c>
      <c r="B149" s="98" t="s">
        <v>422</v>
      </c>
      <c r="C149" s="87" t="s">
        <v>14</v>
      </c>
      <c r="D149" s="104">
        <v>85.6</v>
      </c>
      <c r="E149" s="144"/>
      <c r="F149" s="144"/>
      <c r="G149" s="145"/>
      <c r="H149" s="146"/>
      <c r="I149" s="146"/>
      <c r="J149" s="147"/>
      <c r="K149" s="147"/>
      <c r="L149" s="146"/>
      <c r="M149" s="146"/>
      <c r="N149" s="146"/>
      <c r="O149" s="146"/>
      <c r="P149" s="26"/>
      <c r="Q149" s="26"/>
      <c r="R149" s="26"/>
      <c r="S149" s="27"/>
    </row>
    <row r="150" spans="1:19" x14ac:dyDescent="0.2">
      <c r="A150" s="94">
        <v>30</v>
      </c>
      <c r="B150" s="102" t="s">
        <v>704</v>
      </c>
      <c r="C150" s="91" t="s">
        <v>14</v>
      </c>
      <c r="D150" s="114">
        <v>85.6</v>
      </c>
      <c r="E150" s="144"/>
      <c r="F150" s="144"/>
      <c r="G150" s="145"/>
      <c r="H150" s="146"/>
      <c r="I150" s="146"/>
      <c r="J150" s="147"/>
      <c r="K150" s="147"/>
      <c r="L150" s="146"/>
      <c r="M150" s="146"/>
      <c r="N150" s="146"/>
      <c r="O150" s="146"/>
      <c r="P150" s="28"/>
      <c r="Q150" s="29"/>
      <c r="R150" s="30"/>
      <c r="S150" s="27"/>
    </row>
    <row r="151" spans="1:19" ht="25.5" x14ac:dyDescent="0.2">
      <c r="A151" s="94">
        <f t="shared" si="3"/>
        <v>31</v>
      </c>
      <c r="B151" s="102" t="s">
        <v>614</v>
      </c>
      <c r="C151" s="91" t="s">
        <v>14</v>
      </c>
      <c r="D151" s="114">
        <f>+D150</f>
        <v>85.6</v>
      </c>
      <c r="E151" s="144"/>
      <c r="F151" s="144"/>
      <c r="G151" s="145"/>
      <c r="H151" s="146"/>
      <c r="I151" s="146"/>
      <c r="J151" s="147"/>
      <c r="K151" s="147"/>
      <c r="L151" s="146"/>
      <c r="M151" s="146"/>
      <c r="N151" s="146"/>
      <c r="O151" s="146"/>
      <c r="P151" s="28"/>
      <c r="Q151" s="29"/>
      <c r="R151" s="30"/>
      <c r="S151" s="27"/>
    </row>
    <row r="152" spans="1:19" x14ac:dyDescent="0.2">
      <c r="A152" s="94">
        <f>+A151+1</f>
        <v>32</v>
      </c>
      <c r="B152" s="102" t="s">
        <v>364</v>
      </c>
      <c r="C152" s="91" t="s">
        <v>14</v>
      </c>
      <c r="D152" s="114">
        <f>+D151</f>
        <v>85.6</v>
      </c>
      <c r="E152" s="144"/>
      <c r="F152" s="144"/>
      <c r="G152" s="145"/>
      <c r="H152" s="146"/>
      <c r="I152" s="146"/>
      <c r="J152" s="147"/>
      <c r="K152" s="147"/>
      <c r="L152" s="146"/>
      <c r="M152" s="146"/>
      <c r="N152" s="146"/>
      <c r="O152" s="146"/>
      <c r="P152" s="28"/>
      <c r="Q152" s="29"/>
      <c r="R152" s="30"/>
      <c r="S152" s="27"/>
    </row>
    <row r="153" spans="1:19" x14ac:dyDescent="0.2">
      <c r="A153" s="94"/>
      <c r="B153" s="106" t="s">
        <v>359</v>
      </c>
      <c r="C153" s="91"/>
      <c r="D153" s="103"/>
      <c r="E153" s="144"/>
      <c r="F153" s="144"/>
      <c r="G153" s="145"/>
      <c r="H153" s="146"/>
      <c r="I153" s="146"/>
      <c r="J153" s="147"/>
      <c r="K153" s="147"/>
      <c r="L153" s="146"/>
      <c r="M153" s="146"/>
      <c r="N153" s="146"/>
      <c r="O153" s="146"/>
      <c r="P153" s="28"/>
      <c r="Q153" s="29"/>
      <c r="R153" s="30"/>
      <c r="S153" s="27"/>
    </row>
    <row r="154" spans="1:19" x14ac:dyDescent="0.2">
      <c r="A154" s="94">
        <v>33</v>
      </c>
      <c r="B154" s="102" t="s">
        <v>356</v>
      </c>
      <c r="C154" s="91" t="s">
        <v>14</v>
      </c>
      <c r="D154" s="103">
        <v>436.5</v>
      </c>
      <c r="E154" s="144"/>
      <c r="F154" s="144"/>
      <c r="G154" s="145"/>
      <c r="H154" s="146"/>
      <c r="I154" s="146"/>
      <c r="J154" s="147"/>
      <c r="K154" s="147"/>
      <c r="L154" s="146"/>
      <c r="M154" s="146"/>
      <c r="N154" s="146"/>
      <c r="O154" s="146"/>
      <c r="P154" s="28"/>
      <c r="Q154" s="29"/>
      <c r="R154" s="30"/>
      <c r="S154" s="27"/>
    </row>
    <row r="155" spans="1:19" x14ac:dyDescent="0.2">
      <c r="A155" s="94">
        <v>34</v>
      </c>
      <c r="B155" s="102" t="s">
        <v>361</v>
      </c>
      <c r="C155" s="91" t="s">
        <v>14</v>
      </c>
      <c r="D155" s="103">
        <f>+D154</f>
        <v>436.5</v>
      </c>
      <c r="E155" s="144"/>
      <c r="F155" s="144"/>
      <c r="G155" s="145"/>
      <c r="H155" s="146"/>
      <c r="I155" s="146"/>
      <c r="J155" s="147"/>
      <c r="K155" s="147"/>
      <c r="L155" s="146"/>
      <c r="M155" s="146"/>
      <c r="N155" s="146"/>
      <c r="O155" s="146"/>
      <c r="P155" s="28"/>
      <c r="Q155" s="29"/>
      <c r="R155" s="30"/>
      <c r="S155" s="27"/>
    </row>
    <row r="156" spans="1:19" x14ac:dyDescent="0.2">
      <c r="A156" s="112">
        <v>35</v>
      </c>
      <c r="B156" s="102" t="s">
        <v>538</v>
      </c>
      <c r="C156" s="91" t="s">
        <v>14</v>
      </c>
      <c r="D156" s="103">
        <f>+D155</f>
        <v>436.5</v>
      </c>
      <c r="E156" s="144"/>
      <c r="F156" s="144"/>
      <c r="G156" s="145"/>
      <c r="H156" s="146"/>
      <c r="I156" s="146"/>
      <c r="J156" s="147"/>
      <c r="K156" s="147"/>
      <c r="L156" s="146"/>
      <c r="M156" s="146"/>
      <c r="N156" s="146"/>
      <c r="O156" s="146"/>
      <c r="P156" s="28"/>
      <c r="Q156" s="29"/>
      <c r="R156" s="30"/>
      <c r="S156" s="27"/>
    </row>
    <row r="157" spans="1:19" x14ac:dyDescent="0.2">
      <c r="A157" s="94">
        <v>36</v>
      </c>
      <c r="B157" s="102" t="s">
        <v>362</v>
      </c>
      <c r="C157" s="91" t="s">
        <v>14</v>
      </c>
      <c r="D157" s="103">
        <f t="shared" ref="D157" si="5">+D155</f>
        <v>436.5</v>
      </c>
      <c r="E157" s="144"/>
      <c r="F157" s="144"/>
      <c r="G157" s="145"/>
      <c r="H157" s="146"/>
      <c r="I157" s="146"/>
      <c r="J157" s="147"/>
      <c r="K157" s="147"/>
      <c r="L157" s="146"/>
      <c r="M157" s="146"/>
      <c r="N157" s="146"/>
      <c r="O157" s="146"/>
      <c r="P157" s="28"/>
      <c r="Q157" s="29"/>
      <c r="R157" s="30"/>
      <c r="S157" s="27"/>
    </row>
    <row r="158" spans="1:19" x14ac:dyDescent="0.2">
      <c r="A158" s="94"/>
      <c r="B158" s="106" t="s">
        <v>423</v>
      </c>
      <c r="C158" s="91"/>
      <c r="D158" s="103"/>
      <c r="E158" s="144"/>
      <c r="F158" s="144"/>
      <c r="G158" s="145"/>
      <c r="H158" s="146"/>
      <c r="I158" s="146"/>
      <c r="J158" s="147"/>
      <c r="K158" s="147"/>
      <c r="L158" s="146"/>
      <c r="M158" s="146"/>
      <c r="N158" s="146"/>
      <c r="O158" s="146"/>
      <c r="P158" s="28"/>
      <c r="Q158" s="29"/>
      <c r="R158" s="30"/>
      <c r="S158" s="27"/>
    </row>
    <row r="159" spans="1:19" x14ac:dyDescent="0.2">
      <c r="A159" s="94">
        <v>37</v>
      </c>
      <c r="B159" s="102" t="s">
        <v>361</v>
      </c>
      <c r="C159" s="91" t="s">
        <v>14</v>
      </c>
      <c r="D159" s="103">
        <v>13.8</v>
      </c>
      <c r="E159" s="144"/>
      <c r="F159" s="144"/>
      <c r="G159" s="145"/>
      <c r="H159" s="146"/>
      <c r="I159" s="146"/>
      <c r="J159" s="147"/>
      <c r="K159" s="147"/>
      <c r="L159" s="146"/>
      <c r="M159" s="146"/>
      <c r="N159" s="146"/>
      <c r="O159" s="146"/>
      <c r="P159" s="28"/>
      <c r="Q159" s="29"/>
      <c r="R159" s="30"/>
      <c r="S159" s="27"/>
    </row>
    <row r="160" spans="1:19" x14ac:dyDescent="0.2">
      <c r="A160" s="94">
        <v>38</v>
      </c>
      <c r="B160" s="102" t="s">
        <v>538</v>
      </c>
      <c r="C160" s="91" t="s">
        <v>14</v>
      </c>
      <c r="D160" s="103">
        <f>+D159</f>
        <v>13.8</v>
      </c>
      <c r="E160" s="144"/>
      <c r="F160" s="144"/>
      <c r="G160" s="145"/>
      <c r="H160" s="146"/>
      <c r="I160" s="146"/>
      <c r="J160" s="147"/>
      <c r="K160" s="147"/>
      <c r="L160" s="146"/>
      <c r="M160" s="146"/>
      <c r="N160" s="146"/>
      <c r="O160" s="146"/>
      <c r="P160" s="28"/>
      <c r="Q160" s="29"/>
      <c r="R160" s="30"/>
      <c r="S160" s="27"/>
    </row>
    <row r="161" spans="1:19" x14ac:dyDescent="0.2">
      <c r="A161" s="94">
        <f t="shared" si="3"/>
        <v>39</v>
      </c>
      <c r="B161" s="102" t="s">
        <v>362</v>
      </c>
      <c r="C161" s="91" t="s">
        <v>14</v>
      </c>
      <c r="D161" s="103">
        <f t="shared" ref="D161" si="6">+D160</f>
        <v>13.8</v>
      </c>
      <c r="E161" s="144"/>
      <c r="F161" s="144"/>
      <c r="G161" s="145"/>
      <c r="H161" s="146"/>
      <c r="I161" s="146"/>
      <c r="J161" s="147"/>
      <c r="K161" s="147"/>
      <c r="L161" s="146"/>
      <c r="M161" s="146"/>
      <c r="N161" s="146"/>
      <c r="O161" s="146"/>
      <c r="P161" s="28"/>
      <c r="Q161" s="29"/>
      <c r="R161" s="30"/>
      <c r="S161" s="27"/>
    </row>
    <row r="162" spans="1:19" x14ac:dyDescent="0.2">
      <c r="A162" s="94"/>
      <c r="B162" s="106" t="s">
        <v>363</v>
      </c>
      <c r="C162" s="91"/>
      <c r="D162" s="103"/>
      <c r="E162" s="144"/>
      <c r="F162" s="144"/>
      <c r="G162" s="145"/>
      <c r="H162" s="146"/>
      <c r="I162" s="146"/>
      <c r="J162" s="147"/>
      <c r="K162" s="147"/>
      <c r="L162" s="146"/>
      <c r="M162" s="146"/>
      <c r="N162" s="146"/>
      <c r="O162" s="146"/>
      <c r="P162" s="28"/>
      <c r="Q162" s="29"/>
      <c r="R162" s="30"/>
      <c r="S162" s="27"/>
    </row>
    <row r="163" spans="1:19" x14ac:dyDescent="0.2">
      <c r="A163" s="94">
        <v>40</v>
      </c>
      <c r="B163" s="102" t="s">
        <v>356</v>
      </c>
      <c r="C163" s="91"/>
      <c r="D163" s="103"/>
      <c r="E163" s="144"/>
      <c r="F163" s="144"/>
      <c r="G163" s="145"/>
      <c r="H163" s="146"/>
      <c r="I163" s="146"/>
      <c r="J163" s="147"/>
      <c r="K163" s="147"/>
      <c r="L163" s="146"/>
      <c r="M163" s="146"/>
      <c r="N163" s="146"/>
      <c r="O163" s="146"/>
      <c r="P163" s="28"/>
      <c r="Q163" s="29"/>
      <c r="R163" s="30"/>
      <c r="S163" s="27"/>
    </row>
    <row r="164" spans="1:19" x14ac:dyDescent="0.2">
      <c r="A164" s="94">
        <v>41</v>
      </c>
      <c r="B164" s="102" t="s">
        <v>705</v>
      </c>
      <c r="C164" s="91" t="s">
        <v>14</v>
      </c>
      <c r="D164" s="103">
        <v>18.399999999999999</v>
      </c>
      <c r="E164" s="144"/>
      <c r="F164" s="144"/>
      <c r="G164" s="145"/>
      <c r="H164" s="146"/>
      <c r="I164" s="146"/>
      <c r="J164" s="147"/>
      <c r="K164" s="147"/>
      <c r="L164" s="146"/>
      <c r="M164" s="146"/>
      <c r="N164" s="146"/>
      <c r="O164" s="146"/>
      <c r="P164" s="28"/>
      <c r="Q164" s="29"/>
      <c r="R164" s="30"/>
      <c r="S164" s="27"/>
    </row>
    <row r="165" spans="1:19" x14ac:dyDescent="0.2">
      <c r="A165" s="94">
        <f t="shared" si="3"/>
        <v>42</v>
      </c>
      <c r="B165" s="102" t="s">
        <v>361</v>
      </c>
      <c r="C165" s="91" t="s">
        <v>14</v>
      </c>
      <c r="D165" s="103">
        <f>+D164</f>
        <v>18.399999999999999</v>
      </c>
      <c r="E165" s="144"/>
      <c r="F165" s="144"/>
      <c r="G165" s="145"/>
      <c r="H165" s="146"/>
      <c r="I165" s="146"/>
      <c r="J165" s="147"/>
      <c r="K165" s="147"/>
      <c r="L165" s="146"/>
      <c r="M165" s="146"/>
      <c r="N165" s="146"/>
      <c r="O165" s="146"/>
      <c r="P165" s="28"/>
      <c r="Q165" s="29"/>
      <c r="R165" s="30"/>
      <c r="S165" s="27"/>
    </row>
    <row r="166" spans="1:19" x14ac:dyDescent="0.2">
      <c r="A166" s="94">
        <f t="shared" si="3"/>
        <v>43</v>
      </c>
      <c r="B166" s="102" t="s">
        <v>538</v>
      </c>
      <c r="C166" s="91" t="s">
        <v>14</v>
      </c>
      <c r="D166" s="103">
        <f>+D165</f>
        <v>18.399999999999999</v>
      </c>
      <c r="E166" s="144"/>
      <c r="F166" s="144"/>
      <c r="G166" s="145"/>
      <c r="H166" s="146"/>
      <c r="I166" s="146"/>
      <c r="J166" s="147"/>
      <c r="K166" s="147"/>
      <c r="L166" s="146"/>
      <c r="M166" s="146"/>
      <c r="N166" s="146"/>
      <c r="O166" s="146"/>
      <c r="P166" s="28"/>
      <c r="Q166" s="29"/>
      <c r="R166" s="30"/>
      <c r="S166" s="27"/>
    </row>
    <row r="167" spans="1:19" x14ac:dyDescent="0.2">
      <c r="A167" s="94">
        <f t="shared" si="3"/>
        <v>44</v>
      </c>
      <c r="B167" s="102" t="s">
        <v>362</v>
      </c>
      <c r="C167" s="91" t="s">
        <v>14</v>
      </c>
      <c r="D167" s="103">
        <f t="shared" ref="D167" si="7">+D166</f>
        <v>18.399999999999999</v>
      </c>
      <c r="E167" s="144"/>
      <c r="F167" s="144"/>
      <c r="G167" s="145"/>
      <c r="H167" s="146"/>
      <c r="I167" s="146"/>
      <c r="J167" s="147"/>
      <c r="K167" s="147"/>
      <c r="L167" s="146"/>
      <c r="M167" s="146"/>
      <c r="N167" s="146"/>
      <c r="O167" s="146"/>
      <c r="P167" s="28"/>
      <c r="Q167" s="29"/>
      <c r="R167" s="30"/>
      <c r="S167" s="27"/>
    </row>
    <row r="168" spans="1:19" x14ac:dyDescent="0.2">
      <c r="A168" s="94"/>
      <c r="B168" s="106" t="s">
        <v>424</v>
      </c>
      <c r="C168" s="91"/>
      <c r="D168" s="103"/>
      <c r="E168" s="144"/>
      <c r="F168" s="144"/>
      <c r="G168" s="145"/>
      <c r="H168" s="146"/>
      <c r="I168" s="146"/>
      <c r="J168" s="147"/>
      <c r="K168" s="147"/>
      <c r="L168" s="146"/>
      <c r="M168" s="146"/>
      <c r="N168" s="146"/>
      <c r="O168" s="146"/>
      <c r="P168" s="28"/>
      <c r="Q168" s="29"/>
      <c r="R168" s="30"/>
      <c r="S168" s="27"/>
    </row>
    <row r="169" spans="1:19" x14ac:dyDescent="0.2">
      <c r="A169" s="94">
        <v>45</v>
      </c>
      <c r="B169" s="102" t="s">
        <v>706</v>
      </c>
      <c r="C169" s="91" t="s">
        <v>14</v>
      </c>
      <c r="D169" s="103">
        <v>19.899999999999999</v>
      </c>
      <c r="E169" s="144"/>
      <c r="F169" s="144"/>
      <c r="G169" s="145"/>
      <c r="H169" s="146"/>
      <c r="I169" s="146"/>
      <c r="J169" s="147"/>
      <c r="K169" s="147"/>
      <c r="L169" s="146"/>
      <c r="M169" s="146"/>
      <c r="N169" s="146"/>
      <c r="O169" s="146"/>
      <c r="P169" s="28"/>
      <c r="Q169" s="29"/>
      <c r="R169" s="30"/>
      <c r="S169" s="27"/>
    </row>
    <row r="170" spans="1:19" x14ac:dyDescent="0.2">
      <c r="A170" s="94">
        <f t="shared" si="3"/>
        <v>46</v>
      </c>
      <c r="B170" s="102" t="s">
        <v>361</v>
      </c>
      <c r="C170" s="91" t="s">
        <v>14</v>
      </c>
      <c r="D170" s="103">
        <f>+D169</f>
        <v>19.899999999999999</v>
      </c>
      <c r="E170" s="144"/>
      <c r="F170" s="144"/>
      <c r="G170" s="145"/>
      <c r="H170" s="146"/>
      <c r="I170" s="146"/>
      <c r="J170" s="147"/>
      <c r="K170" s="147"/>
      <c r="L170" s="146"/>
      <c r="M170" s="146"/>
      <c r="N170" s="146"/>
      <c r="O170" s="146"/>
      <c r="P170" s="28"/>
      <c r="Q170" s="29"/>
      <c r="R170" s="30"/>
      <c r="S170" s="27"/>
    </row>
    <row r="171" spans="1:19" x14ac:dyDescent="0.2">
      <c r="A171" s="94">
        <f t="shared" si="3"/>
        <v>47</v>
      </c>
      <c r="B171" s="102" t="s">
        <v>538</v>
      </c>
      <c r="C171" s="91" t="s">
        <v>14</v>
      </c>
      <c r="D171" s="103">
        <f>+D170</f>
        <v>19.899999999999999</v>
      </c>
      <c r="E171" s="144"/>
      <c r="F171" s="144"/>
      <c r="G171" s="145"/>
      <c r="H171" s="146"/>
      <c r="I171" s="146"/>
      <c r="J171" s="147"/>
      <c r="K171" s="147"/>
      <c r="L171" s="146"/>
      <c r="M171" s="146"/>
      <c r="N171" s="146"/>
      <c r="O171" s="146"/>
      <c r="P171" s="28"/>
      <c r="Q171" s="29"/>
      <c r="R171" s="30"/>
      <c r="S171" s="27"/>
    </row>
    <row r="172" spans="1:19" x14ac:dyDescent="0.2">
      <c r="A172" s="94">
        <f t="shared" si="3"/>
        <v>48</v>
      </c>
      <c r="B172" s="102" t="s">
        <v>362</v>
      </c>
      <c r="C172" s="91" t="s">
        <v>14</v>
      </c>
      <c r="D172" s="103">
        <f t="shared" ref="D172" si="8">+D171</f>
        <v>19.899999999999999</v>
      </c>
      <c r="E172" s="144"/>
      <c r="F172" s="144"/>
      <c r="G172" s="145"/>
      <c r="H172" s="146"/>
      <c r="I172" s="146"/>
      <c r="J172" s="147"/>
      <c r="K172" s="147"/>
      <c r="L172" s="146"/>
      <c r="M172" s="146"/>
      <c r="N172" s="146"/>
      <c r="O172" s="146"/>
      <c r="P172" s="28"/>
      <c r="Q172" s="29"/>
      <c r="R172" s="30"/>
      <c r="S172" s="27"/>
    </row>
    <row r="173" spans="1:19" x14ac:dyDescent="0.2">
      <c r="A173" s="94"/>
      <c r="B173" s="106" t="s">
        <v>365</v>
      </c>
      <c r="C173" s="91"/>
      <c r="D173" s="103"/>
      <c r="E173" s="144"/>
      <c r="F173" s="144"/>
      <c r="G173" s="145"/>
      <c r="H173" s="146"/>
      <c r="I173" s="146"/>
      <c r="J173" s="147"/>
      <c r="K173" s="147"/>
      <c r="L173" s="146"/>
      <c r="M173" s="146"/>
      <c r="N173" s="146"/>
      <c r="O173" s="146"/>
      <c r="P173" s="28"/>
      <c r="Q173" s="29"/>
      <c r="R173" s="30"/>
      <c r="S173" s="27"/>
    </row>
    <row r="174" spans="1:19" x14ac:dyDescent="0.2">
      <c r="A174" s="94">
        <v>49</v>
      </c>
      <c r="B174" s="98" t="s">
        <v>358</v>
      </c>
      <c r="C174" s="87" t="s">
        <v>14</v>
      </c>
      <c r="D174" s="104">
        <v>36.299999999999997</v>
      </c>
      <c r="E174" s="144"/>
      <c r="F174" s="144"/>
      <c r="G174" s="145"/>
      <c r="H174" s="146"/>
      <c r="I174" s="146"/>
      <c r="J174" s="147"/>
      <c r="K174" s="147"/>
      <c r="L174" s="146"/>
      <c r="M174" s="146"/>
      <c r="N174" s="146"/>
      <c r="O174" s="146"/>
      <c r="P174" s="26"/>
      <c r="Q174" s="26"/>
      <c r="R174" s="26"/>
      <c r="S174" s="27"/>
    </row>
    <row r="175" spans="1:19" x14ac:dyDescent="0.2">
      <c r="A175" s="94">
        <f>+A174+1</f>
        <v>50</v>
      </c>
      <c r="B175" s="98" t="s">
        <v>615</v>
      </c>
      <c r="C175" s="87" t="s">
        <v>14</v>
      </c>
      <c r="D175" s="104">
        <f>+D174</f>
        <v>36.299999999999997</v>
      </c>
      <c r="E175" s="144"/>
      <c r="F175" s="144"/>
      <c r="G175" s="145"/>
      <c r="H175" s="146"/>
      <c r="I175" s="146"/>
      <c r="J175" s="147"/>
      <c r="K175" s="147"/>
      <c r="L175" s="146"/>
      <c r="M175" s="146"/>
      <c r="N175" s="146"/>
      <c r="O175" s="146"/>
      <c r="P175" s="26"/>
      <c r="Q175" s="26"/>
      <c r="R175" s="26"/>
      <c r="S175" s="27"/>
    </row>
    <row r="176" spans="1:19" x14ac:dyDescent="0.2">
      <c r="A176" s="94">
        <f t="shared" si="3"/>
        <v>51</v>
      </c>
      <c r="B176" s="102" t="s">
        <v>707</v>
      </c>
      <c r="C176" s="91" t="s">
        <v>14</v>
      </c>
      <c r="D176" s="103">
        <f>+D175</f>
        <v>36.299999999999997</v>
      </c>
      <c r="E176" s="144"/>
      <c r="F176" s="144"/>
      <c r="G176" s="145"/>
      <c r="H176" s="146"/>
      <c r="I176" s="146"/>
      <c r="J176" s="147"/>
      <c r="K176" s="147"/>
      <c r="L176" s="146"/>
      <c r="M176" s="146"/>
      <c r="N176" s="146"/>
      <c r="O176" s="146"/>
      <c r="P176" s="28"/>
      <c r="Q176" s="29"/>
      <c r="R176" s="30"/>
      <c r="S176" s="27"/>
    </row>
    <row r="177" spans="1:19" x14ac:dyDescent="0.2">
      <c r="A177" s="94"/>
      <c r="B177" s="106" t="s">
        <v>367</v>
      </c>
      <c r="C177" s="91"/>
      <c r="D177" s="103"/>
      <c r="E177" s="144"/>
      <c r="F177" s="144"/>
      <c r="G177" s="145"/>
      <c r="H177" s="146"/>
      <c r="I177" s="146"/>
      <c r="J177" s="147"/>
      <c r="K177" s="147"/>
      <c r="L177" s="146"/>
      <c r="M177" s="146"/>
      <c r="N177" s="146"/>
      <c r="O177" s="146"/>
      <c r="P177" s="28"/>
      <c r="Q177" s="29"/>
      <c r="R177" s="30"/>
      <c r="S177" s="27"/>
    </row>
    <row r="178" spans="1:19" x14ac:dyDescent="0.2">
      <c r="A178" s="94">
        <v>52</v>
      </c>
      <c r="B178" s="102" t="s">
        <v>366</v>
      </c>
      <c r="C178" s="91" t="s">
        <v>14</v>
      </c>
      <c r="D178" s="91">
        <v>3.1</v>
      </c>
      <c r="E178" s="144"/>
      <c r="F178" s="144"/>
      <c r="G178" s="145"/>
      <c r="H178" s="146"/>
      <c r="I178" s="146"/>
      <c r="J178" s="147"/>
      <c r="K178" s="147"/>
      <c r="L178" s="146"/>
      <c r="M178" s="146"/>
      <c r="N178" s="146"/>
      <c r="O178" s="146"/>
      <c r="P178" s="28"/>
      <c r="Q178" s="29"/>
      <c r="R178" s="30"/>
      <c r="S178" s="27"/>
    </row>
    <row r="179" spans="1:19" x14ac:dyDescent="0.2">
      <c r="A179" s="94"/>
      <c r="B179" s="106" t="s">
        <v>368</v>
      </c>
      <c r="C179" s="91"/>
      <c r="D179" s="103"/>
      <c r="E179" s="144"/>
      <c r="F179" s="144"/>
      <c r="G179" s="145"/>
      <c r="H179" s="146"/>
      <c r="I179" s="146"/>
      <c r="J179" s="147"/>
      <c r="K179" s="147"/>
      <c r="L179" s="146"/>
      <c r="M179" s="146"/>
      <c r="N179" s="146"/>
      <c r="O179" s="146"/>
      <c r="P179" s="28"/>
      <c r="Q179" s="29"/>
      <c r="R179" s="30"/>
      <c r="S179" s="27"/>
    </row>
    <row r="180" spans="1:19" x14ac:dyDescent="0.2">
      <c r="A180" s="94">
        <v>53</v>
      </c>
      <c r="B180" s="102" t="s">
        <v>616</v>
      </c>
      <c r="C180" s="91" t="s">
        <v>14</v>
      </c>
      <c r="D180" s="103">
        <v>541.5</v>
      </c>
      <c r="E180" s="144"/>
      <c r="F180" s="144"/>
      <c r="G180" s="145"/>
      <c r="H180" s="146"/>
      <c r="I180" s="146"/>
      <c r="J180" s="147"/>
      <c r="K180" s="147"/>
      <c r="L180" s="146"/>
      <c r="M180" s="146"/>
      <c r="N180" s="146"/>
      <c r="O180" s="146"/>
      <c r="P180" s="28"/>
      <c r="Q180" s="29"/>
      <c r="R180" s="30"/>
      <c r="S180" s="27"/>
    </row>
    <row r="181" spans="1:19" x14ac:dyDescent="0.2">
      <c r="A181" s="94">
        <v>54</v>
      </c>
      <c r="B181" s="102" t="s">
        <v>708</v>
      </c>
      <c r="C181" s="91" t="s">
        <v>14</v>
      </c>
      <c r="D181" s="103">
        <f>+D180</f>
        <v>541.5</v>
      </c>
      <c r="E181" s="144"/>
      <c r="F181" s="144"/>
      <c r="G181" s="145"/>
      <c r="H181" s="146"/>
      <c r="I181" s="146"/>
      <c r="J181" s="147"/>
      <c r="K181" s="147"/>
      <c r="L181" s="146"/>
      <c r="M181" s="146"/>
      <c r="N181" s="146"/>
      <c r="O181" s="146"/>
      <c r="P181" s="28"/>
      <c r="Q181" s="29"/>
      <c r="R181" s="30"/>
      <c r="S181" s="27"/>
    </row>
    <row r="182" spans="1:19" x14ac:dyDescent="0.2">
      <c r="A182" s="94">
        <v>55</v>
      </c>
      <c r="B182" s="102" t="s">
        <v>709</v>
      </c>
      <c r="C182" s="91" t="s">
        <v>14</v>
      </c>
      <c r="D182" s="103">
        <f>+D181</f>
        <v>541.5</v>
      </c>
      <c r="E182" s="144"/>
      <c r="F182" s="144"/>
      <c r="G182" s="145"/>
      <c r="H182" s="146"/>
      <c r="I182" s="146"/>
      <c r="J182" s="147"/>
      <c r="K182" s="147"/>
      <c r="L182" s="146"/>
      <c r="M182" s="146"/>
      <c r="N182" s="146"/>
      <c r="O182" s="146"/>
      <c r="P182" s="28"/>
      <c r="Q182" s="29"/>
      <c r="R182" s="30"/>
      <c r="S182" s="27"/>
    </row>
    <row r="183" spans="1:19" x14ac:dyDescent="0.2">
      <c r="A183" s="94">
        <v>56</v>
      </c>
      <c r="B183" s="102" t="s">
        <v>617</v>
      </c>
      <c r="C183" s="91" t="s">
        <v>14</v>
      </c>
      <c r="D183" s="103">
        <f>+D180</f>
        <v>541.5</v>
      </c>
      <c r="E183" s="144"/>
      <c r="F183" s="144"/>
      <c r="G183" s="145"/>
      <c r="H183" s="146"/>
      <c r="I183" s="146"/>
      <c r="J183" s="147"/>
      <c r="K183" s="147"/>
      <c r="L183" s="146"/>
      <c r="M183" s="146"/>
      <c r="N183" s="146"/>
      <c r="O183" s="146"/>
      <c r="P183" s="28"/>
      <c r="Q183" s="29"/>
      <c r="R183" s="30"/>
      <c r="S183" s="27"/>
    </row>
    <row r="184" spans="1:19" x14ac:dyDescent="0.2">
      <c r="A184" s="94">
        <f>+A183+1</f>
        <v>57</v>
      </c>
      <c r="B184" s="102" t="s">
        <v>362</v>
      </c>
      <c r="C184" s="91" t="s">
        <v>14</v>
      </c>
      <c r="D184" s="103">
        <f>+D180</f>
        <v>541.5</v>
      </c>
      <c r="E184" s="144"/>
      <c r="F184" s="144"/>
      <c r="G184" s="145"/>
      <c r="H184" s="146"/>
      <c r="I184" s="146"/>
      <c r="J184" s="147"/>
      <c r="K184" s="147"/>
      <c r="L184" s="146"/>
      <c r="M184" s="146"/>
      <c r="N184" s="146"/>
      <c r="O184" s="146"/>
      <c r="P184" s="28"/>
      <c r="Q184" s="29"/>
      <c r="R184" s="30"/>
      <c r="S184" s="27"/>
    </row>
    <row r="185" spans="1:19" x14ac:dyDescent="0.2">
      <c r="A185" s="94"/>
      <c r="B185" s="106" t="s">
        <v>369</v>
      </c>
      <c r="C185" s="91"/>
      <c r="D185" s="103"/>
      <c r="E185" s="144"/>
      <c r="F185" s="144"/>
      <c r="G185" s="145"/>
      <c r="H185" s="146"/>
      <c r="I185" s="146"/>
      <c r="J185" s="147"/>
      <c r="K185" s="147"/>
      <c r="L185" s="146"/>
      <c r="M185" s="146"/>
      <c r="N185" s="146"/>
      <c r="O185" s="146"/>
      <c r="P185" s="35"/>
      <c r="Q185" s="35"/>
      <c r="R185" s="30"/>
      <c r="S185" s="27"/>
    </row>
    <row r="186" spans="1:19" x14ac:dyDescent="0.2">
      <c r="A186" s="94">
        <f>+A184+1</f>
        <v>58</v>
      </c>
      <c r="B186" s="102" t="s">
        <v>618</v>
      </c>
      <c r="C186" s="91" t="s">
        <v>14</v>
      </c>
      <c r="D186" s="103">
        <v>17.3</v>
      </c>
      <c r="E186" s="144"/>
      <c r="F186" s="144"/>
      <c r="G186" s="145"/>
      <c r="H186" s="146"/>
      <c r="I186" s="146"/>
      <c r="J186" s="147"/>
      <c r="K186" s="147"/>
      <c r="L186" s="146"/>
      <c r="M186" s="146"/>
      <c r="N186" s="146"/>
      <c r="O186" s="146"/>
      <c r="P186" s="28"/>
      <c r="Q186" s="29"/>
      <c r="R186" s="30"/>
      <c r="S186" s="27"/>
    </row>
    <row r="187" spans="1:19" x14ac:dyDescent="0.2">
      <c r="A187" s="94">
        <v>59</v>
      </c>
      <c r="B187" s="102" t="s">
        <v>710</v>
      </c>
      <c r="C187" s="91" t="s">
        <v>14</v>
      </c>
      <c r="D187" s="103">
        <f>+D186</f>
        <v>17.3</v>
      </c>
      <c r="E187" s="144"/>
      <c r="F187" s="144"/>
      <c r="G187" s="145"/>
      <c r="H187" s="146"/>
      <c r="I187" s="146"/>
      <c r="J187" s="147"/>
      <c r="K187" s="147"/>
      <c r="L187" s="146"/>
      <c r="M187" s="146"/>
      <c r="N187" s="146"/>
      <c r="O187" s="146"/>
      <c r="P187" s="28"/>
      <c r="Q187" s="29"/>
      <c r="R187" s="30"/>
      <c r="S187" s="27"/>
    </row>
    <row r="188" spans="1:19" x14ac:dyDescent="0.2">
      <c r="A188" s="94">
        <v>60</v>
      </c>
      <c r="B188" s="102" t="s">
        <v>619</v>
      </c>
      <c r="C188" s="91" t="s">
        <v>14</v>
      </c>
      <c r="D188" s="103">
        <f>+D187</f>
        <v>17.3</v>
      </c>
      <c r="E188" s="144"/>
      <c r="F188" s="144"/>
      <c r="G188" s="145"/>
      <c r="H188" s="146"/>
      <c r="I188" s="146"/>
      <c r="J188" s="147"/>
      <c r="K188" s="147"/>
      <c r="L188" s="146"/>
      <c r="M188" s="146"/>
      <c r="N188" s="146"/>
      <c r="O188" s="146"/>
      <c r="P188" s="35"/>
      <c r="Q188" s="35"/>
      <c r="R188" s="30"/>
      <c r="S188" s="27"/>
    </row>
    <row r="189" spans="1:19" x14ac:dyDescent="0.2">
      <c r="A189" s="94">
        <v>61</v>
      </c>
      <c r="B189" s="102" t="s">
        <v>620</v>
      </c>
      <c r="C189" s="91" t="s">
        <v>14</v>
      </c>
      <c r="D189" s="103">
        <f>+D188</f>
        <v>17.3</v>
      </c>
      <c r="E189" s="144"/>
      <c r="F189" s="144"/>
      <c r="G189" s="145"/>
      <c r="H189" s="146"/>
      <c r="I189" s="146"/>
      <c r="J189" s="147"/>
      <c r="K189" s="147"/>
      <c r="L189" s="146"/>
      <c r="M189" s="146"/>
      <c r="N189" s="146"/>
      <c r="O189" s="146"/>
      <c r="P189" s="35"/>
      <c r="Q189" s="35"/>
      <c r="R189" s="30"/>
      <c r="S189" s="27"/>
    </row>
    <row r="190" spans="1:19" x14ac:dyDescent="0.2">
      <c r="A190" s="94">
        <v>62</v>
      </c>
      <c r="B190" s="102" t="s">
        <v>621</v>
      </c>
      <c r="C190" s="91" t="s">
        <v>14</v>
      </c>
      <c r="D190" s="103">
        <f>+D189</f>
        <v>17.3</v>
      </c>
      <c r="E190" s="144"/>
      <c r="F190" s="144"/>
      <c r="G190" s="145"/>
      <c r="H190" s="146"/>
      <c r="I190" s="146"/>
      <c r="J190" s="147"/>
      <c r="K190" s="147"/>
      <c r="L190" s="146"/>
      <c r="M190" s="146"/>
      <c r="N190" s="146"/>
      <c r="O190" s="146"/>
      <c r="P190" s="35"/>
      <c r="Q190" s="35"/>
      <c r="R190" s="30"/>
      <c r="S190" s="27"/>
    </row>
    <row r="191" spans="1:19" x14ac:dyDescent="0.2">
      <c r="A191" s="94">
        <f t="shared" si="3"/>
        <v>63</v>
      </c>
      <c r="B191" s="102" t="s">
        <v>364</v>
      </c>
      <c r="C191" s="91" t="s">
        <v>14</v>
      </c>
      <c r="D191" s="103">
        <f>+D190</f>
        <v>17.3</v>
      </c>
      <c r="E191" s="144"/>
      <c r="F191" s="144"/>
      <c r="G191" s="145"/>
      <c r="H191" s="146"/>
      <c r="I191" s="146"/>
      <c r="J191" s="147"/>
      <c r="K191" s="147"/>
      <c r="L191" s="146"/>
      <c r="M191" s="146"/>
      <c r="N191" s="146"/>
      <c r="O191" s="146"/>
      <c r="P191" s="28"/>
      <c r="Q191" s="29"/>
      <c r="R191" s="30"/>
      <c r="S191" s="27"/>
    </row>
    <row r="192" spans="1:19" x14ac:dyDescent="0.2">
      <c r="A192" s="94"/>
      <c r="B192" s="106" t="s">
        <v>425</v>
      </c>
      <c r="C192" s="91"/>
      <c r="D192" s="103"/>
      <c r="E192" s="144"/>
      <c r="F192" s="144"/>
      <c r="G192" s="145"/>
      <c r="H192" s="146"/>
      <c r="I192" s="146"/>
      <c r="J192" s="147"/>
      <c r="K192" s="147"/>
      <c r="L192" s="146"/>
      <c r="M192" s="146"/>
      <c r="N192" s="146"/>
      <c r="O192" s="146"/>
      <c r="P192" s="35"/>
      <c r="Q192" s="35"/>
      <c r="R192" s="30"/>
      <c r="S192" s="27"/>
    </row>
    <row r="193" spans="1:19" x14ac:dyDescent="0.2">
      <c r="A193" s="94">
        <v>64</v>
      </c>
      <c r="B193" s="102" t="s">
        <v>356</v>
      </c>
      <c r="C193" s="91" t="s">
        <v>14</v>
      </c>
      <c r="D193" s="103">
        <v>17.5</v>
      </c>
      <c r="E193" s="144"/>
      <c r="F193" s="144"/>
      <c r="G193" s="145"/>
      <c r="H193" s="146"/>
      <c r="I193" s="146"/>
      <c r="J193" s="147"/>
      <c r="K193" s="147"/>
      <c r="L193" s="146"/>
      <c r="M193" s="146"/>
      <c r="N193" s="146"/>
      <c r="O193" s="146"/>
      <c r="P193" s="35"/>
      <c r="Q193" s="35"/>
      <c r="R193" s="30"/>
      <c r="S193" s="27"/>
    </row>
    <row r="194" spans="1:19" x14ac:dyDescent="0.2">
      <c r="A194" s="94">
        <f t="shared" si="3"/>
        <v>65</v>
      </c>
      <c r="B194" s="102" t="s">
        <v>622</v>
      </c>
      <c r="C194" s="91" t="s">
        <v>14</v>
      </c>
      <c r="D194" s="103">
        <f>+D193</f>
        <v>17.5</v>
      </c>
      <c r="E194" s="144"/>
      <c r="F194" s="144"/>
      <c r="G194" s="145"/>
      <c r="H194" s="146"/>
      <c r="I194" s="146"/>
      <c r="J194" s="147"/>
      <c r="K194" s="147"/>
      <c r="L194" s="146"/>
      <c r="M194" s="146"/>
      <c r="N194" s="146"/>
      <c r="O194" s="146"/>
      <c r="P194" s="28"/>
      <c r="Q194" s="29"/>
      <c r="R194" s="30"/>
      <c r="S194" s="27"/>
    </row>
    <row r="195" spans="1:19" x14ac:dyDescent="0.2">
      <c r="A195" s="94"/>
      <c r="B195" s="106" t="s">
        <v>426</v>
      </c>
      <c r="C195" s="91"/>
      <c r="D195" s="103"/>
      <c r="E195" s="144"/>
      <c r="F195" s="144"/>
      <c r="G195" s="145"/>
      <c r="H195" s="146"/>
      <c r="I195" s="146"/>
      <c r="J195" s="147"/>
      <c r="K195" s="147"/>
      <c r="L195" s="146"/>
      <c r="M195" s="146"/>
      <c r="N195" s="146"/>
      <c r="O195" s="146"/>
      <c r="P195" s="35"/>
      <c r="Q195" s="35"/>
      <c r="R195" s="30"/>
      <c r="S195" s="27"/>
    </row>
    <row r="196" spans="1:19" x14ac:dyDescent="0.2">
      <c r="A196" s="94">
        <v>66</v>
      </c>
      <c r="B196" s="102" t="s">
        <v>427</v>
      </c>
      <c r="C196" s="91" t="s">
        <v>14</v>
      </c>
      <c r="D196" s="103">
        <v>20</v>
      </c>
      <c r="E196" s="144"/>
      <c r="F196" s="144"/>
      <c r="G196" s="145"/>
      <c r="H196" s="146"/>
      <c r="I196" s="146"/>
      <c r="J196" s="147"/>
      <c r="K196" s="147"/>
      <c r="L196" s="146"/>
      <c r="M196" s="146"/>
      <c r="N196" s="146"/>
      <c r="O196" s="146"/>
      <c r="P196" s="35"/>
      <c r="Q196" s="35"/>
      <c r="R196" s="30"/>
      <c r="S196" s="27"/>
    </row>
    <row r="197" spans="1:19" x14ac:dyDescent="0.2">
      <c r="A197" s="94"/>
      <c r="B197" s="106" t="s">
        <v>428</v>
      </c>
      <c r="C197" s="91"/>
      <c r="D197" s="103"/>
      <c r="E197" s="144"/>
      <c r="F197" s="144"/>
      <c r="G197" s="145"/>
      <c r="H197" s="146"/>
      <c r="I197" s="146"/>
      <c r="J197" s="147"/>
      <c r="K197" s="147"/>
      <c r="L197" s="146"/>
      <c r="M197" s="146"/>
      <c r="N197" s="146"/>
      <c r="O197" s="146"/>
      <c r="P197" s="35"/>
      <c r="Q197" s="35"/>
      <c r="R197" s="30"/>
      <c r="S197" s="27"/>
    </row>
    <row r="198" spans="1:19" x14ac:dyDescent="0.2">
      <c r="A198" s="94">
        <v>67</v>
      </c>
      <c r="B198" s="102" t="s">
        <v>623</v>
      </c>
      <c r="C198" s="91" t="s">
        <v>14</v>
      </c>
      <c r="D198" s="103">
        <v>228.3</v>
      </c>
      <c r="E198" s="144"/>
      <c r="F198" s="144"/>
      <c r="G198" s="145"/>
      <c r="H198" s="146"/>
      <c r="I198" s="146"/>
      <c r="J198" s="147"/>
      <c r="K198" s="147"/>
      <c r="L198" s="146"/>
      <c r="M198" s="146"/>
      <c r="N198" s="146"/>
      <c r="O198" s="146"/>
      <c r="P198" s="28"/>
      <c r="Q198" s="29"/>
      <c r="R198" s="30"/>
      <c r="S198" s="27"/>
    </row>
    <row r="199" spans="1:19" x14ac:dyDescent="0.2">
      <c r="A199" s="94">
        <v>68</v>
      </c>
      <c r="B199" s="115" t="s">
        <v>370</v>
      </c>
      <c r="C199" s="155" t="s">
        <v>371</v>
      </c>
      <c r="D199" s="156">
        <v>40</v>
      </c>
      <c r="E199" s="144"/>
      <c r="F199" s="144"/>
      <c r="G199" s="145"/>
      <c r="H199" s="146"/>
      <c r="I199" s="146"/>
      <c r="J199" s="147"/>
      <c r="K199" s="147"/>
      <c r="L199" s="146"/>
      <c r="M199" s="146"/>
      <c r="N199" s="146"/>
      <c r="O199" s="146"/>
      <c r="P199" s="36"/>
      <c r="Q199" s="37"/>
      <c r="R199" s="30"/>
      <c r="S199" s="27"/>
    </row>
    <row r="200" spans="1:19" x14ac:dyDescent="0.2">
      <c r="A200" s="94"/>
      <c r="B200" s="116" t="s">
        <v>372</v>
      </c>
      <c r="C200" s="155"/>
      <c r="D200" s="156"/>
      <c r="E200" s="144"/>
      <c r="F200" s="144"/>
      <c r="G200" s="145"/>
      <c r="H200" s="146"/>
      <c r="I200" s="146"/>
      <c r="J200" s="147"/>
      <c r="K200" s="147"/>
      <c r="L200" s="146"/>
      <c r="M200" s="146"/>
      <c r="N200" s="146"/>
      <c r="O200" s="146"/>
      <c r="P200" s="36"/>
      <c r="Q200" s="37"/>
      <c r="R200" s="30"/>
      <c r="S200" s="27"/>
    </row>
    <row r="201" spans="1:19" x14ac:dyDescent="0.2">
      <c r="A201" s="94"/>
      <c r="B201" s="116" t="s">
        <v>430</v>
      </c>
      <c r="C201" s="155"/>
      <c r="D201" s="156"/>
      <c r="E201" s="144"/>
      <c r="F201" s="144"/>
      <c r="G201" s="145"/>
      <c r="H201" s="146"/>
      <c r="I201" s="146"/>
      <c r="J201" s="147"/>
      <c r="K201" s="147"/>
      <c r="L201" s="146"/>
      <c r="M201" s="146"/>
      <c r="N201" s="146"/>
      <c r="O201" s="146"/>
      <c r="P201" s="36"/>
      <c r="Q201" s="37"/>
      <c r="R201" s="30"/>
      <c r="S201" s="27"/>
    </row>
    <row r="202" spans="1:19" x14ac:dyDescent="0.2">
      <c r="A202" s="94">
        <v>69</v>
      </c>
      <c r="B202" s="102" t="s">
        <v>624</v>
      </c>
      <c r="C202" s="91" t="s">
        <v>14</v>
      </c>
      <c r="D202" s="103">
        <f>541.5+17.3</f>
        <v>558.79999999999995</v>
      </c>
      <c r="E202" s="144"/>
      <c r="F202" s="144"/>
      <c r="G202" s="145"/>
      <c r="H202" s="146"/>
      <c r="I202" s="146"/>
      <c r="J202" s="147"/>
      <c r="K202" s="147"/>
      <c r="L202" s="146"/>
      <c r="M202" s="146"/>
      <c r="N202" s="146"/>
      <c r="O202" s="146"/>
      <c r="P202" s="28"/>
      <c r="Q202" s="29"/>
      <c r="R202" s="30"/>
      <c r="S202" s="27"/>
    </row>
    <row r="203" spans="1:19" x14ac:dyDescent="0.2">
      <c r="A203" s="94">
        <f t="shared" si="3"/>
        <v>70</v>
      </c>
      <c r="B203" s="102" t="s">
        <v>429</v>
      </c>
      <c r="C203" s="91" t="s">
        <v>14</v>
      </c>
      <c r="D203" s="103">
        <f>+D202</f>
        <v>558.79999999999995</v>
      </c>
      <c r="E203" s="144"/>
      <c r="F203" s="144"/>
      <c r="G203" s="145"/>
      <c r="H203" s="146"/>
      <c r="I203" s="146"/>
      <c r="J203" s="147"/>
      <c r="K203" s="147"/>
      <c r="L203" s="146"/>
      <c r="M203" s="146"/>
      <c r="N203" s="146"/>
      <c r="O203" s="146"/>
      <c r="P203" s="28"/>
      <c r="Q203" s="29"/>
      <c r="R203" s="30"/>
      <c r="S203" s="27"/>
    </row>
    <row r="204" spans="1:19" x14ac:dyDescent="0.2">
      <c r="A204" s="94">
        <f t="shared" ref="A204:A320" si="9">+A203+1</f>
        <v>71</v>
      </c>
      <c r="B204" s="102" t="s">
        <v>432</v>
      </c>
      <c r="C204" s="91" t="s">
        <v>14</v>
      </c>
      <c r="D204" s="103">
        <f>+D203</f>
        <v>558.79999999999995</v>
      </c>
      <c r="E204" s="144"/>
      <c r="F204" s="144"/>
      <c r="G204" s="145"/>
      <c r="H204" s="146"/>
      <c r="I204" s="146"/>
      <c r="J204" s="147"/>
      <c r="K204" s="147"/>
      <c r="L204" s="146"/>
      <c r="M204" s="146"/>
      <c r="N204" s="146"/>
      <c r="O204" s="146"/>
      <c r="P204" s="28"/>
      <c r="Q204" s="29"/>
      <c r="R204" s="30"/>
      <c r="S204" s="27"/>
    </row>
    <row r="205" spans="1:19" x14ac:dyDescent="0.2">
      <c r="A205" s="94">
        <v>72</v>
      </c>
      <c r="B205" s="102" t="s">
        <v>431</v>
      </c>
      <c r="C205" s="91" t="s">
        <v>14</v>
      </c>
      <c r="D205" s="103">
        <f>+D202</f>
        <v>558.79999999999995</v>
      </c>
      <c r="E205" s="144"/>
      <c r="F205" s="144"/>
      <c r="G205" s="145"/>
      <c r="H205" s="146"/>
      <c r="I205" s="146"/>
      <c r="J205" s="147"/>
      <c r="K205" s="147"/>
      <c r="L205" s="146"/>
      <c r="M205" s="146"/>
      <c r="N205" s="146"/>
      <c r="O205" s="146"/>
      <c r="P205" s="28"/>
      <c r="Q205" s="29"/>
      <c r="R205" s="30"/>
      <c r="S205" s="27"/>
    </row>
    <row r="206" spans="1:19" x14ac:dyDescent="0.2">
      <c r="A206" s="94">
        <f t="shared" si="9"/>
        <v>73</v>
      </c>
      <c r="B206" s="102" t="s">
        <v>373</v>
      </c>
      <c r="C206" s="91" t="s">
        <v>14</v>
      </c>
      <c r="D206" s="103">
        <f>+D205</f>
        <v>558.79999999999995</v>
      </c>
      <c r="E206" s="144"/>
      <c r="F206" s="144"/>
      <c r="G206" s="145"/>
      <c r="H206" s="146"/>
      <c r="I206" s="146"/>
      <c r="J206" s="147"/>
      <c r="K206" s="147"/>
      <c r="L206" s="146"/>
      <c r="M206" s="146"/>
      <c r="N206" s="146"/>
      <c r="O206" s="146"/>
      <c r="P206" s="28"/>
      <c r="Q206" s="29"/>
      <c r="R206" s="30"/>
      <c r="S206" s="27"/>
    </row>
    <row r="207" spans="1:19" x14ac:dyDescent="0.2">
      <c r="A207" s="94"/>
      <c r="B207" s="106" t="s">
        <v>433</v>
      </c>
      <c r="C207" s="91"/>
      <c r="D207" s="103"/>
      <c r="E207" s="144"/>
      <c r="F207" s="144"/>
      <c r="G207" s="145"/>
      <c r="H207" s="146"/>
      <c r="I207" s="146"/>
      <c r="J207" s="147"/>
      <c r="K207" s="147"/>
      <c r="L207" s="146"/>
      <c r="M207" s="146"/>
      <c r="N207" s="146"/>
      <c r="O207" s="146"/>
      <c r="P207" s="28"/>
      <c r="Q207" s="29"/>
      <c r="R207" s="30"/>
      <c r="S207" s="27"/>
    </row>
    <row r="208" spans="1:19" x14ac:dyDescent="0.2">
      <c r="A208" s="94">
        <v>74</v>
      </c>
      <c r="B208" s="102" t="s">
        <v>625</v>
      </c>
      <c r="C208" s="91" t="s">
        <v>14</v>
      </c>
      <c r="D208" s="103">
        <v>17.5</v>
      </c>
      <c r="E208" s="144"/>
      <c r="F208" s="144"/>
      <c r="G208" s="145"/>
      <c r="H208" s="146"/>
      <c r="I208" s="146"/>
      <c r="J208" s="147"/>
      <c r="K208" s="147"/>
      <c r="L208" s="146"/>
      <c r="M208" s="146"/>
      <c r="N208" s="146"/>
      <c r="O208" s="146"/>
      <c r="P208" s="28"/>
      <c r="Q208" s="29"/>
      <c r="R208" s="30"/>
      <c r="S208" s="27"/>
    </row>
    <row r="209" spans="1:19" x14ac:dyDescent="0.2">
      <c r="A209" s="94">
        <v>75</v>
      </c>
      <c r="B209" s="102" t="s">
        <v>434</v>
      </c>
      <c r="C209" s="91" t="s">
        <v>14</v>
      </c>
      <c r="D209" s="103">
        <f>+D208</f>
        <v>17.5</v>
      </c>
      <c r="E209" s="144"/>
      <c r="F209" s="144"/>
      <c r="G209" s="145"/>
      <c r="H209" s="146"/>
      <c r="I209" s="146"/>
      <c r="J209" s="147"/>
      <c r="K209" s="147"/>
      <c r="L209" s="146"/>
      <c r="M209" s="146"/>
      <c r="N209" s="146"/>
      <c r="O209" s="146"/>
      <c r="P209" s="28"/>
      <c r="Q209" s="29"/>
      <c r="R209" s="30"/>
      <c r="S209" s="27"/>
    </row>
    <row r="210" spans="1:19" x14ac:dyDescent="0.2">
      <c r="A210" s="94"/>
      <c r="B210" s="106" t="s">
        <v>435</v>
      </c>
      <c r="C210" s="91"/>
      <c r="D210" s="103"/>
      <c r="E210" s="144"/>
      <c r="F210" s="144"/>
      <c r="G210" s="145"/>
      <c r="H210" s="146"/>
      <c r="I210" s="146"/>
      <c r="J210" s="147"/>
      <c r="K210" s="147"/>
      <c r="L210" s="146"/>
      <c r="M210" s="146"/>
      <c r="N210" s="146"/>
      <c r="O210" s="146"/>
      <c r="P210" s="28"/>
      <c r="Q210" s="29"/>
      <c r="R210" s="30"/>
      <c r="S210" s="27"/>
    </row>
    <row r="211" spans="1:19" x14ac:dyDescent="0.2">
      <c r="A211" s="94">
        <v>76</v>
      </c>
      <c r="B211" s="102" t="s">
        <v>434</v>
      </c>
      <c r="C211" s="91" t="s">
        <v>14</v>
      </c>
      <c r="D211" s="103">
        <v>20</v>
      </c>
      <c r="E211" s="144"/>
      <c r="F211" s="144"/>
      <c r="G211" s="145"/>
      <c r="H211" s="146"/>
      <c r="I211" s="146"/>
      <c r="J211" s="147"/>
      <c r="K211" s="147"/>
      <c r="L211" s="146"/>
      <c r="M211" s="146"/>
      <c r="N211" s="146"/>
      <c r="O211" s="146"/>
      <c r="P211" s="28"/>
      <c r="Q211" s="29"/>
      <c r="R211" s="30"/>
      <c r="S211" s="27"/>
    </row>
    <row r="212" spans="1:19" x14ac:dyDescent="0.2">
      <c r="A212" s="94"/>
      <c r="B212" s="106" t="s">
        <v>436</v>
      </c>
      <c r="C212" s="91"/>
      <c r="D212" s="103"/>
      <c r="E212" s="144"/>
      <c r="F212" s="144"/>
      <c r="G212" s="145"/>
      <c r="H212" s="146"/>
      <c r="I212" s="146"/>
      <c r="J212" s="147"/>
      <c r="K212" s="147"/>
      <c r="L212" s="146"/>
      <c r="M212" s="146"/>
      <c r="N212" s="146"/>
      <c r="O212" s="146"/>
      <c r="P212" s="28"/>
      <c r="Q212" s="29"/>
      <c r="R212" s="30"/>
      <c r="S212" s="27"/>
    </row>
    <row r="213" spans="1:19" x14ac:dyDescent="0.2">
      <c r="A213" s="94">
        <v>77</v>
      </c>
      <c r="B213" s="102" t="s">
        <v>540</v>
      </c>
      <c r="C213" s="91" t="s">
        <v>14</v>
      </c>
      <c r="D213" s="103">
        <v>228.3</v>
      </c>
      <c r="E213" s="144"/>
      <c r="F213" s="144"/>
      <c r="G213" s="145"/>
      <c r="H213" s="146"/>
      <c r="I213" s="146"/>
      <c r="J213" s="147"/>
      <c r="K213" s="147"/>
      <c r="L213" s="146"/>
      <c r="M213" s="146"/>
      <c r="N213" s="146"/>
      <c r="O213" s="146"/>
      <c r="P213" s="28"/>
      <c r="Q213" s="29"/>
      <c r="R213" s="30"/>
      <c r="S213" s="27"/>
    </row>
    <row r="214" spans="1:19" x14ac:dyDescent="0.2">
      <c r="A214" s="94">
        <v>78</v>
      </c>
      <c r="B214" s="102" t="s">
        <v>437</v>
      </c>
      <c r="C214" s="91" t="s">
        <v>14</v>
      </c>
      <c r="D214" s="103">
        <f>+D213</f>
        <v>228.3</v>
      </c>
      <c r="E214" s="144"/>
      <c r="F214" s="144"/>
      <c r="G214" s="145"/>
      <c r="H214" s="146"/>
      <c r="I214" s="146"/>
      <c r="J214" s="147"/>
      <c r="K214" s="147"/>
      <c r="L214" s="146"/>
      <c r="M214" s="146"/>
      <c r="N214" s="146"/>
      <c r="O214" s="146"/>
      <c r="P214" s="28"/>
      <c r="Q214" s="29"/>
      <c r="R214" s="30"/>
      <c r="S214" s="27"/>
    </row>
    <row r="215" spans="1:19" x14ac:dyDescent="0.2">
      <c r="A215" s="94">
        <v>79</v>
      </c>
      <c r="B215" s="102" t="s">
        <v>373</v>
      </c>
      <c r="C215" s="91" t="s">
        <v>14</v>
      </c>
      <c r="D215" s="103">
        <f>+D214</f>
        <v>228.3</v>
      </c>
      <c r="E215" s="144"/>
      <c r="F215" s="144"/>
      <c r="G215" s="145"/>
      <c r="H215" s="146"/>
      <c r="I215" s="146"/>
      <c r="J215" s="147"/>
      <c r="K215" s="147"/>
      <c r="L215" s="146"/>
      <c r="M215" s="146"/>
      <c r="N215" s="146"/>
      <c r="O215" s="146"/>
      <c r="P215" s="28"/>
      <c r="Q215" s="29"/>
      <c r="R215" s="30"/>
      <c r="S215" s="27"/>
    </row>
    <row r="216" spans="1:19" x14ac:dyDescent="0.2">
      <c r="A216" s="94"/>
      <c r="B216" s="106" t="s">
        <v>374</v>
      </c>
      <c r="C216" s="91"/>
      <c r="D216" s="103"/>
      <c r="E216" s="144"/>
      <c r="F216" s="144"/>
      <c r="G216" s="145"/>
      <c r="H216" s="146"/>
      <c r="I216" s="146"/>
      <c r="J216" s="147"/>
      <c r="K216" s="147"/>
      <c r="L216" s="146"/>
      <c r="M216" s="146"/>
      <c r="N216" s="146"/>
      <c r="O216" s="146"/>
      <c r="P216" s="28"/>
      <c r="Q216" s="29"/>
      <c r="R216" s="30"/>
      <c r="S216" s="27"/>
    </row>
    <row r="217" spans="1:19" ht="38.25" x14ac:dyDescent="0.2">
      <c r="A217" s="94">
        <v>80</v>
      </c>
      <c r="B217" s="102" t="s">
        <v>711</v>
      </c>
      <c r="C217" s="91" t="s">
        <v>14</v>
      </c>
      <c r="D217" s="103">
        <v>187</v>
      </c>
      <c r="E217" s="144"/>
      <c r="F217" s="144"/>
      <c r="G217" s="145"/>
      <c r="H217" s="146"/>
      <c r="I217" s="146"/>
      <c r="J217" s="147"/>
      <c r="K217" s="147"/>
      <c r="L217" s="146"/>
      <c r="M217" s="146"/>
      <c r="N217" s="146"/>
      <c r="O217" s="146"/>
      <c r="P217" s="28"/>
      <c r="Q217" s="29"/>
      <c r="R217" s="30"/>
      <c r="S217" s="27"/>
    </row>
    <row r="218" spans="1:19" x14ac:dyDescent="0.2">
      <c r="A218" s="94">
        <f t="shared" si="9"/>
        <v>81</v>
      </c>
      <c r="B218" s="102" t="s">
        <v>626</v>
      </c>
      <c r="C218" s="91" t="s">
        <v>14</v>
      </c>
      <c r="D218" s="103">
        <v>704.2</v>
      </c>
      <c r="E218" s="144"/>
      <c r="F218" s="144"/>
      <c r="G218" s="145"/>
      <c r="H218" s="146"/>
      <c r="I218" s="146"/>
      <c r="J218" s="147"/>
      <c r="K218" s="147"/>
      <c r="L218" s="146"/>
      <c r="M218" s="146"/>
      <c r="N218" s="146"/>
      <c r="O218" s="146"/>
      <c r="P218" s="28"/>
      <c r="Q218" s="29"/>
      <c r="R218" s="30"/>
      <c r="S218" s="27"/>
    </row>
    <row r="219" spans="1:19" x14ac:dyDescent="0.2">
      <c r="A219" s="94">
        <f t="shared" si="9"/>
        <v>82</v>
      </c>
      <c r="B219" s="102" t="s">
        <v>375</v>
      </c>
      <c r="C219" s="91" t="s">
        <v>14</v>
      </c>
      <c r="D219" s="103">
        <f>+D218</f>
        <v>704.2</v>
      </c>
      <c r="E219" s="144"/>
      <c r="F219" s="144"/>
      <c r="G219" s="145"/>
      <c r="H219" s="146"/>
      <c r="I219" s="146"/>
      <c r="J219" s="147"/>
      <c r="K219" s="147"/>
      <c r="L219" s="146"/>
      <c r="M219" s="146"/>
      <c r="N219" s="146"/>
      <c r="O219" s="146"/>
      <c r="P219" s="28"/>
      <c r="Q219" s="29"/>
      <c r="R219" s="30"/>
      <c r="S219" s="27"/>
    </row>
    <row r="220" spans="1:19" x14ac:dyDescent="0.2">
      <c r="A220" s="94">
        <f t="shared" si="9"/>
        <v>83</v>
      </c>
      <c r="B220" s="102" t="s">
        <v>376</v>
      </c>
      <c r="C220" s="91" t="s">
        <v>14</v>
      </c>
      <c r="D220" s="103">
        <f>+D219</f>
        <v>704.2</v>
      </c>
      <c r="E220" s="144"/>
      <c r="F220" s="144"/>
      <c r="G220" s="145"/>
      <c r="H220" s="146"/>
      <c r="I220" s="146"/>
      <c r="J220" s="147"/>
      <c r="K220" s="147"/>
      <c r="L220" s="146"/>
      <c r="M220" s="146"/>
      <c r="N220" s="146"/>
      <c r="O220" s="146"/>
      <c r="P220" s="28"/>
      <c r="Q220" s="29"/>
      <c r="R220" s="30"/>
      <c r="S220" s="27"/>
    </row>
    <row r="221" spans="1:19" ht="25.5" x14ac:dyDescent="0.2">
      <c r="A221" s="94">
        <f t="shared" si="9"/>
        <v>84</v>
      </c>
      <c r="B221" s="102" t="s">
        <v>737</v>
      </c>
      <c r="C221" s="91" t="s">
        <v>14</v>
      </c>
      <c r="D221" s="103">
        <f>+D220</f>
        <v>704.2</v>
      </c>
      <c r="E221" s="144"/>
      <c r="F221" s="144"/>
      <c r="G221" s="145"/>
      <c r="H221" s="146"/>
      <c r="I221" s="146"/>
      <c r="J221" s="147"/>
      <c r="K221" s="147"/>
      <c r="L221" s="146"/>
      <c r="M221" s="146"/>
      <c r="N221" s="146"/>
      <c r="O221" s="146"/>
      <c r="P221" s="28"/>
      <c r="Q221" s="29"/>
      <c r="R221" s="30"/>
      <c r="S221" s="27"/>
    </row>
    <row r="222" spans="1:19" x14ac:dyDescent="0.2">
      <c r="A222" s="94"/>
      <c r="B222" s="106" t="s">
        <v>438</v>
      </c>
      <c r="C222" s="91"/>
      <c r="D222" s="103"/>
      <c r="E222" s="144"/>
      <c r="F222" s="144"/>
      <c r="G222" s="145"/>
      <c r="H222" s="146"/>
      <c r="I222" s="146"/>
      <c r="J222" s="147"/>
      <c r="K222" s="147"/>
      <c r="L222" s="146"/>
      <c r="M222" s="146"/>
      <c r="N222" s="146"/>
      <c r="O222" s="146"/>
      <c r="P222" s="28"/>
      <c r="Q222" s="29"/>
      <c r="R222" s="30"/>
      <c r="S222" s="27"/>
    </row>
    <row r="223" spans="1:19" x14ac:dyDescent="0.2">
      <c r="A223" s="94">
        <v>85</v>
      </c>
      <c r="B223" s="102" t="s">
        <v>439</v>
      </c>
      <c r="C223" s="91" t="s">
        <v>14</v>
      </c>
      <c r="D223" s="103">
        <v>128.5</v>
      </c>
      <c r="E223" s="144"/>
      <c r="F223" s="144"/>
      <c r="G223" s="145"/>
      <c r="H223" s="146"/>
      <c r="I223" s="146"/>
      <c r="J223" s="147"/>
      <c r="K223" s="147"/>
      <c r="L223" s="146"/>
      <c r="M223" s="146"/>
      <c r="N223" s="146"/>
      <c r="O223" s="146"/>
      <c r="P223" s="28"/>
      <c r="Q223" s="29"/>
      <c r="R223" s="30"/>
      <c r="S223" s="27"/>
    </row>
    <row r="224" spans="1:19" ht="38.25" x14ac:dyDescent="0.2">
      <c r="A224" s="94">
        <f t="shared" si="9"/>
        <v>86</v>
      </c>
      <c r="B224" s="102" t="s">
        <v>711</v>
      </c>
      <c r="C224" s="91" t="s">
        <v>14</v>
      </c>
      <c r="D224" s="103">
        <f t="shared" ref="D224:D231" si="10">+D223</f>
        <v>128.5</v>
      </c>
      <c r="E224" s="144"/>
      <c r="F224" s="144"/>
      <c r="G224" s="145"/>
      <c r="H224" s="146"/>
      <c r="I224" s="146"/>
      <c r="J224" s="147"/>
      <c r="K224" s="147"/>
      <c r="L224" s="146"/>
      <c r="M224" s="146"/>
      <c r="N224" s="146"/>
      <c r="O224" s="146"/>
      <c r="P224" s="28"/>
      <c r="Q224" s="29"/>
      <c r="R224" s="30"/>
      <c r="S224" s="27"/>
    </row>
    <row r="225" spans="1:19" x14ac:dyDescent="0.2">
      <c r="A225" s="94">
        <f t="shared" si="9"/>
        <v>87</v>
      </c>
      <c r="B225" s="102" t="s">
        <v>626</v>
      </c>
      <c r="C225" s="91" t="s">
        <v>14</v>
      </c>
      <c r="D225" s="103">
        <f t="shared" si="10"/>
        <v>128.5</v>
      </c>
      <c r="E225" s="144"/>
      <c r="F225" s="144"/>
      <c r="G225" s="145"/>
      <c r="H225" s="146"/>
      <c r="I225" s="146"/>
      <c r="J225" s="147"/>
      <c r="K225" s="147"/>
      <c r="L225" s="146"/>
      <c r="M225" s="146"/>
      <c r="N225" s="146"/>
      <c r="O225" s="146"/>
      <c r="P225" s="28"/>
      <c r="Q225" s="29"/>
      <c r="R225" s="30"/>
      <c r="S225" s="27"/>
    </row>
    <row r="226" spans="1:19" x14ac:dyDescent="0.2">
      <c r="A226" s="94">
        <f t="shared" si="9"/>
        <v>88</v>
      </c>
      <c r="B226" s="102" t="s">
        <v>375</v>
      </c>
      <c r="C226" s="91" t="s">
        <v>14</v>
      </c>
      <c r="D226" s="103">
        <f t="shared" si="10"/>
        <v>128.5</v>
      </c>
      <c r="E226" s="144"/>
      <c r="F226" s="144"/>
      <c r="G226" s="145"/>
      <c r="H226" s="146"/>
      <c r="I226" s="146"/>
      <c r="J226" s="147"/>
      <c r="K226" s="147"/>
      <c r="L226" s="146"/>
      <c r="M226" s="146"/>
      <c r="N226" s="146"/>
      <c r="O226" s="146"/>
      <c r="P226" s="28"/>
      <c r="Q226" s="29"/>
      <c r="R226" s="30"/>
      <c r="S226" s="27"/>
    </row>
    <row r="227" spans="1:19" x14ac:dyDescent="0.2">
      <c r="A227" s="94">
        <f t="shared" si="9"/>
        <v>89</v>
      </c>
      <c r="B227" s="102" t="s">
        <v>376</v>
      </c>
      <c r="C227" s="91" t="s">
        <v>14</v>
      </c>
      <c r="D227" s="103">
        <f t="shared" si="10"/>
        <v>128.5</v>
      </c>
      <c r="E227" s="144"/>
      <c r="F227" s="144"/>
      <c r="G227" s="145"/>
      <c r="H227" s="146"/>
      <c r="I227" s="146"/>
      <c r="J227" s="147"/>
      <c r="K227" s="147"/>
      <c r="L227" s="146"/>
      <c r="M227" s="146"/>
      <c r="N227" s="146"/>
      <c r="O227" s="146"/>
      <c r="P227" s="28"/>
      <c r="Q227" s="29"/>
      <c r="R227" s="30"/>
      <c r="S227" s="27"/>
    </row>
    <row r="228" spans="1:19" x14ac:dyDescent="0.2">
      <c r="A228" s="94">
        <f t="shared" si="9"/>
        <v>90</v>
      </c>
      <c r="B228" s="102" t="s">
        <v>738</v>
      </c>
      <c r="C228" s="91" t="s">
        <v>14</v>
      </c>
      <c r="D228" s="103">
        <f t="shared" si="10"/>
        <v>128.5</v>
      </c>
      <c r="E228" s="144"/>
      <c r="F228" s="144"/>
      <c r="G228" s="145"/>
      <c r="H228" s="146"/>
      <c r="I228" s="146"/>
      <c r="J228" s="147"/>
      <c r="K228" s="147"/>
      <c r="L228" s="146"/>
      <c r="M228" s="146"/>
      <c r="N228" s="146"/>
      <c r="O228" s="146"/>
      <c r="P228" s="28"/>
      <c r="Q228" s="29"/>
      <c r="R228" s="30"/>
      <c r="S228" s="27"/>
    </row>
    <row r="229" spans="1:19" x14ac:dyDescent="0.2">
      <c r="A229" s="94">
        <f t="shared" si="9"/>
        <v>91</v>
      </c>
      <c r="B229" s="102" t="s">
        <v>627</v>
      </c>
      <c r="C229" s="91" t="s">
        <v>14</v>
      </c>
      <c r="D229" s="103">
        <f t="shared" si="10"/>
        <v>128.5</v>
      </c>
      <c r="E229" s="144"/>
      <c r="F229" s="144"/>
      <c r="G229" s="145"/>
      <c r="H229" s="146"/>
      <c r="I229" s="146"/>
      <c r="J229" s="147"/>
      <c r="K229" s="147"/>
      <c r="L229" s="146"/>
      <c r="M229" s="146"/>
      <c r="N229" s="146"/>
      <c r="O229" s="146"/>
      <c r="P229" s="28"/>
      <c r="Q229" s="29"/>
      <c r="R229" s="30"/>
      <c r="S229" s="27"/>
    </row>
    <row r="230" spans="1:19" x14ac:dyDescent="0.2">
      <c r="A230" s="94">
        <f t="shared" si="9"/>
        <v>92</v>
      </c>
      <c r="B230" s="102" t="s">
        <v>351</v>
      </c>
      <c r="C230" s="91" t="s">
        <v>14</v>
      </c>
      <c r="D230" s="103">
        <f t="shared" si="10"/>
        <v>128.5</v>
      </c>
      <c r="E230" s="144"/>
      <c r="F230" s="144"/>
      <c r="G230" s="145"/>
      <c r="H230" s="146"/>
      <c r="I230" s="146"/>
      <c r="J230" s="147"/>
      <c r="K230" s="147"/>
      <c r="L230" s="146"/>
      <c r="M230" s="146"/>
      <c r="N230" s="146"/>
      <c r="O230" s="146"/>
      <c r="P230" s="28"/>
      <c r="Q230" s="29"/>
      <c r="R230" s="30"/>
      <c r="S230" s="27"/>
    </row>
    <row r="231" spans="1:19" x14ac:dyDescent="0.2">
      <c r="A231" s="94">
        <f t="shared" si="9"/>
        <v>93</v>
      </c>
      <c r="B231" s="102" t="s">
        <v>628</v>
      </c>
      <c r="C231" s="91" t="s">
        <v>14</v>
      </c>
      <c r="D231" s="103">
        <f t="shared" si="10"/>
        <v>128.5</v>
      </c>
      <c r="E231" s="144"/>
      <c r="F231" s="144"/>
      <c r="G231" s="145"/>
      <c r="H231" s="146"/>
      <c r="I231" s="146"/>
      <c r="J231" s="147"/>
      <c r="K231" s="147"/>
      <c r="L231" s="146"/>
      <c r="M231" s="146"/>
      <c r="N231" s="146"/>
      <c r="O231" s="146"/>
      <c r="P231" s="28"/>
      <c r="Q231" s="29"/>
      <c r="R231" s="30"/>
      <c r="S231" s="27"/>
    </row>
    <row r="232" spans="1:19" x14ac:dyDescent="0.2">
      <c r="A232" s="94">
        <f t="shared" si="9"/>
        <v>94</v>
      </c>
      <c r="B232" s="102" t="s">
        <v>431</v>
      </c>
      <c r="C232" s="91" t="s">
        <v>14</v>
      </c>
      <c r="D232" s="103">
        <f>+D229</f>
        <v>128.5</v>
      </c>
      <c r="E232" s="144"/>
      <c r="F232" s="144"/>
      <c r="G232" s="145"/>
      <c r="H232" s="146"/>
      <c r="I232" s="146"/>
      <c r="J232" s="147"/>
      <c r="K232" s="147"/>
      <c r="L232" s="146"/>
      <c r="M232" s="146"/>
      <c r="N232" s="146"/>
      <c r="O232" s="146"/>
      <c r="P232" s="28"/>
      <c r="Q232" s="29"/>
      <c r="R232" s="30"/>
      <c r="S232" s="27"/>
    </row>
    <row r="233" spans="1:19" x14ac:dyDescent="0.2">
      <c r="A233" s="94">
        <f t="shared" si="9"/>
        <v>95</v>
      </c>
      <c r="B233" s="102" t="s">
        <v>373</v>
      </c>
      <c r="C233" s="91" t="s">
        <v>14</v>
      </c>
      <c r="D233" s="103">
        <f>+D232</f>
        <v>128.5</v>
      </c>
      <c r="E233" s="144"/>
      <c r="F233" s="144"/>
      <c r="G233" s="145"/>
      <c r="H233" s="146"/>
      <c r="I233" s="146"/>
      <c r="J233" s="147"/>
      <c r="K233" s="147"/>
      <c r="L233" s="146"/>
      <c r="M233" s="146"/>
      <c r="N233" s="146"/>
      <c r="O233" s="146"/>
      <c r="P233" s="28"/>
      <c r="Q233" s="29"/>
      <c r="R233" s="30"/>
      <c r="S233" s="27"/>
    </row>
    <row r="234" spans="1:19" s="22" customFormat="1" x14ac:dyDescent="0.2">
      <c r="A234" s="94">
        <v>95</v>
      </c>
      <c r="B234" s="102" t="s">
        <v>377</v>
      </c>
      <c r="C234" s="91" t="s">
        <v>371</v>
      </c>
      <c r="D234" s="91">
        <v>114.5</v>
      </c>
      <c r="E234" s="153"/>
      <c r="F234" s="153"/>
      <c r="G234" s="146"/>
      <c r="H234" s="146"/>
      <c r="I234" s="146"/>
      <c r="J234" s="146"/>
      <c r="K234" s="146"/>
      <c r="L234" s="146"/>
      <c r="M234" s="146"/>
      <c r="N234" s="146"/>
      <c r="O234" s="146"/>
      <c r="P234" s="32"/>
      <c r="Q234" s="33"/>
      <c r="R234" s="34"/>
      <c r="S234" s="26"/>
    </row>
    <row r="235" spans="1:19" s="22" customFormat="1" x14ac:dyDescent="0.2">
      <c r="A235" s="112">
        <v>96</v>
      </c>
      <c r="B235" s="102" t="s">
        <v>539</v>
      </c>
      <c r="C235" s="91" t="s">
        <v>16</v>
      </c>
      <c r="D235" s="91">
        <v>9</v>
      </c>
      <c r="E235" s="153"/>
      <c r="F235" s="153"/>
      <c r="G235" s="146"/>
      <c r="H235" s="146"/>
      <c r="I235" s="146"/>
      <c r="J235" s="146"/>
      <c r="K235" s="146"/>
      <c r="L235" s="146"/>
      <c r="M235" s="146"/>
      <c r="N235" s="146"/>
      <c r="O235" s="146"/>
      <c r="P235" s="32"/>
      <c r="Q235" s="33"/>
      <c r="R235" s="34"/>
      <c r="S235" s="26"/>
    </row>
    <row r="236" spans="1:19" x14ac:dyDescent="0.2">
      <c r="A236" s="94">
        <v>97</v>
      </c>
      <c r="B236" s="102" t="s">
        <v>378</v>
      </c>
      <c r="C236" s="91" t="s">
        <v>371</v>
      </c>
      <c r="D236" s="91">
        <v>40.6</v>
      </c>
      <c r="E236" s="144"/>
      <c r="F236" s="144"/>
      <c r="G236" s="145"/>
      <c r="H236" s="146"/>
      <c r="I236" s="146"/>
      <c r="J236" s="147"/>
      <c r="K236" s="147"/>
      <c r="L236" s="146"/>
      <c r="M236" s="146"/>
      <c r="N236" s="146"/>
      <c r="O236" s="146"/>
      <c r="P236" s="28"/>
      <c r="Q236" s="29"/>
      <c r="R236" s="30"/>
      <c r="S236" s="27"/>
    </row>
    <row r="237" spans="1:19" x14ac:dyDescent="0.2">
      <c r="A237" s="94">
        <f t="shared" si="9"/>
        <v>98</v>
      </c>
      <c r="B237" s="102" t="s">
        <v>629</v>
      </c>
      <c r="C237" s="91" t="s">
        <v>371</v>
      </c>
      <c r="D237" s="103">
        <v>85.6</v>
      </c>
      <c r="E237" s="144"/>
      <c r="F237" s="144"/>
      <c r="G237" s="145"/>
      <c r="H237" s="146"/>
      <c r="I237" s="146"/>
      <c r="J237" s="147"/>
      <c r="K237" s="147"/>
      <c r="L237" s="146"/>
      <c r="M237" s="146"/>
      <c r="N237" s="146"/>
      <c r="O237" s="146"/>
      <c r="P237" s="28"/>
      <c r="Q237" s="29"/>
      <c r="R237" s="30"/>
      <c r="S237" s="27"/>
    </row>
    <row r="238" spans="1:19" x14ac:dyDescent="0.2">
      <c r="A238" s="94"/>
      <c r="B238" s="106" t="s">
        <v>379</v>
      </c>
      <c r="C238" s="91"/>
      <c r="D238" s="103"/>
      <c r="E238" s="144"/>
      <c r="F238" s="144"/>
      <c r="G238" s="145"/>
      <c r="H238" s="146"/>
      <c r="I238" s="146"/>
      <c r="J238" s="147"/>
      <c r="K238" s="147"/>
      <c r="L238" s="146"/>
      <c r="M238" s="146"/>
      <c r="N238" s="146"/>
      <c r="O238" s="146"/>
      <c r="P238" s="28"/>
      <c r="Q238" s="29"/>
      <c r="R238" s="30"/>
      <c r="S238" s="27"/>
    </row>
    <row r="239" spans="1:19" x14ac:dyDescent="0.2">
      <c r="A239" s="94"/>
      <c r="B239" s="106" t="s">
        <v>380</v>
      </c>
      <c r="C239" s="91"/>
      <c r="D239" s="103"/>
      <c r="E239" s="144"/>
      <c r="F239" s="144"/>
      <c r="G239" s="145"/>
      <c r="H239" s="146"/>
      <c r="I239" s="146"/>
      <c r="J239" s="147"/>
      <c r="K239" s="147"/>
      <c r="L239" s="146"/>
      <c r="M239" s="146"/>
      <c r="N239" s="146"/>
      <c r="O239" s="146"/>
      <c r="P239" s="28"/>
      <c r="Q239" s="29"/>
      <c r="R239" s="30"/>
      <c r="S239" s="27"/>
    </row>
    <row r="240" spans="1:19" x14ac:dyDescent="0.2">
      <c r="A240" s="94">
        <v>99</v>
      </c>
      <c r="B240" s="102" t="s">
        <v>381</v>
      </c>
      <c r="C240" s="91" t="s">
        <v>14</v>
      </c>
      <c r="D240" s="117">
        <v>107.2</v>
      </c>
      <c r="E240" s="144"/>
      <c r="F240" s="144"/>
      <c r="G240" s="145"/>
      <c r="H240" s="146"/>
      <c r="I240" s="146"/>
      <c r="J240" s="147"/>
      <c r="K240" s="147"/>
      <c r="L240" s="146"/>
      <c r="M240" s="146"/>
      <c r="N240" s="146"/>
      <c r="O240" s="146"/>
      <c r="P240" s="28"/>
      <c r="Q240" s="29"/>
      <c r="R240" s="30"/>
      <c r="S240" s="27"/>
    </row>
    <row r="241" spans="1:19" x14ac:dyDescent="0.2">
      <c r="A241" s="94">
        <f t="shared" si="9"/>
        <v>100</v>
      </c>
      <c r="B241" s="102" t="s">
        <v>630</v>
      </c>
      <c r="C241" s="91" t="s">
        <v>14</v>
      </c>
      <c r="D241" s="103">
        <f>+D240</f>
        <v>107.2</v>
      </c>
      <c r="E241" s="144"/>
      <c r="F241" s="144"/>
      <c r="G241" s="145"/>
      <c r="H241" s="146"/>
      <c r="I241" s="146"/>
      <c r="J241" s="147"/>
      <c r="K241" s="147"/>
      <c r="L241" s="146"/>
      <c r="M241" s="146"/>
      <c r="N241" s="146"/>
      <c r="O241" s="146"/>
      <c r="P241" s="28"/>
      <c r="Q241" s="29"/>
      <c r="R241" s="30"/>
      <c r="S241" s="27"/>
    </row>
    <row r="242" spans="1:19" x14ac:dyDescent="0.2">
      <c r="A242" s="94">
        <f t="shared" si="9"/>
        <v>101</v>
      </c>
      <c r="B242" s="115" t="s">
        <v>382</v>
      </c>
      <c r="C242" s="155" t="s">
        <v>14</v>
      </c>
      <c r="D242" s="156">
        <f>+D241*2</f>
        <v>214.4</v>
      </c>
      <c r="E242" s="144"/>
      <c r="F242" s="144"/>
      <c r="G242" s="145"/>
      <c r="H242" s="146"/>
      <c r="I242" s="146"/>
      <c r="J242" s="147"/>
      <c r="K242" s="147"/>
      <c r="L242" s="146"/>
      <c r="M242" s="146"/>
      <c r="N242" s="146"/>
      <c r="O242" s="146"/>
      <c r="P242" s="36"/>
      <c r="Q242" s="37"/>
      <c r="R242" s="30"/>
      <c r="S242" s="27"/>
    </row>
    <row r="243" spans="1:19" x14ac:dyDescent="0.2">
      <c r="A243" s="94">
        <f t="shared" si="9"/>
        <v>102</v>
      </c>
      <c r="B243" s="102" t="s">
        <v>383</v>
      </c>
      <c r="C243" s="91" t="s">
        <v>14</v>
      </c>
      <c r="D243" s="103">
        <f>+D242</f>
        <v>214.4</v>
      </c>
      <c r="E243" s="144"/>
      <c r="F243" s="144"/>
      <c r="G243" s="145"/>
      <c r="H243" s="146"/>
      <c r="I243" s="146"/>
      <c r="J243" s="147"/>
      <c r="K243" s="147"/>
      <c r="L243" s="146"/>
      <c r="M243" s="146"/>
      <c r="N243" s="146"/>
      <c r="O243" s="146"/>
      <c r="P243" s="28"/>
      <c r="Q243" s="29"/>
      <c r="R243" s="30"/>
      <c r="S243" s="27"/>
    </row>
    <row r="244" spans="1:19" x14ac:dyDescent="0.2">
      <c r="A244" s="94"/>
      <c r="B244" s="106" t="s">
        <v>384</v>
      </c>
      <c r="C244" s="91"/>
      <c r="D244" s="103"/>
      <c r="E244" s="144"/>
      <c r="F244" s="144"/>
      <c r="G244" s="145"/>
      <c r="H244" s="146"/>
      <c r="I244" s="146"/>
      <c r="J244" s="147"/>
      <c r="K244" s="147"/>
      <c r="L244" s="146"/>
      <c r="M244" s="146"/>
      <c r="N244" s="146"/>
      <c r="O244" s="146"/>
      <c r="P244" s="28"/>
      <c r="Q244" s="29"/>
      <c r="R244" s="30"/>
      <c r="S244" s="27"/>
    </row>
    <row r="245" spans="1:19" x14ac:dyDescent="0.2">
      <c r="A245" s="94">
        <v>103</v>
      </c>
      <c r="B245" s="102" t="s">
        <v>386</v>
      </c>
      <c r="C245" s="91" t="s">
        <v>14</v>
      </c>
      <c r="D245" s="91">
        <v>113.9</v>
      </c>
      <c r="E245" s="144"/>
      <c r="F245" s="144"/>
      <c r="G245" s="145"/>
      <c r="H245" s="146"/>
      <c r="I245" s="146"/>
      <c r="J245" s="147"/>
      <c r="K245" s="147"/>
      <c r="L245" s="146"/>
      <c r="M245" s="146"/>
      <c r="N245" s="146"/>
      <c r="O245" s="146"/>
      <c r="P245" s="28"/>
      <c r="Q245" s="29"/>
      <c r="R245" s="30"/>
      <c r="S245" s="27"/>
    </row>
    <row r="246" spans="1:19" x14ac:dyDescent="0.2">
      <c r="A246" s="94">
        <f t="shared" si="9"/>
        <v>104</v>
      </c>
      <c r="B246" s="102" t="s">
        <v>631</v>
      </c>
      <c r="C246" s="91" t="s">
        <v>14</v>
      </c>
      <c r="D246" s="103">
        <f>+D245</f>
        <v>113.9</v>
      </c>
      <c r="E246" s="144"/>
      <c r="F246" s="144"/>
      <c r="G246" s="145"/>
      <c r="H246" s="146"/>
      <c r="I246" s="146"/>
      <c r="J246" s="147"/>
      <c r="K246" s="147"/>
      <c r="L246" s="146"/>
      <c r="M246" s="146"/>
      <c r="N246" s="146"/>
      <c r="O246" s="146"/>
      <c r="P246" s="28"/>
      <c r="Q246" s="29"/>
      <c r="R246" s="30"/>
      <c r="S246" s="27"/>
    </row>
    <row r="247" spans="1:19" x14ac:dyDescent="0.2">
      <c r="A247" s="94">
        <f t="shared" si="9"/>
        <v>105</v>
      </c>
      <c r="B247" s="115" t="s">
        <v>382</v>
      </c>
      <c r="C247" s="155" t="s">
        <v>14</v>
      </c>
      <c r="D247" s="156">
        <f>+D246*2</f>
        <v>227.8</v>
      </c>
      <c r="E247" s="144"/>
      <c r="F247" s="144"/>
      <c r="G247" s="145"/>
      <c r="H247" s="146"/>
      <c r="I247" s="146"/>
      <c r="J247" s="147"/>
      <c r="K247" s="147"/>
      <c r="L247" s="146"/>
      <c r="M247" s="146"/>
      <c r="N247" s="146"/>
      <c r="O247" s="146"/>
      <c r="P247" s="36"/>
      <c r="Q247" s="37"/>
      <c r="R247" s="30"/>
      <c r="S247" s="27"/>
    </row>
    <row r="248" spans="1:19" x14ac:dyDescent="0.2">
      <c r="A248" s="94">
        <f t="shared" si="9"/>
        <v>106</v>
      </c>
      <c r="B248" s="102" t="s">
        <v>383</v>
      </c>
      <c r="C248" s="91" t="s">
        <v>14</v>
      </c>
      <c r="D248" s="103">
        <f>+D247</f>
        <v>227.8</v>
      </c>
      <c r="E248" s="144"/>
      <c r="F248" s="144"/>
      <c r="G248" s="145"/>
      <c r="H248" s="146"/>
      <c r="I248" s="146"/>
      <c r="J248" s="147"/>
      <c r="K248" s="147"/>
      <c r="L248" s="146"/>
      <c r="M248" s="146"/>
      <c r="N248" s="146"/>
      <c r="O248" s="146"/>
      <c r="P248" s="28"/>
      <c r="Q248" s="29"/>
      <c r="R248" s="30"/>
      <c r="S248" s="27"/>
    </row>
    <row r="249" spans="1:19" x14ac:dyDescent="0.2">
      <c r="A249" s="94"/>
      <c r="B249" s="106" t="s">
        <v>385</v>
      </c>
      <c r="C249" s="91"/>
      <c r="D249" s="103"/>
      <c r="E249" s="144"/>
      <c r="F249" s="144"/>
      <c r="G249" s="145"/>
      <c r="H249" s="146"/>
      <c r="I249" s="146"/>
      <c r="J249" s="147"/>
      <c r="K249" s="147"/>
      <c r="L249" s="146"/>
      <c r="M249" s="146"/>
      <c r="N249" s="146"/>
      <c r="O249" s="146"/>
      <c r="P249" s="28"/>
      <c r="Q249" s="29"/>
      <c r="R249" s="30"/>
      <c r="S249" s="27"/>
    </row>
    <row r="250" spans="1:19" x14ac:dyDescent="0.2">
      <c r="A250" s="94">
        <v>107</v>
      </c>
      <c r="B250" s="102" t="s">
        <v>386</v>
      </c>
      <c r="C250" s="91" t="s">
        <v>14</v>
      </c>
      <c r="D250" s="91">
        <v>56.9</v>
      </c>
      <c r="E250" s="144"/>
      <c r="F250" s="144"/>
      <c r="G250" s="145"/>
      <c r="H250" s="146"/>
      <c r="I250" s="146"/>
      <c r="J250" s="147"/>
      <c r="K250" s="147"/>
      <c r="L250" s="146"/>
      <c r="M250" s="146"/>
      <c r="N250" s="146"/>
      <c r="O250" s="146"/>
      <c r="P250" s="28"/>
      <c r="Q250" s="29"/>
      <c r="R250" s="30"/>
      <c r="S250" s="27"/>
    </row>
    <row r="251" spans="1:19" x14ac:dyDescent="0.2">
      <c r="A251" s="94">
        <f t="shared" si="9"/>
        <v>108</v>
      </c>
      <c r="B251" s="102" t="s">
        <v>632</v>
      </c>
      <c r="C251" s="91" t="s">
        <v>14</v>
      </c>
      <c r="D251" s="103">
        <f>+D250</f>
        <v>56.9</v>
      </c>
      <c r="E251" s="144"/>
      <c r="F251" s="144"/>
      <c r="G251" s="145"/>
      <c r="H251" s="146"/>
      <c r="I251" s="146"/>
      <c r="J251" s="147"/>
      <c r="K251" s="147"/>
      <c r="L251" s="146"/>
      <c r="M251" s="146"/>
      <c r="N251" s="146"/>
      <c r="O251" s="146"/>
      <c r="P251" s="28"/>
      <c r="Q251" s="29"/>
      <c r="R251" s="30"/>
      <c r="S251" s="27"/>
    </row>
    <row r="252" spans="1:19" x14ac:dyDescent="0.2">
      <c r="A252" s="94">
        <f t="shared" si="9"/>
        <v>109</v>
      </c>
      <c r="B252" s="115" t="s">
        <v>382</v>
      </c>
      <c r="C252" s="155" t="s">
        <v>14</v>
      </c>
      <c r="D252" s="156">
        <f>+D251*2</f>
        <v>113.8</v>
      </c>
      <c r="E252" s="144"/>
      <c r="F252" s="144"/>
      <c r="G252" s="145"/>
      <c r="H252" s="146"/>
      <c r="I252" s="146"/>
      <c r="J252" s="147"/>
      <c r="K252" s="147"/>
      <c r="L252" s="146"/>
      <c r="M252" s="146"/>
      <c r="N252" s="146"/>
      <c r="O252" s="146"/>
      <c r="P252" s="36"/>
      <c r="Q252" s="37"/>
      <c r="R252" s="30"/>
      <c r="S252" s="27"/>
    </row>
    <row r="253" spans="1:19" x14ac:dyDescent="0.2">
      <c r="A253" s="94">
        <f t="shared" si="9"/>
        <v>110</v>
      </c>
      <c r="B253" s="102" t="s">
        <v>383</v>
      </c>
      <c r="C253" s="91" t="s">
        <v>14</v>
      </c>
      <c r="D253" s="103">
        <f>+D252</f>
        <v>113.8</v>
      </c>
      <c r="E253" s="144"/>
      <c r="F253" s="144"/>
      <c r="G253" s="145"/>
      <c r="H253" s="146"/>
      <c r="I253" s="146"/>
      <c r="J253" s="147"/>
      <c r="K253" s="147"/>
      <c r="L253" s="146"/>
      <c r="M253" s="146"/>
      <c r="N253" s="146"/>
      <c r="O253" s="146"/>
      <c r="P253" s="28"/>
      <c r="Q253" s="29"/>
      <c r="R253" s="30"/>
      <c r="S253" s="27"/>
    </row>
    <row r="254" spans="1:19" x14ac:dyDescent="0.2">
      <c r="A254" s="94"/>
      <c r="B254" s="106" t="s">
        <v>387</v>
      </c>
      <c r="C254" s="91"/>
      <c r="D254" s="103"/>
      <c r="E254" s="144"/>
      <c r="F254" s="144"/>
      <c r="G254" s="145"/>
      <c r="H254" s="146"/>
      <c r="I254" s="146"/>
      <c r="J254" s="147"/>
      <c r="K254" s="147"/>
      <c r="L254" s="146"/>
      <c r="M254" s="146"/>
      <c r="N254" s="146"/>
      <c r="O254" s="146"/>
      <c r="P254" s="28"/>
      <c r="Q254" s="29"/>
      <c r="R254" s="30"/>
      <c r="S254" s="27"/>
    </row>
    <row r="255" spans="1:19" x14ac:dyDescent="0.2">
      <c r="A255" s="94">
        <f>+A253+1</f>
        <v>111</v>
      </c>
      <c r="B255" s="102" t="s">
        <v>440</v>
      </c>
      <c r="C255" s="91" t="s">
        <v>14</v>
      </c>
      <c r="D255" s="91">
        <v>8.8000000000000007</v>
      </c>
      <c r="E255" s="144"/>
      <c r="F255" s="144"/>
      <c r="G255" s="145"/>
      <c r="H255" s="146"/>
      <c r="I255" s="146"/>
      <c r="J255" s="147"/>
      <c r="K255" s="147"/>
      <c r="L255" s="146"/>
      <c r="M255" s="146"/>
      <c r="N255" s="146"/>
      <c r="O255" s="146"/>
      <c r="P255" s="28"/>
      <c r="Q255" s="29"/>
      <c r="R255" s="30"/>
      <c r="S255" s="27"/>
    </row>
    <row r="256" spans="1:19" x14ac:dyDescent="0.2">
      <c r="A256" s="94">
        <f t="shared" si="9"/>
        <v>112</v>
      </c>
      <c r="B256" s="102" t="s">
        <v>633</v>
      </c>
      <c r="C256" s="91" t="s">
        <v>14</v>
      </c>
      <c r="D256" s="103">
        <f>+D255</f>
        <v>8.8000000000000007</v>
      </c>
      <c r="E256" s="144"/>
      <c r="F256" s="144"/>
      <c r="G256" s="145"/>
      <c r="H256" s="146"/>
      <c r="I256" s="146"/>
      <c r="J256" s="147"/>
      <c r="K256" s="147"/>
      <c r="L256" s="146"/>
      <c r="M256" s="146"/>
      <c r="N256" s="146"/>
      <c r="O256" s="146"/>
      <c r="P256" s="28"/>
      <c r="Q256" s="29"/>
      <c r="R256" s="30"/>
      <c r="S256" s="27"/>
    </row>
    <row r="257" spans="1:19" x14ac:dyDescent="0.2">
      <c r="A257" s="94">
        <f t="shared" si="9"/>
        <v>113</v>
      </c>
      <c r="B257" s="115" t="s">
        <v>441</v>
      </c>
      <c r="C257" s="155" t="s">
        <v>14</v>
      </c>
      <c r="D257" s="156">
        <f>+D256</f>
        <v>8.8000000000000007</v>
      </c>
      <c r="E257" s="144"/>
      <c r="F257" s="144"/>
      <c r="G257" s="145"/>
      <c r="H257" s="146"/>
      <c r="I257" s="146"/>
      <c r="J257" s="147"/>
      <c r="K257" s="147"/>
      <c r="L257" s="146"/>
      <c r="M257" s="146"/>
      <c r="N257" s="146"/>
      <c r="O257" s="146"/>
      <c r="P257" s="36"/>
      <c r="Q257" s="37"/>
      <c r="R257" s="30"/>
      <c r="S257" s="27"/>
    </row>
    <row r="258" spans="1:19" x14ac:dyDescent="0.2">
      <c r="A258" s="94">
        <f t="shared" si="9"/>
        <v>114</v>
      </c>
      <c r="B258" s="102" t="s">
        <v>383</v>
      </c>
      <c r="C258" s="91" t="s">
        <v>14</v>
      </c>
      <c r="D258" s="103">
        <f>+D257</f>
        <v>8.8000000000000007</v>
      </c>
      <c r="E258" s="144"/>
      <c r="F258" s="144"/>
      <c r="G258" s="145"/>
      <c r="H258" s="146"/>
      <c r="I258" s="146"/>
      <c r="J258" s="147"/>
      <c r="K258" s="147"/>
      <c r="L258" s="146"/>
      <c r="M258" s="146"/>
      <c r="N258" s="146"/>
      <c r="O258" s="146"/>
      <c r="P258" s="28"/>
      <c r="Q258" s="29"/>
      <c r="R258" s="30"/>
      <c r="S258" s="27"/>
    </row>
    <row r="259" spans="1:19" x14ac:dyDescent="0.2">
      <c r="A259" s="94"/>
      <c r="B259" s="106" t="s">
        <v>443</v>
      </c>
      <c r="C259" s="91"/>
      <c r="D259" s="103"/>
      <c r="E259" s="144"/>
      <c r="F259" s="144"/>
      <c r="G259" s="145"/>
      <c r="H259" s="146"/>
      <c r="I259" s="146"/>
      <c r="J259" s="147"/>
      <c r="K259" s="147"/>
      <c r="L259" s="146"/>
      <c r="M259" s="146"/>
      <c r="N259" s="146"/>
      <c r="O259" s="146"/>
      <c r="P259" s="28"/>
      <c r="Q259" s="29"/>
      <c r="R259" s="30"/>
      <c r="S259" s="27"/>
    </row>
    <row r="260" spans="1:19" x14ac:dyDescent="0.2">
      <c r="A260" s="94">
        <f>+A258+1</f>
        <v>115</v>
      </c>
      <c r="B260" s="102" t="s">
        <v>442</v>
      </c>
      <c r="C260" s="91" t="s">
        <v>14</v>
      </c>
      <c r="D260" s="91">
        <v>270.39999999999998</v>
      </c>
      <c r="E260" s="144"/>
      <c r="F260" s="144"/>
      <c r="G260" s="145"/>
      <c r="H260" s="146"/>
      <c r="I260" s="146"/>
      <c r="J260" s="147"/>
      <c r="K260" s="147"/>
      <c r="L260" s="146"/>
      <c r="M260" s="146"/>
      <c r="N260" s="146"/>
      <c r="O260" s="146"/>
      <c r="P260" s="28"/>
      <c r="Q260" s="29"/>
      <c r="R260" s="30"/>
      <c r="S260" s="27"/>
    </row>
    <row r="261" spans="1:19" x14ac:dyDescent="0.2">
      <c r="A261" s="94">
        <f t="shared" si="9"/>
        <v>116</v>
      </c>
      <c r="B261" s="102" t="s">
        <v>634</v>
      </c>
      <c r="C261" s="91" t="s">
        <v>14</v>
      </c>
      <c r="D261" s="103">
        <f>+D260</f>
        <v>270.39999999999998</v>
      </c>
      <c r="E261" s="144"/>
      <c r="F261" s="144"/>
      <c r="G261" s="145"/>
      <c r="H261" s="146"/>
      <c r="I261" s="146"/>
      <c r="J261" s="147"/>
      <c r="K261" s="147"/>
      <c r="L261" s="146"/>
      <c r="M261" s="146"/>
      <c r="N261" s="146"/>
      <c r="O261" s="146"/>
      <c r="P261" s="28"/>
      <c r="Q261" s="29"/>
      <c r="R261" s="30"/>
      <c r="S261" s="27"/>
    </row>
    <row r="262" spans="1:19" x14ac:dyDescent="0.2">
      <c r="A262" s="94">
        <f t="shared" si="9"/>
        <v>117</v>
      </c>
      <c r="B262" s="102" t="s">
        <v>444</v>
      </c>
      <c r="C262" s="91" t="s">
        <v>14</v>
      </c>
      <c r="D262" s="91">
        <f>+D260*2</f>
        <v>540.79999999999995</v>
      </c>
      <c r="E262" s="144"/>
      <c r="F262" s="144"/>
      <c r="G262" s="145"/>
      <c r="H262" s="146"/>
      <c r="I262" s="146"/>
      <c r="J262" s="147"/>
      <c r="K262" s="147"/>
      <c r="L262" s="146"/>
      <c r="M262" s="146"/>
      <c r="N262" s="146"/>
      <c r="O262" s="146"/>
      <c r="P262" s="28"/>
      <c r="Q262" s="29"/>
      <c r="R262" s="30"/>
      <c r="S262" s="27"/>
    </row>
    <row r="263" spans="1:19" x14ac:dyDescent="0.2">
      <c r="A263" s="94">
        <f t="shared" si="9"/>
        <v>118</v>
      </c>
      <c r="B263" s="102" t="s">
        <v>635</v>
      </c>
      <c r="C263" s="91" t="s">
        <v>14</v>
      </c>
      <c r="D263" s="103">
        <f>+D262</f>
        <v>540.79999999999995</v>
      </c>
      <c r="E263" s="144"/>
      <c r="F263" s="144"/>
      <c r="G263" s="145"/>
      <c r="H263" s="146"/>
      <c r="I263" s="146"/>
      <c r="J263" s="147"/>
      <c r="K263" s="147"/>
      <c r="L263" s="146"/>
      <c r="M263" s="146"/>
      <c r="N263" s="146"/>
      <c r="O263" s="146"/>
      <c r="P263" s="28"/>
      <c r="Q263" s="29"/>
      <c r="R263" s="30"/>
      <c r="S263" s="27"/>
    </row>
    <row r="264" spans="1:19" x14ac:dyDescent="0.2">
      <c r="A264" s="112">
        <v>119</v>
      </c>
      <c r="B264" s="102" t="s">
        <v>540</v>
      </c>
      <c r="C264" s="117" t="s">
        <v>14</v>
      </c>
      <c r="D264" s="114">
        <f>+D262</f>
        <v>540.79999999999995</v>
      </c>
      <c r="E264" s="144"/>
      <c r="F264" s="144"/>
      <c r="G264" s="145"/>
      <c r="H264" s="146"/>
      <c r="I264" s="146"/>
      <c r="J264" s="147"/>
      <c r="K264" s="147"/>
      <c r="L264" s="146"/>
      <c r="M264" s="146"/>
      <c r="N264" s="146"/>
      <c r="O264" s="146"/>
      <c r="P264" s="35"/>
      <c r="Q264" s="35"/>
      <c r="R264" s="30"/>
      <c r="S264" s="27"/>
    </row>
    <row r="265" spans="1:19" x14ac:dyDescent="0.2">
      <c r="A265" s="94">
        <v>120</v>
      </c>
      <c r="B265" s="115" t="s">
        <v>441</v>
      </c>
      <c r="C265" s="155" t="s">
        <v>14</v>
      </c>
      <c r="D265" s="156">
        <f>+D263</f>
        <v>540.79999999999995</v>
      </c>
      <c r="E265" s="144"/>
      <c r="F265" s="144"/>
      <c r="G265" s="145"/>
      <c r="H265" s="146"/>
      <c r="I265" s="146"/>
      <c r="J265" s="147"/>
      <c r="K265" s="147"/>
      <c r="L265" s="146"/>
      <c r="M265" s="146"/>
      <c r="N265" s="146"/>
      <c r="O265" s="146"/>
      <c r="P265" s="36"/>
      <c r="Q265" s="37"/>
      <c r="R265" s="30"/>
      <c r="S265" s="27"/>
    </row>
    <row r="266" spans="1:19" x14ac:dyDescent="0.2">
      <c r="A266" s="94">
        <f t="shared" si="9"/>
        <v>121</v>
      </c>
      <c r="B266" s="102" t="s">
        <v>383</v>
      </c>
      <c r="C266" s="91" t="s">
        <v>14</v>
      </c>
      <c r="D266" s="103">
        <f>+D260</f>
        <v>270.39999999999998</v>
      </c>
      <c r="E266" s="144"/>
      <c r="F266" s="144"/>
      <c r="G266" s="145"/>
      <c r="H266" s="146"/>
      <c r="I266" s="146"/>
      <c r="J266" s="147"/>
      <c r="K266" s="147"/>
      <c r="L266" s="146"/>
      <c r="M266" s="146"/>
      <c r="N266" s="146"/>
      <c r="O266" s="146"/>
      <c r="P266" s="28"/>
      <c r="Q266" s="29"/>
      <c r="R266" s="30"/>
      <c r="S266" s="27"/>
    </row>
    <row r="267" spans="1:19" x14ac:dyDescent="0.2">
      <c r="A267" s="94"/>
      <c r="B267" s="106" t="s">
        <v>445</v>
      </c>
      <c r="C267" s="91"/>
      <c r="D267" s="103"/>
      <c r="E267" s="144"/>
      <c r="F267" s="144"/>
      <c r="G267" s="145"/>
      <c r="H267" s="146"/>
      <c r="I267" s="146"/>
      <c r="J267" s="147"/>
      <c r="K267" s="147"/>
      <c r="L267" s="146"/>
      <c r="M267" s="146"/>
      <c r="N267" s="146"/>
      <c r="O267" s="146"/>
      <c r="P267" s="28"/>
      <c r="Q267" s="29"/>
      <c r="R267" s="30"/>
      <c r="S267" s="27"/>
    </row>
    <row r="268" spans="1:19" x14ac:dyDescent="0.2">
      <c r="A268" s="94">
        <v>122</v>
      </c>
      <c r="B268" s="102" t="s">
        <v>381</v>
      </c>
      <c r="C268" s="91" t="s">
        <v>14</v>
      </c>
      <c r="D268" s="91">
        <v>12.1</v>
      </c>
      <c r="E268" s="144"/>
      <c r="F268" s="144"/>
      <c r="G268" s="145"/>
      <c r="H268" s="146"/>
      <c r="I268" s="146"/>
      <c r="J268" s="147"/>
      <c r="K268" s="147"/>
      <c r="L268" s="146"/>
      <c r="M268" s="146"/>
      <c r="N268" s="146"/>
      <c r="O268" s="146"/>
      <c r="P268" s="28"/>
      <c r="Q268" s="29"/>
      <c r="R268" s="30"/>
      <c r="S268" s="27"/>
    </row>
    <row r="269" spans="1:19" x14ac:dyDescent="0.2">
      <c r="A269" s="94">
        <f t="shared" si="9"/>
        <v>123</v>
      </c>
      <c r="B269" s="102" t="s">
        <v>630</v>
      </c>
      <c r="C269" s="91" t="s">
        <v>14</v>
      </c>
      <c r="D269" s="103">
        <f>+D268</f>
        <v>12.1</v>
      </c>
      <c r="E269" s="144"/>
      <c r="F269" s="144"/>
      <c r="G269" s="145"/>
      <c r="H269" s="146"/>
      <c r="I269" s="146"/>
      <c r="J269" s="147"/>
      <c r="K269" s="147"/>
      <c r="L269" s="146"/>
      <c r="M269" s="146"/>
      <c r="N269" s="146"/>
      <c r="O269" s="146"/>
      <c r="P269" s="28"/>
      <c r="Q269" s="29"/>
      <c r="R269" s="30"/>
      <c r="S269" s="27"/>
    </row>
    <row r="270" spans="1:19" x14ac:dyDescent="0.2">
      <c r="A270" s="94">
        <f t="shared" si="9"/>
        <v>124</v>
      </c>
      <c r="B270" s="115" t="s">
        <v>382</v>
      </c>
      <c r="C270" s="155" t="s">
        <v>14</v>
      </c>
      <c r="D270" s="156">
        <f>+D269*2</f>
        <v>24.2</v>
      </c>
      <c r="E270" s="144"/>
      <c r="F270" s="144"/>
      <c r="G270" s="145"/>
      <c r="H270" s="146"/>
      <c r="I270" s="146"/>
      <c r="J270" s="147"/>
      <c r="K270" s="147"/>
      <c r="L270" s="146"/>
      <c r="M270" s="146"/>
      <c r="N270" s="146"/>
      <c r="O270" s="146"/>
      <c r="P270" s="36"/>
      <c r="Q270" s="37"/>
      <c r="R270" s="30"/>
      <c r="S270" s="27"/>
    </row>
    <row r="271" spans="1:19" x14ac:dyDescent="0.2">
      <c r="A271" s="94">
        <f t="shared" si="9"/>
        <v>125</v>
      </c>
      <c r="B271" s="102" t="s">
        <v>383</v>
      </c>
      <c r="C271" s="91" t="s">
        <v>14</v>
      </c>
      <c r="D271" s="103">
        <f>+D268</f>
        <v>12.1</v>
      </c>
      <c r="E271" s="144"/>
      <c r="F271" s="144"/>
      <c r="G271" s="145"/>
      <c r="H271" s="146"/>
      <c r="I271" s="146"/>
      <c r="J271" s="147"/>
      <c r="K271" s="147"/>
      <c r="L271" s="146"/>
      <c r="M271" s="146"/>
      <c r="N271" s="146"/>
      <c r="O271" s="146"/>
      <c r="P271" s="28"/>
      <c r="Q271" s="29"/>
      <c r="R271" s="30"/>
      <c r="S271" s="27"/>
    </row>
    <row r="272" spans="1:19" x14ac:dyDescent="0.2">
      <c r="A272" s="94"/>
      <c r="B272" s="106" t="s">
        <v>446</v>
      </c>
      <c r="C272" s="91"/>
      <c r="D272" s="103"/>
      <c r="E272" s="144"/>
      <c r="F272" s="144"/>
      <c r="G272" s="145"/>
      <c r="H272" s="146"/>
      <c r="I272" s="146"/>
      <c r="J272" s="147"/>
      <c r="K272" s="147"/>
      <c r="L272" s="146"/>
      <c r="M272" s="146"/>
      <c r="N272" s="146"/>
      <c r="O272" s="146"/>
      <c r="P272" s="28"/>
      <c r="Q272" s="29"/>
      <c r="R272" s="30"/>
      <c r="S272" s="27"/>
    </row>
    <row r="273" spans="1:19" x14ac:dyDescent="0.2">
      <c r="A273" s="94">
        <f>+A271+1</f>
        <v>126</v>
      </c>
      <c r="B273" s="118" t="s">
        <v>442</v>
      </c>
      <c r="C273" s="91" t="s">
        <v>14</v>
      </c>
      <c r="D273" s="91">
        <v>27.4</v>
      </c>
      <c r="E273" s="144"/>
      <c r="F273" s="144"/>
      <c r="G273" s="145"/>
      <c r="H273" s="146"/>
      <c r="I273" s="146"/>
      <c r="J273" s="147"/>
      <c r="K273" s="147"/>
      <c r="L273" s="146"/>
      <c r="M273" s="146"/>
      <c r="N273" s="146"/>
      <c r="O273" s="146"/>
      <c r="P273" s="28"/>
      <c r="Q273" s="29"/>
      <c r="R273" s="30"/>
      <c r="S273" s="27"/>
    </row>
    <row r="274" spans="1:19" x14ac:dyDescent="0.2">
      <c r="A274" s="94">
        <f t="shared" si="9"/>
        <v>127</v>
      </c>
      <c r="B274" s="102" t="s">
        <v>634</v>
      </c>
      <c r="C274" s="91" t="s">
        <v>14</v>
      </c>
      <c r="D274" s="103">
        <f>+D273</f>
        <v>27.4</v>
      </c>
      <c r="E274" s="144"/>
      <c r="F274" s="144"/>
      <c r="G274" s="145"/>
      <c r="H274" s="146"/>
      <c r="I274" s="146"/>
      <c r="J274" s="147"/>
      <c r="K274" s="147"/>
      <c r="L274" s="146"/>
      <c r="M274" s="146"/>
      <c r="N274" s="146"/>
      <c r="O274" s="146"/>
      <c r="P274" s="28"/>
      <c r="Q274" s="29"/>
      <c r="R274" s="30"/>
      <c r="S274" s="27"/>
    </row>
    <row r="275" spans="1:19" x14ac:dyDescent="0.2">
      <c r="A275" s="94">
        <f t="shared" si="9"/>
        <v>128</v>
      </c>
      <c r="B275" s="102" t="s">
        <v>447</v>
      </c>
      <c r="C275" s="91" t="s">
        <v>14</v>
      </c>
      <c r="D275" s="103">
        <f>+D274</f>
        <v>27.4</v>
      </c>
      <c r="E275" s="144"/>
      <c r="F275" s="144"/>
      <c r="G275" s="145"/>
      <c r="H275" s="146"/>
      <c r="I275" s="146"/>
      <c r="J275" s="147"/>
      <c r="K275" s="147"/>
      <c r="L275" s="146"/>
      <c r="M275" s="146"/>
      <c r="N275" s="146"/>
      <c r="O275" s="146"/>
      <c r="P275" s="28"/>
      <c r="Q275" s="29"/>
      <c r="R275" s="30"/>
      <c r="S275" s="27"/>
    </row>
    <row r="276" spans="1:19" x14ac:dyDescent="0.2">
      <c r="A276" s="94">
        <f t="shared" si="9"/>
        <v>129</v>
      </c>
      <c r="B276" s="102" t="s">
        <v>635</v>
      </c>
      <c r="C276" s="91" t="s">
        <v>14</v>
      </c>
      <c r="D276" s="103">
        <f>+D275</f>
        <v>27.4</v>
      </c>
      <c r="E276" s="144"/>
      <c r="F276" s="144"/>
      <c r="G276" s="145"/>
      <c r="H276" s="146"/>
      <c r="I276" s="146"/>
      <c r="J276" s="147"/>
      <c r="K276" s="147"/>
      <c r="L276" s="146"/>
      <c r="M276" s="146"/>
      <c r="N276" s="146"/>
      <c r="O276" s="146"/>
      <c r="P276" s="28"/>
      <c r="Q276" s="29"/>
      <c r="R276" s="30"/>
      <c r="S276" s="27"/>
    </row>
    <row r="277" spans="1:19" x14ac:dyDescent="0.2">
      <c r="A277" s="94">
        <f t="shared" si="9"/>
        <v>130</v>
      </c>
      <c r="B277" s="115" t="s">
        <v>441</v>
      </c>
      <c r="C277" s="155" t="s">
        <v>14</v>
      </c>
      <c r="D277" s="156">
        <f>+D276*2</f>
        <v>54.8</v>
      </c>
      <c r="E277" s="144"/>
      <c r="F277" s="144"/>
      <c r="G277" s="145"/>
      <c r="H277" s="146"/>
      <c r="I277" s="146"/>
      <c r="J277" s="147"/>
      <c r="K277" s="147"/>
      <c r="L277" s="146"/>
      <c r="M277" s="146"/>
      <c r="N277" s="146"/>
      <c r="O277" s="146"/>
      <c r="P277" s="36"/>
      <c r="Q277" s="37"/>
      <c r="R277" s="30"/>
      <c r="S277" s="27"/>
    </row>
    <row r="278" spans="1:19" x14ac:dyDescent="0.2">
      <c r="A278" s="94">
        <f t="shared" si="9"/>
        <v>131</v>
      </c>
      <c r="B278" s="102" t="s">
        <v>383</v>
      </c>
      <c r="C278" s="91" t="s">
        <v>14</v>
      </c>
      <c r="D278" s="103">
        <f>+D277</f>
        <v>54.8</v>
      </c>
      <c r="E278" s="144"/>
      <c r="F278" s="144"/>
      <c r="G278" s="145"/>
      <c r="H278" s="146"/>
      <c r="I278" s="146"/>
      <c r="J278" s="147"/>
      <c r="K278" s="147"/>
      <c r="L278" s="146"/>
      <c r="M278" s="146"/>
      <c r="N278" s="146"/>
      <c r="O278" s="146"/>
      <c r="P278" s="28"/>
      <c r="Q278" s="29"/>
      <c r="R278" s="30"/>
      <c r="S278" s="27"/>
    </row>
    <row r="279" spans="1:19" x14ac:dyDescent="0.2">
      <c r="A279" s="94"/>
      <c r="B279" s="106" t="s">
        <v>448</v>
      </c>
      <c r="C279" s="91"/>
      <c r="D279" s="103"/>
      <c r="E279" s="144"/>
      <c r="F279" s="144"/>
      <c r="G279" s="145"/>
      <c r="H279" s="146"/>
      <c r="I279" s="146"/>
      <c r="J279" s="147"/>
      <c r="K279" s="147"/>
      <c r="L279" s="146"/>
      <c r="M279" s="146"/>
      <c r="N279" s="146"/>
      <c r="O279" s="146"/>
      <c r="P279" s="28"/>
      <c r="Q279" s="29"/>
      <c r="R279" s="30"/>
      <c r="S279" s="27"/>
    </row>
    <row r="280" spans="1:19" ht="38.25" x14ac:dyDescent="0.2">
      <c r="A280" s="94">
        <v>132</v>
      </c>
      <c r="B280" s="102" t="s">
        <v>636</v>
      </c>
      <c r="C280" s="91" t="s">
        <v>14</v>
      </c>
      <c r="D280" s="103">
        <v>4.2</v>
      </c>
      <c r="E280" s="144"/>
      <c r="F280" s="144"/>
      <c r="G280" s="145"/>
      <c r="H280" s="146"/>
      <c r="I280" s="146"/>
      <c r="J280" s="147"/>
      <c r="K280" s="147"/>
      <c r="L280" s="146"/>
      <c r="M280" s="146"/>
      <c r="N280" s="146"/>
      <c r="O280" s="146"/>
      <c r="P280" s="28"/>
      <c r="Q280" s="29"/>
      <c r="R280" s="30"/>
      <c r="S280" s="27"/>
    </row>
    <row r="281" spans="1:19" x14ac:dyDescent="0.2">
      <c r="A281" s="94"/>
      <c r="B281" s="106" t="s">
        <v>449</v>
      </c>
      <c r="C281" s="91"/>
      <c r="D281" s="103"/>
      <c r="E281" s="144"/>
      <c r="F281" s="144"/>
      <c r="G281" s="145"/>
      <c r="H281" s="146"/>
      <c r="I281" s="146"/>
      <c r="J281" s="147"/>
      <c r="K281" s="147"/>
      <c r="L281" s="146"/>
      <c r="M281" s="146"/>
      <c r="N281" s="146"/>
      <c r="O281" s="146"/>
      <c r="P281" s="28"/>
      <c r="Q281" s="29"/>
      <c r="R281" s="30"/>
      <c r="S281" s="27"/>
    </row>
    <row r="282" spans="1:19" ht="63.75" x14ac:dyDescent="0.2">
      <c r="A282" s="94">
        <v>133</v>
      </c>
      <c r="B282" s="102" t="s">
        <v>637</v>
      </c>
      <c r="C282" s="91" t="s">
        <v>14</v>
      </c>
      <c r="D282" s="103">
        <f>27.6+11.4</f>
        <v>39</v>
      </c>
      <c r="E282" s="144"/>
      <c r="F282" s="144"/>
      <c r="G282" s="145"/>
      <c r="H282" s="146"/>
      <c r="I282" s="146"/>
      <c r="J282" s="147"/>
      <c r="K282" s="147"/>
      <c r="L282" s="146"/>
      <c r="M282" s="146"/>
      <c r="N282" s="146"/>
      <c r="O282" s="146"/>
      <c r="P282" s="28"/>
      <c r="Q282" s="29"/>
      <c r="R282" s="30"/>
      <c r="S282" s="27"/>
    </row>
    <row r="283" spans="1:19" x14ac:dyDescent="0.2">
      <c r="A283" s="94"/>
      <c r="B283" s="106" t="s">
        <v>388</v>
      </c>
      <c r="C283" s="91"/>
      <c r="D283" s="103"/>
      <c r="E283" s="144"/>
      <c r="F283" s="144"/>
      <c r="G283" s="145"/>
      <c r="H283" s="146"/>
      <c r="I283" s="146"/>
      <c r="J283" s="147"/>
      <c r="K283" s="147"/>
      <c r="L283" s="146"/>
      <c r="M283" s="146"/>
      <c r="N283" s="146"/>
      <c r="O283" s="146"/>
      <c r="P283" s="28"/>
      <c r="Q283" s="29"/>
      <c r="R283" s="30"/>
      <c r="S283" s="27"/>
    </row>
    <row r="284" spans="1:19" x14ac:dyDescent="0.2">
      <c r="A284" s="94"/>
      <c r="B284" s="106" t="s">
        <v>354</v>
      </c>
      <c r="C284" s="91"/>
      <c r="D284" s="103"/>
      <c r="E284" s="144"/>
      <c r="F284" s="144"/>
      <c r="G284" s="145"/>
      <c r="H284" s="146"/>
      <c r="I284" s="146"/>
      <c r="J284" s="147"/>
      <c r="K284" s="147"/>
      <c r="L284" s="146"/>
      <c r="M284" s="146"/>
      <c r="N284" s="146"/>
      <c r="O284" s="146"/>
      <c r="P284" s="28"/>
      <c r="Q284" s="29"/>
      <c r="R284" s="30"/>
      <c r="S284" s="27"/>
    </row>
    <row r="285" spans="1:19" x14ac:dyDescent="0.2">
      <c r="A285" s="94">
        <v>1</v>
      </c>
      <c r="B285" s="102" t="s">
        <v>638</v>
      </c>
      <c r="C285" s="91" t="s">
        <v>14</v>
      </c>
      <c r="D285" s="103">
        <f>616.9+345.2</f>
        <v>962.09999999999991</v>
      </c>
      <c r="E285" s="144"/>
      <c r="F285" s="144"/>
      <c r="G285" s="145"/>
      <c r="H285" s="146"/>
      <c r="I285" s="146"/>
      <c r="J285" s="147"/>
      <c r="K285" s="147"/>
      <c r="L285" s="146"/>
      <c r="M285" s="146"/>
      <c r="N285" s="146"/>
      <c r="O285" s="146"/>
      <c r="P285" s="28"/>
      <c r="Q285" s="29"/>
      <c r="R285" s="30"/>
      <c r="S285" s="27"/>
    </row>
    <row r="286" spans="1:19" x14ac:dyDescent="0.2">
      <c r="A286" s="94">
        <f t="shared" si="9"/>
        <v>2</v>
      </c>
      <c r="B286" s="102" t="s">
        <v>389</v>
      </c>
      <c r="C286" s="91" t="s">
        <v>14</v>
      </c>
      <c r="D286" s="91">
        <v>15.7</v>
      </c>
      <c r="E286" s="144"/>
      <c r="F286" s="144"/>
      <c r="G286" s="145"/>
      <c r="H286" s="146"/>
      <c r="I286" s="146"/>
      <c r="J286" s="147"/>
      <c r="K286" s="147"/>
      <c r="L286" s="146"/>
      <c r="M286" s="146"/>
      <c r="N286" s="146"/>
      <c r="O286" s="146"/>
      <c r="P286" s="28"/>
      <c r="Q286" s="29"/>
      <c r="R286" s="30"/>
      <c r="S286" s="27"/>
    </row>
    <row r="287" spans="1:19" x14ac:dyDescent="0.2">
      <c r="A287" s="94">
        <f t="shared" si="9"/>
        <v>3</v>
      </c>
      <c r="B287" s="102" t="s">
        <v>390</v>
      </c>
      <c r="C287" s="91" t="s">
        <v>371</v>
      </c>
      <c r="D287" s="103">
        <f>367+16.2+13.9</f>
        <v>397.09999999999997</v>
      </c>
      <c r="E287" s="144"/>
      <c r="F287" s="144"/>
      <c r="G287" s="145"/>
      <c r="H287" s="146"/>
      <c r="I287" s="146"/>
      <c r="J287" s="147"/>
      <c r="K287" s="147"/>
      <c r="L287" s="146"/>
      <c r="M287" s="146"/>
      <c r="N287" s="146"/>
      <c r="O287" s="146"/>
      <c r="P287" s="28"/>
      <c r="Q287" s="29"/>
      <c r="R287" s="30"/>
      <c r="S287" s="27"/>
    </row>
    <row r="288" spans="1:19" x14ac:dyDescent="0.2">
      <c r="A288" s="94">
        <f t="shared" si="9"/>
        <v>4</v>
      </c>
      <c r="B288" s="102" t="s">
        <v>391</v>
      </c>
      <c r="C288" s="91" t="s">
        <v>371</v>
      </c>
      <c r="D288" s="91">
        <v>16.2</v>
      </c>
      <c r="E288" s="144"/>
      <c r="F288" s="144"/>
      <c r="G288" s="145"/>
      <c r="H288" s="146"/>
      <c r="I288" s="146"/>
      <c r="J288" s="147"/>
      <c r="K288" s="147"/>
      <c r="L288" s="146"/>
      <c r="M288" s="146"/>
      <c r="N288" s="146"/>
      <c r="O288" s="146"/>
      <c r="P288" s="28"/>
      <c r="Q288" s="29"/>
      <c r="R288" s="30"/>
      <c r="S288" s="27"/>
    </row>
    <row r="289" spans="1:19" x14ac:dyDescent="0.2">
      <c r="A289" s="94">
        <f t="shared" si="9"/>
        <v>5</v>
      </c>
      <c r="B289" s="102" t="s">
        <v>392</v>
      </c>
      <c r="C289" s="91" t="s">
        <v>371</v>
      </c>
      <c r="D289" s="91">
        <f>367+13.9</f>
        <v>380.9</v>
      </c>
      <c r="E289" s="144"/>
      <c r="F289" s="144"/>
      <c r="G289" s="145"/>
      <c r="H289" s="146"/>
      <c r="I289" s="146"/>
      <c r="J289" s="147"/>
      <c r="K289" s="147"/>
      <c r="L289" s="146"/>
      <c r="M289" s="146"/>
      <c r="N289" s="146"/>
      <c r="O289" s="146"/>
      <c r="P289" s="28"/>
      <c r="Q289" s="29"/>
      <c r="R289" s="30"/>
      <c r="S289" s="27"/>
    </row>
    <row r="290" spans="1:19" x14ac:dyDescent="0.2">
      <c r="A290" s="94"/>
      <c r="B290" s="106" t="s">
        <v>393</v>
      </c>
      <c r="C290" s="91"/>
      <c r="D290" s="91"/>
      <c r="E290" s="144"/>
      <c r="F290" s="144"/>
      <c r="G290" s="145"/>
      <c r="H290" s="146"/>
      <c r="I290" s="146"/>
      <c r="J290" s="147"/>
      <c r="K290" s="147"/>
      <c r="L290" s="146"/>
      <c r="M290" s="146"/>
      <c r="N290" s="146"/>
      <c r="O290" s="146"/>
      <c r="P290" s="28"/>
      <c r="Q290" s="29"/>
      <c r="R290" s="30"/>
      <c r="S290" s="27"/>
    </row>
    <row r="291" spans="1:19" x14ac:dyDescent="0.2">
      <c r="A291" s="94">
        <v>6</v>
      </c>
      <c r="B291" s="102" t="s">
        <v>394</v>
      </c>
      <c r="C291" s="91" t="s">
        <v>14</v>
      </c>
      <c r="D291" s="103">
        <v>29.5</v>
      </c>
      <c r="E291" s="144"/>
      <c r="F291" s="144"/>
      <c r="G291" s="145"/>
      <c r="H291" s="146"/>
      <c r="I291" s="146"/>
      <c r="J291" s="147"/>
      <c r="K291" s="147"/>
      <c r="L291" s="146"/>
      <c r="M291" s="146"/>
      <c r="N291" s="146"/>
      <c r="O291" s="146"/>
      <c r="P291" s="28"/>
      <c r="Q291" s="29"/>
      <c r="R291" s="30"/>
      <c r="S291" s="27"/>
    </row>
    <row r="292" spans="1:19" x14ac:dyDescent="0.2">
      <c r="A292" s="94">
        <f t="shared" si="9"/>
        <v>7</v>
      </c>
      <c r="B292" s="102" t="s">
        <v>395</v>
      </c>
      <c r="C292" s="91" t="s">
        <v>371</v>
      </c>
      <c r="D292" s="103">
        <v>375.2</v>
      </c>
      <c r="E292" s="144"/>
      <c r="F292" s="144"/>
      <c r="G292" s="145"/>
      <c r="H292" s="146"/>
      <c r="I292" s="146"/>
      <c r="J292" s="147"/>
      <c r="K292" s="147"/>
      <c r="L292" s="146"/>
      <c r="M292" s="146"/>
      <c r="N292" s="146"/>
      <c r="O292" s="146"/>
      <c r="P292" s="28"/>
      <c r="Q292" s="29"/>
      <c r="R292" s="30"/>
      <c r="S292" s="27"/>
    </row>
    <row r="293" spans="1:19" x14ac:dyDescent="0.2">
      <c r="A293" s="94">
        <f t="shared" si="9"/>
        <v>8</v>
      </c>
      <c r="B293" s="102" t="s">
        <v>396</v>
      </c>
      <c r="C293" s="91" t="s">
        <v>14</v>
      </c>
      <c r="D293" s="91">
        <f>723.7+19</f>
        <v>742.7</v>
      </c>
      <c r="E293" s="144"/>
      <c r="F293" s="144"/>
      <c r="G293" s="145"/>
      <c r="H293" s="146"/>
      <c r="I293" s="146"/>
      <c r="J293" s="147"/>
      <c r="K293" s="147"/>
      <c r="L293" s="146"/>
      <c r="M293" s="146"/>
      <c r="N293" s="146"/>
      <c r="O293" s="146"/>
      <c r="P293" s="28"/>
      <c r="Q293" s="29"/>
      <c r="R293" s="30"/>
      <c r="S293" s="27"/>
    </row>
    <row r="294" spans="1:19" x14ac:dyDescent="0.2">
      <c r="A294" s="94">
        <f t="shared" si="9"/>
        <v>9</v>
      </c>
      <c r="B294" s="102" t="s">
        <v>450</v>
      </c>
      <c r="C294" s="91" t="s">
        <v>371</v>
      </c>
      <c r="D294" s="103">
        <v>35.6</v>
      </c>
      <c r="E294" s="144"/>
      <c r="F294" s="144"/>
      <c r="G294" s="145"/>
      <c r="H294" s="146"/>
      <c r="I294" s="146"/>
      <c r="J294" s="147"/>
      <c r="K294" s="147"/>
      <c r="L294" s="146"/>
      <c r="M294" s="146"/>
      <c r="N294" s="146"/>
      <c r="O294" s="146"/>
      <c r="P294" s="28"/>
      <c r="Q294" s="29"/>
      <c r="R294" s="30"/>
      <c r="S294" s="27"/>
    </row>
    <row r="295" spans="1:19" x14ac:dyDescent="0.2">
      <c r="A295" s="94">
        <f t="shared" si="9"/>
        <v>10</v>
      </c>
      <c r="B295" s="102" t="s">
        <v>397</v>
      </c>
      <c r="C295" s="91" t="s">
        <v>371</v>
      </c>
      <c r="D295" s="103">
        <f>+D294</f>
        <v>35.6</v>
      </c>
      <c r="E295" s="144"/>
      <c r="F295" s="144"/>
      <c r="G295" s="145"/>
      <c r="H295" s="146"/>
      <c r="I295" s="146"/>
      <c r="J295" s="147"/>
      <c r="K295" s="147"/>
      <c r="L295" s="146"/>
      <c r="M295" s="146"/>
      <c r="N295" s="146"/>
      <c r="O295" s="146"/>
      <c r="P295" s="28"/>
      <c r="Q295" s="29"/>
      <c r="R295" s="30"/>
      <c r="S295" s="27"/>
    </row>
    <row r="296" spans="1:19" x14ac:dyDescent="0.2">
      <c r="A296" s="94"/>
      <c r="B296" s="106" t="s">
        <v>379</v>
      </c>
      <c r="C296" s="91"/>
      <c r="D296" s="103"/>
      <c r="E296" s="144"/>
      <c r="F296" s="144"/>
      <c r="G296" s="145"/>
      <c r="H296" s="146"/>
      <c r="I296" s="146"/>
      <c r="J296" s="147"/>
      <c r="K296" s="147"/>
      <c r="L296" s="146"/>
      <c r="M296" s="146"/>
      <c r="N296" s="146"/>
      <c r="O296" s="146"/>
      <c r="P296" s="28"/>
      <c r="Q296" s="29"/>
      <c r="R296" s="30"/>
      <c r="S296" s="27"/>
    </row>
    <row r="297" spans="1:19" x14ac:dyDescent="0.2">
      <c r="A297" s="94">
        <v>11</v>
      </c>
      <c r="B297" s="102" t="s">
        <v>383</v>
      </c>
      <c r="C297" s="91" t="s">
        <v>14</v>
      </c>
      <c r="D297" s="103">
        <f>409.3+1098.3-D278-D271-D266-D258-D253-D248-D243</f>
        <v>605.50000000000034</v>
      </c>
      <c r="E297" s="144"/>
      <c r="F297" s="144"/>
      <c r="G297" s="145"/>
      <c r="H297" s="146"/>
      <c r="I297" s="146"/>
      <c r="J297" s="147"/>
      <c r="K297" s="147"/>
      <c r="L297" s="146"/>
      <c r="M297" s="146"/>
      <c r="N297" s="146"/>
      <c r="O297" s="146"/>
      <c r="P297" s="28"/>
      <c r="Q297" s="29"/>
      <c r="R297" s="30"/>
      <c r="S297" s="27"/>
    </row>
    <row r="298" spans="1:19" x14ac:dyDescent="0.2">
      <c r="A298" s="94">
        <f t="shared" si="9"/>
        <v>12</v>
      </c>
      <c r="B298" s="102" t="s">
        <v>398</v>
      </c>
      <c r="C298" s="91" t="s">
        <v>14</v>
      </c>
      <c r="D298" s="103">
        <v>84.3</v>
      </c>
      <c r="E298" s="144"/>
      <c r="F298" s="144"/>
      <c r="G298" s="145"/>
      <c r="H298" s="146"/>
      <c r="I298" s="146"/>
      <c r="J298" s="147"/>
      <c r="K298" s="147"/>
      <c r="L298" s="146"/>
      <c r="M298" s="146"/>
      <c r="N298" s="146"/>
      <c r="O298" s="146"/>
      <c r="P298" s="28"/>
      <c r="Q298" s="29"/>
      <c r="R298" s="30"/>
      <c r="S298" s="27"/>
    </row>
    <row r="299" spans="1:19" x14ac:dyDescent="0.2">
      <c r="A299" s="94">
        <f t="shared" si="9"/>
        <v>13</v>
      </c>
      <c r="B299" s="102" t="s">
        <v>399</v>
      </c>
      <c r="C299" s="91" t="s">
        <v>14</v>
      </c>
      <c r="D299" s="91">
        <f>1507.6+84.3</f>
        <v>1591.8999999999999</v>
      </c>
      <c r="E299" s="144"/>
      <c r="F299" s="144"/>
      <c r="G299" s="145"/>
      <c r="H299" s="146"/>
      <c r="I299" s="146"/>
      <c r="J299" s="147"/>
      <c r="K299" s="147"/>
      <c r="L299" s="146"/>
      <c r="M299" s="146"/>
      <c r="N299" s="146"/>
      <c r="O299" s="146"/>
      <c r="P299" s="28"/>
      <c r="Q299" s="29"/>
      <c r="R299" s="30"/>
      <c r="S299" s="27"/>
    </row>
    <row r="300" spans="1:19" x14ac:dyDescent="0.2">
      <c r="A300" s="94">
        <v>14</v>
      </c>
      <c r="B300" s="102" t="s">
        <v>451</v>
      </c>
      <c r="C300" s="91" t="s">
        <v>14</v>
      </c>
      <c r="D300" s="103">
        <v>38.6</v>
      </c>
      <c r="E300" s="144"/>
      <c r="F300" s="144"/>
      <c r="G300" s="145"/>
      <c r="H300" s="146"/>
      <c r="I300" s="146"/>
      <c r="J300" s="147"/>
      <c r="K300" s="147"/>
      <c r="L300" s="146"/>
      <c r="M300" s="146"/>
      <c r="N300" s="146"/>
      <c r="O300" s="146"/>
      <c r="P300" s="28"/>
      <c r="Q300" s="29"/>
      <c r="R300" s="30"/>
      <c r="S300" s="27"/>
    </row>
    <row r="301" spans="1:19" x14ac:dyDescent="0.2">
      <c r="A301" s="94">
        <v>15</v>
      </c>
      <c r="B301" s="102" t="s">
        <v>400</v>
      </c>
      <c r="C301" s="91" t="s">
        <v>14</v>
      </c>
      <c r="D301" s="91">
        <v>22</v>
      </c>
      <c r="E301" s="144"/>
      <c r="F301" s="144"/>
      <c r="G301" s="145"/>
      <c r="H301" s="146"/>
      <c r="I301" s="146"/>
      <c r="J301" s="147"/>
      <c r="K301" s="147"/>
      <c r="L301" s="146"/>
      <c r="M301" s="146"/>
      <c r="N301" s="146"/>
      <c r="O301" s="146"/>
      <c r="P301" s="28"/>
      <c r="Q301" s="29"/>
      <c r="R301" s="30"/>
      <c r="S301" s="27"/>
    </row>
    <row r="302" spans="1:19" x14ac:dyDescent="0.2">
      <c r="A302" s="94"/>
      <c r="B302" s="106" t="s">
        <v>401</v>
      </c>
      <c r="C302" s="91"/>
      <c r="D302" s="91"/>
      <c r="E302" s="144"/>
      <c r="F302" s="144"/>
      <c r="G302" s="145"/>
      <c r="H302" s="146"/>
      <c r="I302" s="146"/>
      <c r="J302" s="147"/>
      <c r="K302" s="147"/>
      <c r="L302" s="146"/>
      <c r="M302" s="146"/>
      <c r="N302" s="146"/>
      <c r="O302" s="146"/>
      <c r="P302" s="28"/>
      <c r="Q302" s="29"/>
      <c r="R302" s="30"/>
      <c r="S302" s="27"/>
    </row>
    <row r="303" spans="1:19" x14ac:dyDescent="0.2">
      <c r="A303" s="94">
        <f t="shared" si="9"/>
        <v>1</v>
      </c>
      <c r="B303" s="102" t="s">
        <v>541</v>
      </c>
      <c r="C303" s="91" t="s">
        <v>16</v>
      </c>
      <c r="D303" s="91">
        <v>18</v>
      </c>
      <c r="E303" s="144"/>
      <c r="F303" s="144"/>
      <c r="G303" s="145"/>
      <c r="H303" s="146"/>
      <c r="I303" s="146"/>
      <c r="J303" s="147"/>
      <c r="K303" s="147"/>
      <c r="L303" s="146"/>
      <c r="M303" s="146"/>
      <c r="N303" s="146"/>
      <c r="O303" s="146"/>
      <c r="P303" s="28"/>
      <c r="Q303" s="29"/>
      <c r="R303" s="30"/>
      <c r="S303" s="27"/>
    </row>
    <row r="304" spans="1:19" ht="25.5" x14ac:dyDescent="0.2">
      <c r="A304" s="94">
        <f t="shared" si="9"/>
        <v>2</v>
      </c>
      <c r="B304" s="102" t="s">
        <v>639</v>
      </c>
      <c r="C304" s="91" t="s">
        <v>16</v>
      </c>
      <c r="D304" s="91">
        <v>3</v>
      </c>
      <c r="E304" s="144"/>
      <c r="F304" s="144"/>
      <c r="G304" s="145"/>
      <c r="H304" s="146"/>
      <c r="I304" s="146"/>
      <c r="J304" s="147"/>
      <c r="K304" s="147"/>
      <c r="L304" s="146"/>
      <c r="M304" s="146"/>
      <c r="N304" s="146"/>
      <c r="O304" s="146"/>
      <c r="P304" s="28"/>
      <c r="Q304" s="29"/>
      <c r="R304" s="30"/>
      <c r="S304" s="27"/>
    </row>
    <row r="305" spans="1:19" ht="25.5" x14ac:dyDescent="0.2">
      <c r="A305" s="94">
        <f t="shared" si="9"/>
        <v>3</v>
      </c>
      <c r="B305" s="102" t="s">
        <v>542</v>
      </c>
      <c r="C305" s="91" t="s">
        <v>14</v>
      </c>
      <c r="D305" s="91">
        <v>3.1</v>
      </c>
      <c r="E305" s="144"/>
      <c r="F305" s="144"/>
      <c r="G305" s="145"/>
      <c r="H305" s="146"/>
      <c r="I305" s="146"/>
      <c r="J305" s="147"/>
      <c r="K305" s="147"/>
      <c r="L305" s="146"/>
      <c r="M305" s="146"/>
      <c r="N305" s="146"/>
      <c r="O305" s="146"/>
      <c r="P305" s="28"/>
      <c r="Q305" s="29"/>
      <c r="R305" s="30"/>
      <c r="S305" s="27"/>
    </row>
    <row r="306" spans="1:19" ht="25.5" x14ac:dyDescent="0.2">
      <c r="A306" s="94">
        <f t="shared" si="9"/>
        <v>4</v>
      </c>
      <c r="B306" s="102" t="s">
        <v>545</v>
      </c>
      <c r="C306" s="91" t="s">
        <v>16</v>
      </c>
      <c r="D306" s="91">
        <v>5</v>
      </c>
      <c r="E306" s="144"/>
      <c r="F306" s="144"/>
      <c r="G306" s="145"/>
      <c r="H306" s="146"/>
      <c r="I306" s="146"/>
      <c r="J306" s="147"/>
      <c r="K306" s="147"/>
      <c r="L306" s="146"/>
      <c r="M306" s="146"/>
      <c r="N306" s="146"/>
      <c r="O306" s="146"/>
      <c r="P306" s="28"/>
      <c r="Q306" s="29"/>
      <c r="R306" s="30"/>
      <c r="S306" s="27"/>
    </row>
    <row r="307" spans="1:19" x14ac:dyDescent="0.2">
      <c r="A307" s="94">
        <f t="shared" si="9"/>
        <v>5</v>
      </c>
      <c r="B307" s="102" t="s">
        <v>544</v>
      </c>
      <c r="C307" s="91" t="s">
        <v>14</v>
      </c>
      <c r="D307" s="91">
        <v>1.5</v>
      </c>
      <c r="E307" s="144"/>
      <c r="F307" s="144"/>
      <c r="G307" s="145"/>
      <c r="H307" s="146"/>
      <c r="I307" s="146"/>
      <c r="J307" s="147"/>
      <c r="K307" s="147"/>
      <c r="L307" s="146"/>
      <c r="M307" s="146"/>
      <c r="N307" s="146"/>
      <c r="O307" s="146"/>
      <c r="P307" s="28"/>
      <c r="Q307" s="29"/>
      <c r="R307" s="30"/>
      <c r="S307" s="27"/>
    </row>
    <row r="308" spans="1:19" ht="25.5" x14ac:dyDescent="0.2">
      <c r="A308" s="94">
        <f t="shared" si="9"/>
        <v>6</v>
      </c>
      <c r="B308" s="102" t="s">
        <v>546</v>
      </c>
      <c r="C308" s="91" t="s">
        <v>16</v>
      </c>
      <c r="D308" s="91">
        <v>6</v>
      </c>
      <c r="E308" s="144"/>
      <c r="F308" s="144"/>
      <c r="G308" s="145"/>
      <c r="H308" s="146"/>
      <c r="I308" s="146"/>
      <c r="J308" s="147"/>
      <c r="K308" s="147"/>
      <c r="L308" s="146"/>
      <c r="M308" s="146"/>
      <c r="N308" s="146"/>
      <c r="O308" s="146"/>
      <c r="P308" s="28"/>
      <c r="Q308" s="29"/>
      <c r="R308" s="30"/>
      <c r="S308" s="27"/>
    </row>
    <row r="309" spans="1:19" x14ac:dyDescent="0.2">
      <c r="A309" s="94">
        <f t="shared" si="9"/>
        <v>7</v>
      </c>
      <c r="B309" s="102" t="s">
        <v>547</v>
      </c>
      <c r="C309" s="91" t="s">
        <v>14</v>
      </c>
      <c r="D309" s="91">
        <v>2.1</v>
      </c>
      <c r="E309" s="144"/>
      <c r="F309" s="144"/>
      <c r="G309" s="145"/>
      <c r="H309" s="146"/>
      <c r="I309" s="146"/>
      <c r="J309" s="147"/>
      <c r="K309" s="147"/>
      <c r="L309" s="146"/>
      <c r="M309" s="146"/>
      <c r="N309" s="146"/>
      <c r="O309" s="146"/>
      <c r="P309" s="28"/>
      <c r="Q309" s="29"/>
      <c r="R309" s="30"/>
      <c r="S309" s="27"/>
    </row>
    <row r="310" spans="1:19" ht="25.5" x14ac:dyDescent="0.2">
      <c r="A310" s="94">
        <f t="shared" si="9"/>
        <v>8</v>
      </c>
      <c r="B310" s="102" t="s">
        <v>548</v>
      </c>
      <c r="C310" s="91" t="s">
        <v>16</v>
      </c>
      <c r="D310" s="91">
        <v>5</v>
      </c>
      <c r="E310" s="144"/>
      <c r="F310" s="144"/>
      <c r="G310" s="145"/>
      <c r="H310" s="146"/>
      <c r="I310" s="146"/>
      <c r="J310" s="147"/>
      <c r="K310" s="147"/>
      <c r="L310" s="146"/>
      <c r="M310" s="146"/>
      <c r="N310" s="146"/>
      <c r="O310" s="146"/>
      <c r="P310" s="28"/>
      <c r="Q310" s="29"/>
      <c r="R310" s="30"/>
      <c r="S310" s="27"/>
    </row>
    <row r="311" spans="1:19" x14ac:dyDescent="0.2">
      <c r="A311" s="94">
        <f t="shared" si="9"/>
        <v>9</v>
      </c>
      <c r="B311" s="102" t="s">
        <v>549</v>
      </c>
      <c r="C311" s="91" t="s">
        <v>14</v>
      </c>
      <c r="D311" s="91">
        <v>1.6</v>
      </c>
      <c r="E311" s="144"/>
      <c r="F311" s="144"/>
      <c r="G311" s="145"/>
      <c r="H311" s="146"/>
      <c r="I311" s="146"/>
      <c r="J311" s="147"/>
      <c r="K311" s="147"/>
      <c r="L311" s="146"/>
      <c r="M311" s="146"/>
      <c r="N311" s="146"/>
      <c r="O311" s="146"/>
      <c r="P311" s="28"/>
      <c r="Q311" s="29"/>
      <c r="R311" s="30"/>
      <c r="S311" s="27"/>
    </row>
    <row r="312" spans="1:19" ht="25.5" x14ac:dyDescent="0.2">
      <c r="A312" s="94">
        <f t="shared" si="9"/>
        <v>10</v>
      </c>
      <c r="B312" s="102" t="s">
        <v>550</v>
      </c>
      <c r="C312" s="91" t="s">
        <v>27</v>
      </c>
      <c r="D312" s="91">
        <v>1</v>
      </c>
      <c r="E312" s="157"/>
      <c r="F312" s="157"/>
      <c r="G312" s="158"/>
      <c r="H312" s="158"/>
      <c r="I312" s="158"/>
      <c r="J312" s="158"/>
      <c r="K312" s="158"/>
      <c r="L312" s="158"/>
      <c r="M312" s="158"/>
      <c r="N312" s="158"/>
      <c r="O312" s="158"/>
      <c r="P312" s="28"/>
      <c r="Q312" s="29"/>
      <c r="R312" s="30"/>
      <c r="S312" s="27"/>
    </row>
    <row r="313" spans="1:19" ht="25.5" x14ac:dyDescent="0.2">
      <c r="A313" s="94">
        <f t="shared" si="9"/>
        <v>11</v>
      </c>
      <c r="B313" s="102" t="s">
        <v>551</v>
      </c>
      <c r="C313" s="91" t="s">
        <v>27</v>
      </c>
      <c r="D313" s="91">
        <v>1</v>
      </c>
      <c r="E313" s="157"/>
      <c r="F313" s="157"/>
      <c r="G313" s="158"/>
      <c r="H313" s="158"/>
      <c r="I313" s="158"/>
      <c r="J313" s="158"/>
      <c r="K313" s="158"/>
      <c r="L313" s="158"/>
      <c r="M313" s="158"/>
      <c r="N313" s="158"/>
      <c r="O313" s="158"/>
      <c r="P313" s="28"/>
      <c r="Q313" s="29"/>
      <c r="R313" s="30"/>
      <c r="S313" s="27"/>
    </row>
    <row r="314" spans="1:19" ht="38.25" x14ac:dyDescent="0.2">
      <c r="A314" s="94">
        <f t="shared" si="9"/>
        <v>12</v>
      </c>
      <c r="B314" s="120" t="s">
        <v>712</v>
      </c>
      <c r="C314" s="91" t="s">
        <v>371</v>
      </c>
      <c r="D314" s="103">
        <v>13.6</v>
      </c>
      <c r="E314" s="144"/>
      <c r="F314" s="144"/>
      <c r="G314" s="145"/>
      <c r="H314" s="146"/>
      <c r="I314" s="146"/>
      <c r="J314" s="147"/>
      <c r="K314" s="147"/>
      <c r="L314" s="146"/>
      <c r="M314" s="146"/>
      <c r="N314" s="146"/>
      <c r="O314" s="146"/>
      <c r="P314" s="28"/>
      <c r="Q314" s="29"/>
      <c r="R314" s="30"/>
      <c r="S314" s="27"/>
    </row>
    <row r="315" spans="1:19" ht="38.25" x14ac:dyDescent="0.2">
      <c r="A315" s="94">
        <f t="shared" si="9"/>
        <v>13</v>
      </c>
      <c r="B315" s="120" t="s">
        <v>713</v>
      </c>
      <c r="C315" s="91" t="s">
        <v>371</v>
      </c>
      <c r="D315" s="121">
        <v>21.2</v>
      </c>
      <c r="E315" s="144"/>
      <c r="F315" s="144"/>
      <c r="G315" s="145"/>
      <c r="H315" s="146"/>
      <c r="I315" s="146"/>
      <c r="J315" s="147"/>
      <c r="K315" s="147"/>
      <c r="L315" s="146"/>
      <c r="M315" s="146"/>
      <c r="N315" s="146"/>
      <c r="O315" s="146"/>
      <c r="P315" s="28"/>
      <c r="Q315" s="29"/>
      <c r="R315" s="30"/>
      <c r="S315" s="27"/>
    </row>
    <row r="316" spans="1:19" ht="38.25" x14ac:dyDescent="0.2">
      <c r="A316" s="94">
        <f t="shared" si="9"/>
        <v>14</v>
      </c>
      <c r="B316" s="120" t="s">
        <v>714</v>
      </c>
      <c r="C316" s="91" t="s">
        <v>371</v>
      </c>
      <c r="D316" s="156">
        <v>5.6</v>
      </c>
      <c r="E316" s="144"/>
      <c r="F316" s="144"/>
      <c r="G316" s="145"/>
      <c r="H316" s="146"/>
      <c r="I316" s="146"/>
      <c r="J316" s="147"/>
      <c r="K316" s="147"/>
      <c r="L316" s="146"/>
      <c r="M316" s="146"/>
      <c r="N316" s="146"/>
      <c r="O316" s="146"/>
      <c r="P316" s="36"/>
      <c r="Q316" s="37"/>
      <c r="R316" s="30"/>
      <c r="S316" s="27"/>
    </row>
    <row r="317" spans="1:19" x14ac:dyDescent="0.2">
      <c r="A317" s="94"/>
      <c r="B317" s="106" t="s">
        <v>402</v>
      </c>
      <c r="C317" s="91"/>
      <c r="D317" s="91"/>
      <c r="E317" s="144"/>
      <c r="F317" s="144"/>
      <c r="G317" s="145"/>
      <c r="H317" s="146"/>
      <c r="I317" s="146"/>
      <c r="J317" s="147"/>
      <c r="K317" s="147"/>
      <c r="L317" s="146"/>
      <c r="M317" s="146"/>
      <c r="N317" s="146"/>
      <c r="O317" s="146"/>
      <c r="P317" s="28"/>
      <c r="Q317" s="29"/>
      <c r="R317" s="30"/>
      <c r="S317" s="27"/>
    </row>
    <row r="318" spans="1:19" x14ac:dyDescent="0.2">
      <c r="A318" s="94">
        <v>1</v>
      </c>
      <c r="B318" s="102" t="s">
        <v>403</v>
      </c>
      <c r="C318" s="91" t="s">
        <v>16</v>
      </c>
      <c r="D318" s="91">
        <v>27</v>
      </c>
      <c r="E318" s="144"/>
      <c r="F318" s="144"/>
      <c r="G318" s="145"/>
      <c r="H318" s="146"/>
      <c r="I318" s="146"/>
      <c r="J318" s="147"/>
      <c r="K318" s="147"/>
      <c r="L318" s="146"/>
      <c r="M318" s="146"/>
      <c r="N318" s="146"/>
      <c r="O318" s="146"/>
      <c r="P318" s="28"/>
      <c r="Q318" s="29"/>
      <c r="R318" s="30"/>
      <c r="S318" s="27"/>
    </row>
    <row r="319" spans="1:19" x14ac:dyDescent="0.2">
      <c r="A319" s="94">
        <f t="shared" si="9"/>
        <v>2</v>
      </c>
      <c r="B319" s="102" t="s">
        <v>404</v>
      </c>
      <c r="C319" s="91" t="s">
        <v>16</v>
      </c>
      <c r="D319" s="91">
        <v>2</v>
      </c>
      <c r="E319" s="144"/>
      <c r="F319" s="144"/>
      <c r="G319" s="145"/>
      <c r="H319" s="146"/>
      <c r="I319" s="146"/>
      <c r="J319" s="147"/>
      <c r="K319" s="147"/>
      <c r="L319" s="146"/>
      <c r="M319" s="146"/>
      <c r="N319" s="146"/>
      <c r="O319" s="146"/>
      <c r="P319" s="28"/>
      <c r="Q319" s="29"/>
      <c r="R319" s="30"/>
      <c r="S319" s="27"/>
    </row>
    <row r="320" spans="1:19" x14ac:dyDescent="0.2">
      <c r="A320" s="94">
        <f t="shared" si="9"/>
        <v>3</v>
      </c>
      <c r="B320" s="102" t="s">
        <v>454</v>
      </c>
      <c r="C320" s="91" t="s">
        <v>16</v>
      </c>
      <c r="D320" s="91">
        <v>4</v>
      </c>
      <c r="E320" s="144"/>
      <c r="F320" s="144"/>
      <c r="G320" s="145"/>
      <c r="H320" s="146"/>
      <c r="I320" s="146"/>
      <c r="J320" s="147"/>
      <c r="K320" s="147"/>
      <c r="L320" s="146"/>
      <c r="M320" s="146"/>
      <c r="N320" s="146"/>
      <c r="O320" s="146"/>
      <c r="P320" s="28"/>
      <c r="Q320" s="29"/>
      <c r="R320" s="30"/>
      <c r="S320" s="27"/>
    </row>
    <row r="321" spans="1:19" x14ac:dyDescent="0.2">
      <c r="A321" s="94">
        <f t="shared" ref="A321:A365" si="11">+A320+1</f>
        <v>4</v>
      </c>
      <c r="B321" s="102" t="s">
        <v>405</v>
      </c>
      <c r="C321" s="91" t="s">
        <v>16</v>
      </c>
      <c r="D321" s="91">
        <v>1</v>
      </c>
      <c r="E321" s="144"/>
      <c r="F321" s="144"/>
      <c r="G321" s="145"/>
      <c r="H321" s="146"/>
      <c r="I321" s="146"/>
      <c r="J321" s="147"/>
      <c r="K321" s="147"/>
      <c r="L321" s="146"/>
      <c r="M321" s="146"/>
      <c r="N321" s="146"/>
      <c r="O321" s="146"/>
      <c r="P321" s="28"/>
      <c r="Q321" s="29"/>
      <c r="R321" s="30"/>
      <c r="S321" s="27"/>
    </row>
    <row r="322" spans="1:19" x14ac:dyDescent="0.2">
      <c r="A322" s="94">
        <f t="shared" si="11"/>
        <v>5</v>
      </c>
      <c r="B322" s="102" t="s">
        <v>406</v>
      </c>
      <c r="C322" s="91" t="s">
        <v>16</v>
      </c>
      <c r="D322" s="91">
        <v>4</v>
      </c>
      <c r="E322" s="144"/>
      <c r="F322" s="144"/>
      <c r="G322" s="145"/>
      <c r="H322" s="146"/>
      <c r="I322" s="146"/>
      <c r="J322" s="147"/>
      <c r="K322" s="147"/>
      <c r="L322" s="146"/>
      <c r="M322" s="146"/>
      <c r="N322" s="146"/>
      <c r="O322" s="146"/>
      <c r="P322" s="28"/>
      <c r="Q322" s="29"/>
      <c r="R322" s="30"/>
      <c r="S322" s="27"/>
    </row>
    <row r="323" spans="1:19" x14ac:dyDescent="0.2">
      <c r="A323" s="94">
        <f t="shared" si="11"/>
        <v>6</v>
      </c>
      <c r="B323" s="102" t="s">
        <v>407</v>
      </c>
      <c r="C323" s="91" t="s">
        <v>16</v>
      </c>
      <c r="D323" s="91">
        <v>2</v>
      </c>
      <c r="E323" s="144"/>
      <c r="F323" s="144"/>
      <c r="G323" s="145"/>
      <c r="H323" s="146"/>
      <c r="I323" s="146"/>
      <c r="J323" s="147"/>
      <c r="K323" s="147"/>
      <c r="L323" s="146"/>
      <c r="M323" s="146"/>
      <c r="N323" s="146"/>
      <c r="O323" s="146"/>
      <c r="P323" s="28"/>
      <c r="Q323" s="29"/>
      <c r="R323" s="30"/>
      <c r="S323" s="27"/>
    </row>
    <row r="324" spans="1:19" x14ac:dyDescent="0.2">
      <c r="A324" s="94">
        <f t="shared" si="11"/>
        <v>7</v>
      </c>
      <c r="B324" s="102" t="s">
        <v>408</v>
      </c>
      <c r="C324" s="91" t="s">
        <v>16</v>
      </c>
      <c r="D324" s="91">
        <v>2</v>
      </c>
      <c r="E324" s="144"/>
      <c r="F324" s="144"/>
      <c r="G324" s="145"/>
      <c r="H324" s="146"/>
      <c r="I324" s="146"/>
      <c r="J324" s="147"/>
      <c r="K324" s="147"/>
      <c r="L324" s="146"/>
      <c r="M324" s="146"/>
      <c r="N324" s="146"/>
      <c r="O324" s="146"/>
      <c r="P324" s="28"/>
      <c r="Q324" s="29"/>
      <c r="R324" s="30"/>
      <c r="S324" s="27"/>
    </row>
    <row r="325" spans="1:19" x14ac:dyDescent="0.2">
      <c r="A325" s="94">
        <f t="shared" si="11"/>
        <v>8</v>
      </c>
      <c r="B325" s="102" t="s">
        <v>455</v>
      </c>
      <c r="C325" s="91" t="s">
        <v>16</v>
      </c>
      <c r="D325" s="91">
        <v>2</v>
      </c>
      <c r="E325" s="144"/>
      <c r="F325" s="144"/>
      <c r="G325" s="145"/>
      <c r="H325" s="146"/>
      <c r="I325" s="146"/>
      <c r="J325" s="147"/>
      <c r="K325" s="147"/>
      <c r="L325" s="146"/>
      <c r="M325" s="146"/>
      <c r="N325" s="146"/>
      <c r="O325" s="146"/>
      <c r="P325" s="28"/>
      <c r="Q325" s="29"/>
      <c r="R325" s="30"/>
      <c r="S325" s="27"/>
    </row>
    <row r="326" spans="1:19" x14ac:dyDescent="0.2">
      <c r="A326" s="94">
        <f t="shared" si="11"/>
        <v>9</v>
      </c>
      <c r="B326" s="102" t="s">
        <v>456</v>
      </c>
      <c r="C326" s="91" t="s">
        <v>16</v>
      </c>
      <c r="D326" s="91">
        <v>1</v>
      </c>
      <c r="E326" s="144"/>
      <c r="F326" s="144"/>
      <c r="G326" s="145"/>
      <c r="H326" s="146"/>
      <c r="I326" s="146"/>
      <c r="J326" s="147"/>
      <c r="K326" s="147"/>
      <c r="L326" s="146"/>
      <c r="M326" s="146"/>
      <c r="N326" s="146"/>
      <c r="O326" s="146"/>
      <c r="P326" s="28"/>
      <c r="Q326" s="29"/>
      <c r="R326" s="30"/>
      <c r="S326" s="27"/>
    </row>
    <row r="327" spans="1:19" x14ac:dyDescent="0.2">
      <c r="A327" s="94">
        <v>10</v>
      </c>
      <c r="B327" s="102" t="s">
        <v>30</v>
      </c>
      <c r="C327" s="91" t="s">
        <v>27</v>
      </c>
      <c r="D327" s="91">
        <f>SUM(D318:D326)</f>
        <v>45</v>
      </c>
      <c r="E327" s="144"/>
      <c r="F327" s="144"/>
      <c r="G327" s="145"/>
      <c r="H327" s="146"/>
      <c r="I327" s="146"/>
      <c r="J327" s="147"/>
      <c r="K327" s="147"/>
      <c r="L327" s="146"/>
      <c r="M327" s="146"/>
      <c r="N327" s="146"/>
      <c r="O327" s="146"/>
      <c r="P327" s="28"/>
      <c r="Q327" s="29"/>
      <c r="R327" s="30"/>
      <c r="S327" s="27"/>
    </row>
    <row r="328" spans="1:19" ht="25.5" x14ac:dyDescent="0.2">
      <c r="A328" s="94">
        <f t="shared" si="11"/>
        <v>11</v>
      </c>
      <c r="B328" s="102" t="s">
        <v>640</v>
      </c>
      <c r="C328" s="91" t="s">
        <v>27</v>
      </c>
      <c r="D328" s="91">
        <f>+D327</f>
        <v>45</v>
      </c>
      <c r="E328" s="144"/>
      <c r="F328" s="144"/>
      <c r="G328" s="145"/>
      <c r="H328" s="146"/>
      <c r="I328" s="146"/>
      <c r="J328" s="147"/>
      <c r="K328" s="147"/>
      <c r="L328" s="146"/>
      <c r="M328" s="146"/>
      <c r="N328" s="146"/>
      <c r="O328" s="146"/>
      <c r="P328" s="28"/>
      <c r="Q328" s="29"/>
      <c r="R328" s="30"/>
      <c r="S328" s="27"/>
    </row>
    <row r="329" spans="1:19" x14ac:dyDescent="0.2">
      <c r="A329" s="94">
        <f t="shared" si="11"/>
        <v>12</v>
      </c>
      <c r="B329" s="115" t="s">
        <v>409</v>
      </c>
      <c r="C329" s="91" t="s">
        <v>371</v>
      </c>
      <c r="D329" s="156">
        <f>1.125*2+0.97*2+1.07*2+1.34*4+0.82+0.82*6+1.45*27</f>
        <v>56.58</v>
      </c>
      <c r="E329" s="144"/>
      <c r="F329" s="144"/>
      <c r="G329" s="145"/>
      <c r="H329" s="146"/>
      <c r="I329" s="146"/>
      <c r="J329" s="147"/>
      <c r="K329" s="147"/>
      <c r="L329" s="146"/>
      <c r="M329" s="146"/>
      <c r="N329" s="146"/>
      <c r="O329" s="146"/>
      <c r="P329" s="36"/>
      <c r="Q329" s="37"/>
      <c r="R329" s="30"/>
      <c r="S329" s="27"/>
    </row>
    <row r="330" spans="1:19" x14ac:dyDescent="0.2">
      <c r="A330" s="94">
        <f t="shared" si="11"/>
        <v>13</v>
      </c>
      <c r="B330" s="115" t="s">
        <v>715</v>
      </c>
      <c r="C330" s="91" t="s">
        <v>371</v>
      </c>
      <c r="D330" s="156">
        <f>+D329</f>
        <v>56.58</v>
      </c>
      <c r="E330" s="144"/>
      <c r="F330" s="144"/>
      <c r="G330" s="145"/>
      <c r="H330" s="146"/>
      <c r="I330" s="146"/>
      <c r="J330" s="147"/>
      <c r="K330" s="147"/>
      <c r="L330" s="146"/>
      <c r="M330" s="146"/>
      <c r="N330" s="146"/>
      <c r="O330" s="146"/>
      <c r="P330" s="36"/>
      <c r="Q330" s="37"/>
      <c r="R330" s="30"/>
      <c r="S330" s="27"/>
    </row>
    <row r="331" spans="1:19" x14ac:dyDescent="0.2">
      <c r="A331" s="94">
        <f t="shared" si="11"/>
        <v>14</v>
      </c>
      <c r="B331" s="115" t="s">
        <v>410</v>
      </c>
      <c r="C331" s="91" t="s">
        <v>27</v>
      </c>
      <c r="D331" s="156">
        <f>+D327</f>
        <v>45</v>
      </c>
      <c r="E331" s="144"/>
      <c r="F331" s="144"/>
      <c r="G331" s="145"/>
      <c r="H331" s="146"/>
      <c r="I331" s="146"/>
      <c r="J331" s="147"/>
      <c r="K331" s="147"/>
      <c r="L331" s="146"/>
      <c r="M331" s="146"/>
      <c r="N331" s="146"/>
      <c r="O331" s="146"/>
      <c r="P331" s="36"/>
      <c r="Q331" s="37"/>
      <c r="R331" s="30"/>
      <c r="S331" s="27"/>
    </row>
    <row r="332" spans="1:19" x14ac:dyDescent="0.2">
      <c r="A332" s="94">
        <f t="shared" si="11"/>
        <v>15</v>
      </c>
      <c r="B332" s="102" t="s">
        <v>411</v>
      </c>
      <c r="C332" s="91" t="s">
        <v>16</v>
      </c>
      <c r="D332" s="103">
        <f>SUM(D333:D352)</f>
        <v>57</v>
      </c>
      <c r="E332" s="144"/>
      <c r="F332" s="144"/>
      <c r="G332" s="145"/>
      <c r="H332" s="146"/>
      <c r="I332" s="146"/>
      <c r="J332" s="147"/>
      <c r="K332" s="147"/>
      <c r="L332" s="146"/>
      <c r="M332" s="146"/>
      <c r="N332" s="146"/>
      <c r="O332" s="146"/>
      <c r="P332" s="28"/>
      <c r="Q332" s="29"/>
      <c r="R332" s="30"/>
      <c r="S332" s="27"/>
    </row>
    <row r="333" spans="1:19" ht="25.5" x14ac:dyDescent="0.2">
      <c r="A333" s="94">
        <f t="shared" si="11"/>
        <v>16</v>
      </c>
      <c r="B333" s="102" t="s">
        <v>641</v>
      </c>
      <c r="C333" s="91" t="s">
        <v>16</v>
      </c>
      <c r="D333" s="103">
        <v>1</v>
      </c>
      <c r="E333" s="144"/>
      <c r="F333" s="144"/>
      <c r="G333" s="145"/>
      <c r="H333" s="146"/>
      <c r="I333" s="146"/>
      <c r="J333" s="147"/>
      <c r="K333" s="147"/>
      <c r="L333" s="146"/>
      <c r="M333" s="146"/>
      <c r="N333" s="146"/>
      <c r="O333" s="146"/>
      <c r="P333" s="28"/>
      <c r="Q333" s="29"/>
      <c r="R333" s="30"/>
      <c r="S333" s="27"/>
    </row>
    <row r="334" spans="1:19" ht="25.5" x14ac:dyDescent="0.2">
      <c r="A334" s="94">
        <f t="shared" si="11"/>
        <v>17</v>
      </c>
      <c r="B334" s="102" t="s">
        <v>642</v>
      </c>
      <c r="C334" s="91" t="s">
        <v>16</v>
      </c>
      <c r="D334" s="103">
        <v>2</v>
      </c>
      <c r="E334" s="144"/>
      <c r="F334" s="144"/>
      <c r="G334" s="145"/>
      <c r="H334" s="146"/>
      <c r="I334" s="146"/>
      <c r="J334" s="147"/>
      <c r="K334" s="147"/>
      <c r="L334" s="146"/>
      <c r="M334" s="146"/>
      <c r="N334" s="146"/>
      <c r="O334" s="146"/>
      <c r="P334" s="28"/>
      <c r="Q334" s="29"/>
      <c r="R334" s="30"/>
      <c r="S334" s="27"/>
    </row>
    <row r="335" spans="1:19" ht="25.5" x14ac:dyDescent="0.2">
      <c r="A335" s="94">
        <f t="shared" si="11"/>
        <v>18</v>
      </c>
      <c r="B335" s="102" t="s">
        <v>643</v>
      </c>
      <c r="C335" s="91" t="s">
        <v>16</v>
      </c>
      <c r="D335" s="103">
        <v>1</v>
      </c>
      <c r="E335" s="144"/>
      <c r="F335" s="144"/>
      <c r="G335" s="145"/>
      <c r="H335" s="146"/>
      <c r="I335" s="146"/>
      <c r="J335" s="147"/>
      <c r="K335" s="147"/>
      <c r="L335" s="146"/>
      <c r="M335" s="146"/>
      <c r="N335" s="146"/>
      <c r="O335" s="146"/>
      <c r="P335" s="28"/>
      <c r="Q335" s="29"/>
      <c r="R335" s="30"/>
      <c r="S335" s="27"/>
    </row>
    <row r="336" spans="1:19" ht="25.5" x14ac:dyDescent="0.2">
      <c r="A336" s="94">
        <f t="shared" si="11"/>
        <v>19</v>
      </c>
      <c r="B336" s="102" t="s">
        <v>644</v>
      </c>
      <c r="C336" s="91" t="s">
        <v>16</v>
      </c>
      <c r="D336" s="103">
        <v>4</v>
      </c>
      <c r="E336" s="144"/>
      <c r="F336" s="144"/>
      <c r="G336" s="145"/>
      <c r="H336" s="146"/>
      <c r="I336" s="146"/>
      <c r="J336" s="147"/>
      <c r="K336" s="147"/>
      <c r="L336" s="146"/>
      <c r="M336" s="146"/>
      <c r="N336" s="146"/>
      <c r="O336" s="146"/>
      <c r="P336" s="28"/>
      <c r="Q336" s="29"/>
      <c r="R336" s="30"/>
      <c r="S336" s="27"/>
    </row>
    <row r="337" spans="1:19" ht="25.5" x14ac:dyDescent="0.2">
      <c r="A337" s="94">
        <f t="shared" si="11"/>
        <v>20</v>
      </c>
      <c r="B337" s="102" t="s">
        <v>645</v>
      </c>
      <c r="C337" s="91" t="s">
        <v>16</v>
      </c>
      <c r="D337" s="103">
        <v>6</v>
      </c>
      <c r="E337" s="144"/>
      <c r="F337" s="144"/>
      <c r="G337" s="145"/>
      <c r="H337" s="146"/>
      <c r="I337" s="146"/>
      <c r="J337" s="147"/>
      <c r="K337" s="147"/>
      <c r="L337" s="146"/>
      <c r="M337" s="146"/>
      <c r="N337" s="146"/>
      <c r="O337" s="146"/>
      <c r="P337" s="28"/>
      <c r="Q337" s="29"/>
      <c r="R337" s="30"/>
      <c r="S337" s="27"/>
    </row>
    <row r="338" spans="1:19" ht="25.5" x14ac:dyDescent="0.2">
      <c r="A338" s="94">
        <f t="shared" si="11"/>
        <v>21</v>
      </c>
      <c r="B338" s="102" t="s">
        <v>646</v>
      </c>
      <c r="C338" s="91" t="s">
        <v>16</v>
      </c>
      <c r="D338" s="103">
        <v>6</v>
      </c>
      <c r="E338" s="144"/>
      <c r="F338" s="144"/>
      <c r="G338" s="145"/>
      <c r="H338" s="146"/>
      <c r="I338" s="146"/>
      <c r="J338" s="147"/>
      <c r="K338" s="147"/>
      <c r="L338" s="146"/>
      <c r="M338" s="146"/>
      <c r="N338" s="146"/>
      <c r="O338" s="146"/>
      <c r="P338" s="28"/>
      <c r="Q338" s="29"/>
      <c r="R338" s="30"/>
      <c r="S338" s="27"/>
    </row>
    <row r="339" spans="1:19" ht="25.5" x14ac:dyDescent="0.2">
      <c r="A339" s="94">
        <f t="shared" si="11"/>
        <v>22</v>
      </c>
      <c r="B339" s="102" t="s">
        <v>647</v>
      </c>
      <c r="C339" s="91" t="s">
        <v>16</v>
      </c>
      <c r="D339" s="103">
        <v>1</v>
      </c>
      <c r="E339" s="144"/>
      <c r="F339" s="144"/>
      <c r="G339" s="145"/>
      <c r="H339" s="146"/>
      <c r="I339" s="146"/>
      <c r="J339" s="147"/>
      <c r="K339" s="147"/>
      <c r="L339" s="146"/>
      <c r="M339" s="146"/>
      <c r="N339" s="146"/>
      <c r="O339" s="146"/>
      <c r="P339" s="28"/>
      <c r="Q339" s="29"/>
      <c r="R339" s="30"/>
      <c r="S339" s="27"/>
    </row>
    <row r="340" spans="1:19" ht="25.5" x14ac:dyDescent="0.2">
      <c r="A340" s="94">
        <f t="shared" si="11"/>
        <v>23</v>
      </c>
      <c r="B340" s="102" t="s">
        <v>648</v>
      </c>
      <c r="C340" s="91" t="s">
        <v>16</v>
      </c>
      <c r="D340" s="91">
        <v>1</v>
      </c>
      <c r="E340" s="144"/>
      <c r="F340" s="144"/>
      <c r="G340" s="145"/>
      <c r="H340" s="146"/>
      <c r="I340" s="146"/>
      <c r="J340" s="147"/>
      <c r="K340" s="147"/>
      <c r="L340" s="146"/>
      <c r="M340" s="146"/>
      <c r="N340" s="146"/>
      <c r="O340" s="146"/>
      <c r="P340" s="28"/>
      <c r="Q340" s="29"/>
      <c r="R340" s="30"/>
      <c r="S340" s="27"/>
    </row>
    <row r="341" spans="1:19" ht="25.5" x14ac:dyDescent="0.2">
      <c r="A341" s="94">
        <f t="shared" si="11"/>
        <v>24</v>
      </c>
      <c r="B341" s="102" t="s">
        <v>649</v>
      </c>
      <c r="C341" s="91" t="s">
        <v>16</v>
      </c>
      <c r="D341" s="103">
        <v>1</v>
      </c>
      <c r="E341" s="144"/>
      <c r="F341" s="144"/>
      <c r="G341" s="145"/>
      <c r="H341" s="146"/>
      <c r="I341" s="146"/>
      <c r="J341" s="147"/>
      <c r="K341" s="147"/>
      <c r="L341" s="146"/>
      <c r="M341" s="146"/>
      <c r="N341" s="146"/>
      <c r="O341" s="146"/>
      <c r="P341" s="28"/>
      <c r="Q341" s="29"/>
      <c r="R341" s="30"/>
      <c r="S341" s="27"/>
    </row>
    <row r="342" spans="1:19" ht="25.5" x14ac:dyDescent="0.2">
      <c r="A342" s="94">
        <f t="shared" si="11"/>
        <v>25</v>
      </c>
      <c r="B342" s="102" t="s">
        <v>650</v>
      </c>
      <c r="C342" s="91" t="s">
        <v>16</v>
      </c>
      <c r="D342" s="91">
        <v>10</v>
      </c>
      <c r="E342" s="144"/>
      <c r="F342" s="144"/>
      <c r="G342" s="145"/>
      <c r="H342" s="146"/>
      <c r="I342" s="146"/>
      <c r="J342" s="147"/>
      <c r="K342" s="147"/>
      <c r="L342" s="146"/>
      <c r="M342" s="146"/>
      <c r="N342" s="146"/>
      <c r="O342" s="146"/>
      <c r="P342" s="28"/>
      <c r="Q342" s="29"/>
      <c r="R342" s="30"/>
      <c r="S342" s="27"/>
    </row>
    <row r="343" spans="1:19" ht="25.5" x14ac:dyDescent="0.2">
      <c r="A343" s="94">
        <f t="shared" si="11"/>
        <v>26</v>
      </c>
      <c r="B343" s="102" t="s">
        <v>651</v>
      </c>
      <c r="C343" s="91" t="s">
        <v>16</v>
      </c>
      <c r="D343" s="91">
        <v>6</v>
      </c>
      <c r="E343" s="144"/>
      <c r="F343" s="144"/>
      <c r="G343" s="145"/>
      <c r="H343" s="146"/>
      <c r="I343" s="146"/>
      <c r="J343" s="147"/>
      <c r="K343" s="147"/>
      <c r="L343" s="146"/>
      <c r="M343" s="146"/>
      <c r="N343" s="146"/>
      <c r="O343" s="146"/>
      <c r="P343" s="28"/>
      <c r="Q343" s="29"/>
      <c r="R343" s="30"/>
      <c r="S343" s="27"/>
    </row>
    <row r="344" spans="1:19" ht="25.5" x14ac:dyDescent="0.2">
      <c r="A344" s="94">
        <f t="shared" si="11"/>
        <v>27</v>
      </c>
      <c r="B344" s="102" t="s">
        <v>652</v>
      </c>
      <c r="C344" s="91" t="s">
        <v>16</v>
      </c>
      <c r="D344" s="91">
        <v>2</v>
      </c>
      <c r="E344" s="144"/>
      <c r="F344" s="144"/>
      <c r="G344" s="145"/>
      <c r="H344" s="146"/>
      <c r="I344" s="146"/>
      <c r="J344" s="147"/>
      <c r="K344" s="147"/>
      <c r="L344" s="146"/>
      <c r="M344" s="146"/>
      <c r="N344" s="146"/>
      <c r="O344" s="146"/>
      <c r="P344" s="28"/>
      <c r="Q344" s="29"/>
      <c r="R344" s="30"/>
      <c r="S344" s="27"/>
    </row>
    <row r="345" spans="1:19" ht="25.5" x14ac:dyDescent="0.2">
      <c r="A345" s="94">
        <f t="shared" si="11"/>
        <v>28</v>
      </c>
      <c r="B345" s="102" t="s">
        <v>653</v>
      </c>
      <c r="C345" s="91" t="s">
        <v>16</v>
      </c>
      <c r="D345" s="91">
        <v>2</v>
      </c>
      <c r="E345" s="144"/>
      <c r="F345" s="144"/>
      <c r="G345" s="145"/>
      <c r="H345" s="146"/>
      <c r="I345" s="146"/>
      <c r="J345" s="147"/>
      <c r="K345" s="147"/>
      <c r="L345" s="146"/>
      <c r="M345" s="146"/>
      <c r="N345" s="146"/>
      <c r="O345" s="146"/>
      <c r="P345" s="28"/>
      <c r="Q345" s="29"/>
      <c r="R345" s="30"/>
      <c r="S345" s="27"/>
    </row>
    <row r="346" spans="1:19" ht="25.5" x14ac:dyDescent="0.2">
      <c r="A346" s="94">
        <f t="shared" si="11"/>
        <v>29</v>
      </c>
      <c r="B346" s="102" t="s">
        <v>654</v>
      </c>
      <c r="C346" s="91" t="s">
        <v>16</v>
      </c>
      <c r="D346" s="91">
        <v>2</v>
      </c>
      <c r="E346" s="144"/>
      <c r="F346" s="144"/>
      <c r="G346" s="145"/>
      <c r="H346" s="146"/>
      <c r="I346" s="146"/>
      <c r="J346" s="147"/>
      <c r="K346" s="147"/>
      <c r="L346" s="146"/>
      <c r="M346" s="146"/>
      <c r="N346" s="146"/>
      <c r="O346" s="146"/>
      <c r="P346" s="28"/>
      <c r="Q346" s="29"/>
      <c r="R346" s="30"/>
      <c r="S346" s="27"/>
    </row>
    <row r="347" spans="1:19" ht="25.5" x14ac:dyDescent="0.2">
      <c r="A347" s="94">
        <f t="shared" si="11"/>
        <v>30</v>
      </c>
      <c r="B347" s="102" t="s">
        <v>655</v>
      </c>
      <c r="C347" s="91" t="s">
        <v>16</v>
      </c>
      <c r="D347" s="91">
        <v>2</v>
      </c>
      <c r="E347" s="144"/>
      <c r="F347" s="144"/>
      <c r="G347" s="145"/>
      <c r="H347" s="146"/>
      <c r="I347" s="146"/>
      <c r="J347" s="147"/>
      <c r="K347" s="147"/>
      <c r="L347" s="146"/>
      <c r="M347" s="146"/>
      <c r="N347" s="146"/>
      <c r="O347" s="146"/>
      <c r="P347" s="28"/>
      <c r="Q347" s="29"/>
      <c r="R347" s="30"/>
      <c r="S347" s="27"/>
    </row>
    <row r="348" spans="1:19" ht="25.5" x14ac:dyDescent="0.2">
      <c r="A348" s="94">
        <f t="shared" si="11"/>
        <v>31</v>
      </c>
      <c r="B348" s="102" t="s">
        <v>656</v>
      </c>
      <c r="C348" s="91" t="s">
        <v>16</v>
      </c>
      <c r="D348" s="91">
        <v>4</v>
      </c>
      <c r="E348" s="144"/>
      <c r="F348" s="144"/>
      <c r="G348" s="145"/>
      <c r="H348" s="146"/>
      <c r="I348" s="146"/>
      <c r="J348" s="147"/>
      <c r="K348" s="147"/>
      <c r="L348" s="146"/>
      <c r="M348" s="146"/>
      <c r="N348" s="146"/>
      <c r="O348" s="146"/>
      <c r="P348" s="28"/>
      <c r="Q348" s="29"/>
      <c r="R348" s="30"/>
      <c r="S348" s="27"/>
    </row>
    <row r="349" spans="1:19" ht="25.5" x14ac:dyDescent="0.2">
      <c r="A349" s="94">
        <f t="shared" si="11"/>
        <v>32</v>
      </c>
      <c r="B349" s="102" t="s">
        <v>657</v>
      </c>
      <c r="C349" s="91" t="s">
        <v>16</v>
      </c>
      <c r="D349" s="91">
        <v>2</v>
      </c>
      <c r="E349" s="144"/>
      <c r="F349" s="144"/>
      <c r="G349" s="145"/>
      <c r="H349" s="146"/>
      <c r="I349" s="146"/>
      <c r="J349" s="147"/>
      <c r="K349" s="147"/>
      <c r="L349" s="146"/>
      <c r="M349" s="146"/>
      <c r="N349" s="146"/>
      <c r="O349" s="146"/>
      <c r="P349" s="28"/>
      <c r="Q349" s="29"/>
      <c r="R349" s="30"/>
      <c r="S349" s="27"/>
    </row>
    <row r="350" spans="1:19" ht="25.5" x14ac:dyDescent="0.2">
      <c r="A350" s="94">
        <f t="shared" si="11"/>
        <v>33</v>
      </c>
      <c r="B350" s="102" t="s">
        <v>658</v>
      </c>
      <c r="C350" s="91" t="s">
        <v>16</v>
      </c>
      <c r="D350" s="91">
        <v>1</v>
      </c>
      <c r="E350" s="144"/>
      <c r="F350" s="144"/>
      <c r="G350" s="145"/>
      <c r="H350" s="146"/>
      <c r="I350" s="146"/>
      <c r="J350" s="147"/>
      <c r="K350" s="147"/>
      <c r="L350" s="146"/>
      <c r="M350" s="146"/>
      <c r="N350" s="146"/>
      <c r="O350" s="146"/>
      <c r="P350" s="28"/>
      <c r="Q350" s="29"/>
      <c r="R350" s="30"/>
      <c r="S350" s="27"/>
    </row>
    <row r="351" spans="1:19" ht="25.5" x14ac:dyDescent="0.2">
      <c r="A351" s="94">
        <f t="shared" si="11"/>
        <v>34</v>
      </c>
      <c r="B351" s="102" t="s">
        <v>659</v>
      </c>
      <c r="C351" s="91" t="s">
        <v>16</v>
      </c>
      <c r="D351" s="91">
        <v>2</v>
      </c>
      <c r="E351" s="144"/>
      <c r="F351" s="144"/>
      <c r="G351" s="145"/>
      <c r="H351" s="146"/>
      <c r="I351" s="146"/>
      <c r="J351" s="147"/>
      <c r="K351" s="147"/>
      <c r="L351" s="146"/>
      <c r="M351" s="146"/>
      <c r="N351" s="146"/>
      <c r="O351" s="146"/>
      <c r="P351" s="28"/>
      <c r="Q351" s="29"/>
      <c r="R351" s="30"/>
      <c r="S351" s="27"/>
    </row>
    <row r="352" spans="1:19" ht="25.5" x14ac:dyDescent="0.2">
      <c r="A352" s="94">
        <f t="shared" si="11"/>
        <v>35</v>
      </c>
      <c r="B352" s="102" t="s">
        <v>660</v>
      </c>
      <c r="C352" s="91" t="s">
        <v>16</v>
      </c>
      <c r="D352" s="91">
        <v>1</v>
      </c>
      <c r="E352" s="144"/>
      <c r="F352" s="144"/>
      <c r="G352" s="145"/>
      <c r="H352" s="146"/>
      <c r="I352" s="146"/>
      <c r="J352" s="147"/>
      <c r="K352" s="147"/>
      <c r="L352" s="146"/>
      <c r="M352" s="146"/>
      <c r="N352" s="146"/>
      <c r="O352" s="146"/>
      <c r="P352" s="28"/>
      <c r="Q352" s="29"/>
      <c r="R352" s="30"/>
      <c r="S352" s="27"/>
    </row>
    <row r="353" spans="1:19" x14ac:dyDescent="0.2">
      <c r="A353" s="94">
        <f t="shared" si="11"/>
        <v>36</v>
      </c>
      <c r="B353" s="102" t="s">
        <v>30</v>
      </c>
      <c r="C353" s="91" t="s">
        <v>27</v>
      </c>
      <c r="D353" s="103">
        <f>+D332</f>
        <v>57</v>
      </c>
      <c r="E353" s="144"/>
      <c r="F353" s="144"/>
      <c r="G353" s="145"/>
      <c r="H353" s="146"/>
      <c r="I353" s="146"/>
      <c r="J353" s="147"/>
      <c r="K353" s="147"/>
      <c r="L353" s="146"/>
      <c r="M353" s="146"/>
      <c r="N353" s="146"/>
      <c r="O353" s="146"/>
      <c r="P353" s="28"/>
      <c r="Q353" s="29"/>
      <c r="R353" s="30"/>
      <c r="S353" s="27"/>
    </row>
    <row r="354" spans="1:19" x14ac:dyDescent="0.2">
      <c r="A354" s="94">
        <f t="shared" si="11"/>
        <v>37</v>
      </c>
      <c r="B354" s="102" t="s">
        <v>412</v>
      </c>
      <c r="C354" s="91" t="s">
        <v>27</v>
      </c>
      <c r="D354" s="103">
        <f>+D353</f>
        <v>57</v>
      </c>
      <c r="E354" s="144"/>
      <c r="F354" s="144"/>
      <c r="G354" s="145"/>
      <c r="H354" s="146"/>
      <c r="I354" s="146"/>
      <c r="J354" s="147"/>
      <c r="K354" s="147"/>
      <c r="L354" s="146"/>
      <c r="M354" s="146"/>
      <c r="N354" s="146"/>
      <c r="O354" s="146"/>
      <c r="P354" s="28"/>
      <c r="Q354" s="29"/>
      <c r="R354" s="30"/>
      <c r="S354" s="27"/>
    </row>
    <row r="355" spans="1:19" x14ac:dyDescent="0.2">
      <c r="A355" s="94"/>
      <c r="B355" s="106" t="s">
        <v>413</v>
      </c>
      <c r="C355" s="91"/>
      <c r="D355" s="103"/>
      <c r="E355" s="144"/>
      <c r="F355" s="144"/>
      <c r="G355" s="145"/>
      <c r="H355" s="146"/>
      <c r="I355" s="146"/>
      <c r="J355" s="147"/>
      <c r="K355" s="147"/>
      <c r="L355" s="146"/>
      <c r="M355" s="146"/>
      <c r="N355" s="146"/>
      <c r="O355" s="146"/>
      <c r="P355" s="28"/>
      <c r="Q355" s="29"/>
      <c r="R355" s="30"/>
      <c r="S355" s="27"/>
    </row>
    <row r="356" spans="1:19" x14ac:dyDescent="0.2">
      <c r="A356" s="94">
        <v>1</v>
      </c>
      <c r="B356" s="102" t="s">
        <v>414</v>
      </c>
      <c r="C356" s="91" t="s">
        <v>14</v>
      </c>
      <c r="D356" s="91">
        <f>3.5*(37*2+19*2)</f>
        <v>392</v>
      </c>
      <c r="E356" s="144"/>
      <c r="F356" s="144"/>
      <c r="G356" s="145"/>
      <c r="H356" s="146"/>
      <c r="I356" s="146"/>
      <c r="J356" s="147"/>
      <c r="K356" s="147"/>
      <c r="L356" s="146"/>
      <c r="M356" s="146"/>
      <c r="N356" s="146"/>
      <c r="O356" s="146"/>
      <c r="P356" s="28"/>
      <c r="Q356" s="29"/>
      <c r="R356" s="30"/>
      <c r="S356" s="27"/>
    </row>
    <row r="357" spans="1:19" x14ac:dyDescent="0.2">
      <c r="A357" s="94">
        <f t="shared" si="11"/>
        <v>2</v>
      </c>
      <c r="B357" s="102" t="s">
        <v>415</v>
      </c>
      <c r="C357" s="91" t="s">
        <v>27</v>
      </c>
      <c r="D357" s="103">
        <f>SUM(D358:D364)</f>
        <v>62</v>
      </c>
      <c r="E357" s="144"/>
      <c r="F357" s="144"/>
      <c r="G357" s="145"/>
      <c r="H357" s="146"/>
      <c r="I357" s="146"/>
      <c r="J357" s="147"/>
      <c r="K357" s="147"/>
      <c r="L357" s="146"/>
      <c r="M357" s="146"/>
      <c r="N357" s="146"/>
      <c r="O357" s="146"/>
      <c r="P357" s="28"/>
      <c r="Q357" s="29"/>
      <c r="R357" s="30"/>
      <c r="S357" s="27"/>
    </row>
    <row r="358" spans="1:19" x14ac:dyDescent="0.2">
      <c r="A358" s="94">
        <f t="shared" si="11"/>
        <v>3</v>
      </c>
      <c r="B358" s="115" t="s">
        <v>552</v>
      </c>
      <c r="C358" s="155" t="s">
        <v>16</v>
      </c>
      <c r="D358" s="156">
        <v>9</v>
      </c>
      <c r="E358" s="144"/>
      <c r="F358" s="144"/>
      <c r="G358" s="145"/>
      <c r="H358" s="158"/>
      <c r="I358" s="146"/>
      <c r="J358" s="147"/>
      <c r="K358" s="147"/>
      <c r="L358" s="146"/>
      <c r="M358" s="146"/>
      <c r="N358" s="146"/>
      <c r="O358" s="146"/>
      <c r="P358" s="36"/>
      <c r="Q358" s="37"/>
      <c r="R358" s="30"/>
      <c r="S358" s="27"/>
    </row>
    <row r="359" spans="1:19" ht="25.5" x14ac:dyDescent="0.2">
      <c r="A359" s="94">
        <f t="shared" si="11"/>
        <v>4</v>
      </c>
      <c r="B359" s="122" t="s">
        <v>716</v>
      </c>
      <c r="C359" s="155" t="s">
        <v>16</v>
      </c>
      <c r="D359" s="156">
        <v>12</v>
      </c>
      <c r="E359" s="144"/>
      <c r="F359" s="144"/>
      <c r="G359" s="145"/>
      <c r="H359" s="158"/>
      <c r="I359" s="146"/>
      <c r="J359" s="147"/>
      <c r="K359" s="147"/>
      <c r="L359" s="146"/>
      <c r="M359" s="146"/>
      <c r="N359" s="146"/>
      <c r="O359" s="146"/>
      <c r="P359" s="36"/>
      <c r="Q359" s="37"/>
      <c r="R359" s="30"/>
      <c r="S359" s="27"/>
    </row>
    <row r="360" spans="1:19" ht="25.5" x14ac:dyDescent="0.2">
      <c r="A360" s="94">
        <f t="shared" si="11"/>
        <v>5</v>
      </c>
      <c r="B360" s="102" t="s">
        <v>661</v>
      </c>
      <c r="C360" s="155" t="s">
        <v>16</v>
      </c>
      <c r="D360" s="103">
        <v>12</v>
      </c>
      <c r="E360" s="144"/>
      <c r="F360" s="144"/>
      <c r="G360" s="145"/>
      <c r="H360" s="158"/>
      <c r="I360" s="146"/>
      <c r="J360" s="147"/>
      <c r="K360" s="147"/>
      <c r="L360" s="146"/>
      <c r="M360" s="146"/>
      <c r="N360" s="146"/>
      <c r="O360" s="146"/>
      <c r="P360" s="28"/>
      <c r="Q360" s="29"/>
      <c r="R360" s="30"/>
      <c r="S360" s="27"/>
    </row>
    <row r="361" spans="1:19" x14ac:dyDescent="0.2">
      <c r="A361" s="94">
        <f t="shared" si="11"/>
        <v>6</v>
      </c>
      <c r="B361" s="102" t="s">
        <v>662</v>
      </c>
      <c r="C361" s="155" t="s">
        <v>16</v>
      </c>
      <c r="D361" s="103">
        <v>11</v>
      </c>
      <c r="E361" s="144"/>
      <c r="F361" s="144"/>
      <c r="G361" s="145"/>
      <c r="H361" s="158"/>
      <c r="I361" s="146"/>
      <c r="J361" s="147"/>
      <c r="K361" s="147"/>
      <c r="L361" s="146"/>
      <c r="M361" s="146"/>
      <c r="N361" s="146"/>
      <c r="O361" s="146"/>
      <c r="P361" s="28"/>
      <c r="Q361" s="29"/>
      <c r="R361" s="30"/>
      <c r="S361" s="27"/>
    </row>
    <row r="362" spans="1:19" ht="25.5" x14ac:dyDescent="0.2">
      <c r="A362" s="94">
        <f t="shared" si="11"/>
        <v>7</v>
      </c>
      <c r="B362" s="102" t="s">
        <v>663</v>
      </c>
      <c r="C362" s="155" t="s">
        <v>16</v>
      </c>
      <c r="D362" s="91">
        <v>8</v>
      </c>
      <c r="E362" s="144"/>
      <c r="F362" s="144"/>
      <c r="G362" s="145"/>
      <c r="H362" s="158"/>
      <c r="I362" s="146"/>
      <c r="J362" s="147"/>
      <c r="K362" s="147"/>
      <c r="L362" s="146"/>
      <c r="M362" s="146"/>
      <c r="N362" s="146"/>
      <c r="O362" s="146"/>
      <c r="P362" s="28"/>
      <c r="Q362" s="29"/>
      <c r="R362" s="30"/>
      <c r="S362" s="27"/>
    </row>
    <row r="363" spans="1:19" ht="25.5" x14ac:dyDescent="0.2">
      <c r="A363" s="94">
        <f t="shared" si="11"/>
        <v>8</v>
      </c>
      <c r="B363" s="102" t="s">
        <v>664</v>
      </c>
      <c r="C363" s="155" t="s">
        <v>16</v>
      </c>
      <c r="D363" s="103">
        <v>8</v>
      </c>
      <c r="E363" s="144"/>
      <c r="F363" s="144"/>
      <c r="G363" s="145"/>
      <c r="H363" s="158"/>
      <c r="I363" s="146"/>
      <c r="J363" s="147"/>
      <c r="K363" s="147"/>
      <c r="L363" s="146"/>
      <c r="M363" s="146"/>
      <c r="N363" s="146"/>
      <c r="O363" s="146"/>
      <c r="P363" s="28"/>
      <c r="Q363" s="29"/>
      <c r="R363" s="30"/>
      <c r="S363" s="27"/>
    </row>
    <row r="364" spans="1:19" ht="25.5" x14ac:dyDescent="0.2">
      <c r="A364" s="94">
        <f t="shared" si="11"/>
        <v>9</v>
      </c>
      <c r="B364" s="102" t="s">
        <v>665</v>
      </c>
      <c r="C364" s="91" t="s">
        <v>16</v>
      </c>
      <c r="D364" s="103">
        <v>2</v>
      </c>
      <c r="E364" s="144"/>
      <c r="F364" s="144"/>
      <c r="G364" s="145"/>
      <c r="H364" s="158"/>
      <c r="I364" s="146"/>
      <c r="J364" s="147"/>
      <c r="K364" s="147"/>
      <c r="L364" s="146"/>
      <c r="M364" s="146"/>
      <c r="N364" s="146"/>
      <c r="O364" s="146"/>
      <c r="P364" s="28"/>
      <c r="Q364" s="29"/>
      <c r="R364" s="30"/>
      <c r="S364" s="27"/>
    </row>
    <row r="365" spans="1:19" x14ac:dyDescent="0.2">
      <c r="A365" s="112">
        <f t="shared" si="11"/>
        <v>10</v>
      </c>
      <c r="B365" s="118" t="s">
        <v>416</v>
      </c>
      <c r="C365" s="117" t="s">
        <v>417</v>
      </c>
      <c r="D365" s="117">
        <v>1</v>
      </c>
      <c r="E365" s="157"/>
      <c r="F365" s="157"/>
      <c r="G365" s="158"/>
      <c r="H365" s="158"/>
      <c r="I365" s="158"/>
      <c r="J365" s="158"/>
      <c r="K365" s="158"/>
      <c r="L365" s="158"/>
      <c r="M365" s="158"/>
      <c r="N365" s="158"/>
      <c r="O365" s="158"/>
      <c r="P365" s="28"/>
      <c r="Q365" s="29"/>
      <c r="R365" s="30"/>
      <c r="S365" s="27"/>
    </row>
    <row r="366" spans="1:19" x14ac:dyDescent="0.2">
      <c r="A366" s="91"/>
      <c r="B366" s="123" t="s">
        <v>1</v>
      </c>
      <c r="C366" s="91"/>
      <c r="D366" s="121"/>
      <c r="E366" s="159"/>
      <c r="F366" s="156"/>
      <c r="G366" s="160"/>
      <c r="H366" s="160"/>
      <c r="I366" s="160"/>
      <c r="J366" s="147"/>
      <c r="K366" s="147"/>
      <c r="L366" s="161"/>
      <c r="M366" s="161"/>
      <c r="N366" s="161"/>
      <c r="O366" s="161"/>
      <c r="P366" s="28"/>
      <c r="Q366" s="29"/>
      <c r="R366" s="29"/>
      <c r="S366" s="27"/>
    </row>
    <row r="367" spans="1:19" x14ac:dyDescent="0.2">
      <c r="A367" s="91">
        <v>1</v>
      </c>
      <c r="B367" s="102" t="s">
        <v>2</v>
      </c>
      <c r="C367" s="91" t="s">
        <v>3</v>
      </c>
      <c r="D367" s="121">
        <v>1</v>
      </c>
      <c r="E367" s="159"/>
      <c r="F367" s="156"/>
      <c r="G367" s="160"/>
      <c r="H367" s="162"/>
      <c r="I367" s="162"/>
      <c r="J367" s="147"/>
      <c r="K367" s="147"/>
      <c r="L367" s="162"/>
      <c r="M367" s="162"/>
      <c r="N367" s="162"/>
      <c r="O367" s="162"/>
      <c r="P367" s="28"/>
      <c r="Q367" s="29"/>
      <c r="R367" s="29"/>
      <c r="S367" s="27"/>
    </row>
    <row r="368" spans="1:19" x14ac:dyDescent="0.2">
      <c r="A368" s="89"/>
      <c r="B368" s="124"/>
      <c r="C368" s="91"/>
      <c r="D368" s="121"/>
      <c r="E368" s="121"/>
      <c r="F368" s="121"/>
      <c r="G368" s="160"/>
      <c r="H368" s="160"/>
      <c r="I368" s="160"/>
      <c r="J368" s="160"/>
      <c r="K368" s="160"/>
      <c r="L368" s="161"/>
      <c r="M368" s="161"/>
      <c r="N368" s="161"/>
      <c r="O368" s="161"/>
      <c r="P368" s="28"/>
      <c r="Q368" s="29"/>
      <c r="R368" s="29"/>
      <c r="S368" s="27"/>
    </row>
    <row r="369" spans="1:19" ht="13.5" thickBot="1" x14ac:dyDescent="0.25">
      <c r="A369" s="125"/>
      <c r="B369" s="126"/>
      <c r="C369" s="127"/>
      <c r="D369" s="127"/>
      <c r="E369" s="127"/>
      <c r="F369" s="127"/>
      <c r="G369" s="163"/>
      <c r="H369" s="163"/>
      <c r="I369" s="163"/>
      <c r="J369" s="163"/>
      <c r="K369" s="163"/>
      <c r="L369" s="163"/>
      <c r="M369" s="163"/>
      <c r="N369" s="163"/>
      <c r="O369" s="163"/>
      <c r="P369" s="27"/>
      <c r="Q369" s="27"/>
      <c r="R369" s="27"/>
      <c r="S369" s="27"/>
    </row>
    <row r="370" spans="1:19" ht="13.5" thickTop="1" x14ac:dyDescent="0.2">
      <c r="A370" s="128"/>
      <c r="B370" s="129" t="s">
        <v>17</v>
      </c>
      <c r="C370" s="130"/>
      <c r="D370" s="130"/>
      <c r="E370" s="130"/>
      <c r="F370" s="130"/>
      <c r="G370" s="164"/>
      <c r="H370" s="164"/>
      <c r="I370" s="164"/>
      <c r="J370" s="164"/>
      <c r="K370" s="140"/>
      <c r="L370" s="165"/>
      <c r="M370" s="165"/>
      <c r="N370" s="165"/>
      <c r="O370" s="165"/>
      <c r="P370" s="27"/>
      <c r="Q370" s="27"/>
      <c r="R370" s="27"/>
      <c r="S370" s="27"/>
    </row>
    <row r="371" spans="1:19" x14ac:dyDescent="0.2">
      <c r="A371" s="131"/>
      <c r="B371" s="132" t="s">
        <v>18</v>
      </c>
      <c r="C371" s="90"/>
      <c r="D371" s="134" t="s">
        <v>727</v>
      </c>
      <c r="F371" s="134"/>
      <c r="G371" s="134"/>
      <c r="H371" s="133"/>
      <c r="I371" s="133"/>
      <c r="J371" s="133"/>
      <c r="K371" s="133"/>
      <c r="L371" s="133"/>
      <c r="M371" s="161"/>
      <c r="N371" s="161"/>
      <c r="O371" s="161"/>
      <c r="P371" s="27"/>
      <c r="Q371" s="27"/>
      <c r="R371" s="27"/>
      <c r="S371" s="27"/>
    </row>
    <row r="372" spans="1:19" x14ac:dyDescent="0.2">
      <c r="A372" s="135"/>
      <c r="B372" s="136" t="s">
        <v>17</v>
      </c>
      <c r="C372" s="90"/>
      <c r="D372" s="133"/>
      <c r="E372" s="134"/>
      <c r="F372" s="134"/>
      <c r="G372" s="134"/>
      <c r="H372" s="133"/>
      <c r="I372" s="133"/>
      <c r="J372" s="133"/>
      <c r="K372" s="133"/>
      <c r="L372" s="161"/>
      <c r="M372" s="161"/>
      <c r="N372" s="161"/>
      <c r="O372" s="161"/>
      <c r="P372" s="27"/>
      <c r="Q372" s="27"/>
      <c r="R372" s="27"/>
      <c r="S372" s="27"/>
    </row>
    <row r="373" spans="1:19" x14ac:dyDescent="0.2">
      <c r="A373" s="137"/>
      <c r="B373" s="137"/>
      <c r="C373" s="137"/>
      <c r="D373" s="138"/>
      <c r="E373" s="77"/>
      <c r="F373" s="77"/>
      <c r="G373" s="77"/>
      <c r="H373" s="76"/>
      <c r="I373" s="76"/>
      <c r="J373" s="76"/>
      <c r="K373" s="76"/>
      <c r="L373" s="76"/>
      <c r="M373" s="76"/>
      <c r="N373" s="76"/>
      <c r="O373" s="76"/>
      <c r="P373" s="39"/>
      <c r="Q373" s="39"/>
      <c r="R373" s="39"/>
      <c r="S373" s="39"/>
    </row>
    <row r="374" spans="1:19" x14ac:dyDescent="0.2">
      <c r="A374" s="139" t="s">
        <v>31</v>
      </c>
      <c r="B374" s="76"/>
      <c r="C374" s="76"/>
      <c r="D374" s="77"/>
      <c r="E374" s="77"/>
      <c r="F374" s="77"/>
      <c r="G374" s="77"/>
      <c r="H374" s="76"/>
      <c r="I374" s="76"/>
      <c r="J374" s="76"/>
      <c r="K374" s="76"/>
      <c r="L374" s="76"/>
      <c r="M374" s="76"/>
      <c r="N374" s="76"/>
      <c r="O374" s="76"/>
      <c r="P374" s="27"/>
      <c r="Q374" s="27"/>
      <c r="R374" s="27"/>
      <c r="S374" s="27"/>
    </row>
    <row r="375" spans="1:19" x14ac:dyDescent="0.2">
      <c r="A375" s="18"/>
      <c r="B375" s="18"/>
      <c r="C375" s="18"/>
      <c r="D375" s="19"/>
      <c r="E375" s="19"/>
      <c r="F375" s="19"/>
      <c r="G375" s="19"/>
      <c r="H375" s="18"/>
      <c r="I375" s="18"/>
      <c r="J375" s="18"/>
      <c r="K375" s="18"/>
      <c r="L375" s="18"/>
      <c r="M375" s="18"/>
      <c r="N375" s="18"/>
      <c r="O375" s="18"/>
      <c r="P375" s="39"/>
      <c r="Q375" s="39"/>
      <c r="R375" s="39"/>
      <c r="S375" s="39"/>
    </row>
    <row r="376" spans="1:19" x14ac:dyDescent="0.2">
      <c r="A376" s="23"/>
      <c r="B376" s="23"/>
      <c r="C376" s="38"/>
      <c r="D376" s="19"/>
      <c r="E376" s="19"/>
      <c r="F376" s="19"/>
      <c r="G376" s="18"/>
      <c r="H376" s="18"/>
      <c r="I376" s="18"/>
      <c r="J376" s="18"/>
      <c r="K376" s="18"/>
      <c r="L376" s="18"/>
      <c r="M376" s="18"/>
      <c r="N376" s="18"/>
      <c r="O376" s="21"/>
      <c r="P376" s="40"/>
      <c r="Q376" s="40"/>
      <c r="R376" s="40"/>
      <c r="S376" s="40"/>
    </row>
    <row r="377" spans="1:19" x14ac:dyDescent="0.2">
      <c r="A377" s="18"/>
      <c r="B377" s="18"/>
      <c r="C377" s="19"/>
      <c r="D377" s="19"/>
      <c r="E377" s="19"/>
      <c r="F377" s="19"/>
      <c r="G377" s="18"/>
      <c r="H377" s="18"/>
      <c r="I377" s="18"/>
      <c r="J377" s="18"/>
      <c r="K377" s="18"/>
      <c r="L377" s="18"/>
      <c r="M377" s="18"/>
      <c r="N377" s="18"/>
      <c r="O377" s="18"/>
      <c r="P377" s="40"/>
      <c r="Q377" s="40"/>
      <c r="R377" s="40"/>
      <c r="S377" s="40"/>
    </row>
    <row r="378" spans="1:19" x14ac:dyDescent="0.2">
      <c r="A378" s="18"/>
      <c r="B378" s="18"/>
      <c r="C378" s="19"/>
      <c r="D378" s="19"/>
      <c r="E378" s="19"/>
      <c r="F378" s="19"/>
      <c r="G378" s="18"/>
      <c r="H378" s="18"/>
      <c r="I378" s="18"/>
      <c r="J378" s="18"/>
      <c r="K378" s="18"/>
      <c r="L378" s="18"/>
      <c r="M378" s="18"/>
      <c r="N378" s="18"/>
      <c r="O378" s="18"/>
      <c r="P378" s="40"/>
      <c r="Q378" s="40"/>
      <c r="R378" s="40"/>
      <c r="S378" s="40"/>
    </row>
    <row r="379" spans="1:19" x14ac:dyDescent="0.2">
      <c r="A379" s="18"/>
      <c r="B379" s="18"/>
      <c r="C379" s="19"/>
      <c r="D379" s="19"/>
      <c r="E379" s="19"/>
      <c r="F379" s="19"/>
      <c r="G379" s="18"/>
      <c r="H379" s="18"/>
      <c r="I379" s="18"/>
      <c r="J379" s="18"/>
      <c r="K379" s="18"/>
      <c r="L379" s="18"/>
      <c r="M379" s="18"/>
      <c r="N379" s="18"/>
      <c r="O379" s="18"/>
      <c r="P379" s="40"/>
      <c r="Q379" s="40"/>
      <c r="R379" s="40"/>
      <c r="S379" s="40"/>
    </row>
    <row r="380" spans="1:19" x14ac:dyDescent="0.2">
      <c r="A380" s="18"/>
      <c r="B380" s="18"/>
      <c r="C380" s="19"/>
      <c r="D380" s="19"/>
      <c r="E380" s="19"/>
      <c r="F380" s="19"/>
      <c r="G380" s="18"/>
      <c r="H380" s="18"/>
      <c r="I380" s="18"/>
      <c r="J380" s="18"/>
      <c r="K380" s="18"/>
      <c r="L380" s="18"/>
      <c r="M380" s="18"/>
      <c r="N380" s="18"/>
      <c r="O380" s="18"/>
      <c r="P380" s="40"/>
      <c r="Q380" s="40"/>
      <c r="R380" s="40"/>
      <c r="S380" s="40"/>
    </row>
    <row r="381" spans="1:19" x14ac:dyDescent="0.2">
      <c r="A381" s="18"/>
      <c r="B381" s="18"/>
      <c r="C381" s="19"/>
      <c r="D381" s="19"/>
      <c r="E381" s="19"/>
      <c r="F381" s="19"/>
      <c r="G381" s="18"/>
      <c r="H381" s="18"/>
      <c r="I381" s="18"/>
      <c r="J381" s="18"/>
      <c r="K381" s="18"/>
      <c r="L381" s="18"/>
      <c r="M381" s="18"/>
      <c r="N381" s="18"/>
      <c r="O381" s="18"/>
      <c r="P381" s="18"/>
      <c r="Q381" s="18"/>
      <c r="R381" s="18"/>
      <c r="S381" s="18"/>
    </row>
    <row r="382" spans="1:19" x14ac:dyDescent="0.2">
      <c r="A382" s="18"/>
      <c r="B382" s="18"/>
      <c r="C382" s="19"/>
      <c r="D382" s="19"/>
      <c r="E382" s="19"/>
      <c r="F382" s="19"/>
      <c r="G382" s="18"/>
      <c r="H382" s="18"/>
      <c r="I382" s="18"/>
      <c r="J382" s="18"/>
      <c r="K382" s="18"/>
      <c r="L382" s="18"/>
      <c r="M382" s="18"/>
      <c r="N382" s="18"/>
      <c r="O382" s="18"/>
      <c r="P382" s="18"/>
      <c r="Q382" s="18"/>
      <c r="R382" s="18"/>
      <c r="S382" s="18"/>
    </row>
    <row r="383" spans="1:19" x14ac:dyDescent="0.2">
      <c r="A383" s="18"/>
      <c r="B383" s="18"/>
      <c r="C383" s="19"/>
      <c r="D383" s="19"/>
      <c r="E383" s="19"/>
      <c r="F383" s="19"/>
      <c r="G383" s="18"/>
      <c r="H383" s="18"/>
      <c r="I383" s="18"/>
      <c r="J383" s="18"/>
      <c r="K383" s="18"/>
      <c r="L383" s="18"/>
      <c r="M383" s="18"/>
      <c r="N383" s="18"/>
      <c r="O383" s="18"/>
      <c r="P383" s="18"/>
      <c r="Q383" s="18"/>
      <c r="R383" s="18"/>
      <c r="S383" s="18"/>
    </row>
    <row r="384" spans="1:19" x14ac:dyDescent="0.2">
      <c r="A384" s="18"/>
      <c r="B384" s="18"/>
      <c r="C384" s="19"/>
      <c r="D384" s="19"/>
      <c r="E384" s="19"/>
      <c r="F384" s="19"/>
      <c r="G384" s="18"/>
      <c r="H384" s="18"/>
      <c r="I384" s="18"/>
      <c r="J384" s="18"/>
      <c r="K384" s="18"/>
      <c r="L384" s="18"/>
      <c r="M384" s="18"/>
      <c r="N384" s="18"/>
      <c r="O384" s="18"/>
      <c r="P384" s="18"/>
      <c r="Q384" s="18"/>
      <c r="R384" s="18"/>
      <c r="S384" s="18"/>
    </row>
    <row r="385" spans="1:19" x14ac:dyDescent="0.2">
      <c r="A385" s="18"/>
      <c r="B385" s="18"/>
      <c r="C385" s="19"/>
      <c r="D385" s="19"/>
      <c r="E385" s="19"/>
      <c r="F385" s="19"/>
      <c r="G385" s="18"/>
      <c r="H385" s="18"/>
      <c r="I385" s="18"/>
      <c r="J385" s="18"/>
      <c r="K385" s="18"/>
      <c r="L385" s="18"/>
      <c r="M385" s="18"/>
      <c r="N385" s="41"/>
      <c r="O385" s="18"/>
      <c r="P385" s="18"/>
      <c r="Q385" s="18"/>
      <c r="R385" s="18"/>
      <c r="S385" s="18"/>
    </row>
    <row r="386" spans="1:19" x14ac:dyDescent="0.2">
      <c r="A386" s="18"/>
      <c r="B386" s="18"/>
      <c r="C386" s="19"/>
      <c r="D386" s="19"/>
      <c r="E386" s="19"/>
      <c r="F386" s="19"/>
      <c r="G386" s="18"/>
      <c r="H386" s="18"/>
      <c r="I386" s="18"/>
      <c r="J386" s="18"/>
      <c r="K386" s="18"/>
      <c r="L386" s="18"/>
      <c r="M386" s="19"/>
      <c r="N386" s="18"/>
      <c r="O386" s="18"/>
      <c r="P386" s="18"/>
      <c r="Q386" s="18"/>
      <c r="R386" s="18"/>
      <c r="S386" s="18"/>
    </row>
    <row r="387" spans="1:19" x14ac:dyDescent="0.2">
      <c r="A387" s="18"/>
      <c r="B387" s="18"/>
      <c r="C387" s="19"/>
      <c r="D387" s="19"/>
      <c r="E387" s="19"/>
      <c r="F387" s="19"/>
      <c r="G387" s="18"/>
      <c r="H387" s="18"/>
      <c r="I387" s="18"/>
      <c r="J387" s="18"/>
      <c r="K387" s="18"/>
      <c r="L387" s="18"/>
      <c r="M387" s="18"/>
      <c r="N387" s="18"/>
      <c r="O387" s="18"/>
      <c r="P387" s="18"/>
      <c r="Q387" s="18"/>
      <c r="R387" s="18"/>
      <c r="S387" s="18"/>
    </row>
    <row r="388" spans="1:19" x14ac:dyDescent="0.2">
      <c r="A388" s="18"/>
      <c r="B388" s="18"/>
      <c r="C388" s="19"/>
      <c r="D388" s="19"/>
      <c r="E388" s="19"/>
      <c r="F388" s="19"/>
      <c r="G388" s="18"/>
      <c r="H388" s="18"/>
      <c r="I388" s="18"/>
      <c r="J388" s="18"/>
      <c r="K388" s="18"/>
      <c r="L388" s="18"/>
      <c r="M388" s="18"/>
      <c r="N388" s="18"/>
      <c r="O388" s="18"/>
      <c r="P388" s="18"/>
      <c r="Q388" s="18"/>
      <c r="R388" s="18"/>
      <c r="S388" s="18"/>
    </row>
    <row r="389" spans="1:19" x14ac:dyDescent="0.2">
      <c r="A389" s="18"/>
      <c r="B389" s="18"/>
      <c r="C389" s="19"/>
      <c r="D389" s="19"/>
      <c r="E389" s="19"/>
      <c r="F389" s="19"/>
      <c r="G389" s="18"/>
      <c r="H389" s="18"/>
      <c r="I389" s="18"/>
      <c r="J389" s="18"/>
      <c r="K389" s="18"/>
      <c r="L389" s="18"/>
      <c r="M389" s="18"/>
      <c r="N389" s="18"/>
      <c r="O389" s="18"/>
      <c r="P389" s="18"/>
      <c r="Q389" s="18"/>
      <c r="R389" s="18"/>
      <c r="S389" s="18"/>
    </row>
    <row r="390" spans="1:19" x14ac:dyDescent="0.2">
      <c r="A390" s="18"/>
      <c r="B390" s="18"/>
      <c r="C390" s="19"/>
      <c r="D390" s="19"/>
      <c r="E390" s="19"/>
      <c r="F390" s="19"/>
      <c r="G390" s="18"/>
      <c r="H390" s="18"/>
      <c r="I390" s="18"/>
      <c r="J390" s="18"/>
      <c r="K390" s="18"/>
      <c r="L390" s="18"/>
      <c r="M390" s="18"/>
      <c r="N390" s="18"/>
      <c r="O390" s="18"/>
      <c r="P390" s="18"/>
      <c r="Q390" s="18"/>
      <c r="R390" s="18"/>
      <c r="S390" s="18"/>
    </row>
    <row r="391" spans="1:19" x14ac:dyDescent="0.2">
      <c r="A391" s="18"/>
      <c r="B391" s="18"/>
      <c r="C391" s="19"/>
      <c r="D391" s="19"/>
      <c r="E391" s="19"/>
      <c r="F391" s="19"/>
      <c r="G391" s="18"/>
      <c r="H391" s="18"/>
      <c r="I391" s="18"/>
      <c r="J391" s="18"/>
      <c r="K391" s="18"/>
      <c r="L391" s="18"/>
      <c r="M391" s="18"/>
      <c r="N391" s="18"/>
      <c r="O391" s="18"/>
      <c r="P391" s="18"/>
      <c r="Q391" s="18"/>
      <c r="R391" s="18"/>
      <c r="S391" s="18"/>
    </row>
    <row r="392" spans="1:19" x14ac:dyDescent="0.2">
      <c r="A392" s="18"/>
      <c r="B392" s="18"/>
      <c r="C392" s="19"/>
      <c r="D392" s="19"/>
      <c r="E392" s="19"/>
      <c r="F392" s="19"/>
      <c r="G392" s="18"/>
      <c r="H392" s="18"/>
      <c r="I392" s="18"/>
      <c r="J392" s="18"/>
      <c r="K392" s="18"/>
      <c r="L392" s="18"/>
      <c r="M392" s="18"/>
      <c r="N392" s="18"/>
      <c r="O392" s="18"/>
      <c r="P392" s="18"/>
      <c r="Q392" s="18"/>
      <c r="R392" s="18"/>
      <c r="S392" s="18"/>
    </row>
    <row r="393" spans="1:19" x14ac:dyDescent="0.2">
      <c r="A393" s="18"/>
      <c r="B393" s="18"/>
      <c r="C393" s="19"/>
      <c r="D393" s="19"/>
      <c r="E393" s="19"/>
      <c r="F393" s="19"/>
      <c r="G393" s="18"/>
      <c r="H393" s="18"/>
      <c r="I393" s="18"/>
      <c r="J393" s="18"/>
      <c r="K393" s="18"/>
      <c r="L393" s="18"/>
      <c r="M393" s="18"/>
      <c r="N393" s="18"/>
      <c r="O393" s="18"/>
      <c r="P393" s="18"/>
      <c r="Q393" s="18"/>
      <c r="R393" s="18"/>
      <c r="S393" s="18"/>
    </row>
    <row r="394" spans="1:19" x14ac:dyDescent="0.2">
      <c r="A394" s="18"/>
      <c r="B394" s="18"/>
      <c r="C394" s="19"/>
      <c r="D394" s="19"/>
      <c r="E394" s="19"/>
      <c r="F394" s="19"/>
      <c r="G394" s="18"/>
      <c r="H394" s="18"/>
      <c r="I394" s="18"/>
      <c r="J394" s="18"/>
      <c r="K394" s="18"/>
      <c r="L394" s="18"/>
      <c r="M394" s="18"/>
      <c r="N394" s="18"/>
      <c r="O394" s="18"/>
      <c r="P394" s="18"/>
      <c r="Q394" s="18"/>
      <c r="R394" s="18"/>
      <c r="S394" s="18"/>
    </row>
    <row r="395" spans="1:19" x14ac:dyDescent="0.2">
      <c r="A395" s="18"/>
      <c r="B395" s="18"/>
      <c r="C395" s="19"/>
      <c r="D395" s="19"/>
      <c r="E395" s="19"/>
      <c r="F395" s="19"/>
      <c r="G395" s="18"/>
      <c r="H395" s="18"/>
      <c r="I395" s="18"/>
      <c r="J395" s="18"/>
      <c r="K395" s="18"/>
      <c r="L395" s="18"/>
      <c r="M395" s="18"/>
      <c r="N395" s="18"/>
      <c r="O395" s="18"/>
      <c r="P395" s="18"/>
      <c r="Q395" s="18"/>
      <c r="R395" s="18"/>
      <c r="S395" s="18"/>
    </row>
    <row r="396" spans="1:19" x14ac:dyDescent="0.2">
      <c r="A396" s="18"/>
      <c r="B396" s="18"/>
      <c r="C396" s="19"/>
      <c r="D396" s="19"/>
      <c r="E396" s="19"/>
      <c r="F396" s="19"/>
      <c r="G396" s="18"/>
      <c r="H396" s="18"/>
      <c r="I396" s="18"/>
      <c r="J396" s="18"/>
      <c r="K396" s="18"/>
      <c r="L396" s="18"/>
      <c r="M396" s="18"/>
      <c r="N396" s="18"/>
      <c r="O396" s="18"/>
      <c r="P396" s="18"/>
      <c r="Q396" s="18"/>
      <c r="R396" s="18"/>
      <c r="S396" s="18"/>
    </row>
    <row r="397" spans="1:19" x14ac:dyDescent="0.2">
      <c r="A397" s="18"/>
      <c r="B397" s="18"/>
      <c r="C397" s="19"/>
      <c r="D397" s="19"/>
      <c r="E397" s="19"/>
      <c r="F397" s="19"/>
      <c r="G397" s="18"/>
      <c r="H397" s="18"/>
      <c r="I397" s="18"/>
      <c r="J397" s="18"/>
      <c r="K397" s="18"/>
      <c r="L397" s="18"/>
      <c r="M397" s="18"/>
      <c r="N397" s="18"/>
      <c r="O397" s="18"/>
      <c r="P397" s="18"/>
      <c r="Q397" s="18"/>
      <c r="R397" s="18"/>
      <c r="S397" s="18"/>
    </row>
    <row r="398" spans="1:19" x14ac:dyDescent="0.2">
      <c r="A398" s="18"/>
      <c r="B398" s="18"/>
      <c r="C398" s="19"/>
      <c r="D398" s="19"/>
      <c r="E398" s="19"/>
      <c r="F398" s="19"/>
      <c r="G398" s="18"/>
      <c r="H398" s="18"/>
      <c r="I398" s="18"/>
      <c r="J398" s="18"/>
      <c r="K398" s="18"/>
      <c r="L398" s="18"/>
      <c r="M398" s="18"/>
      <c r="N398" s="18"/>
      <c r="O398" s="18"/>
      <c r="P398" s="18"/>
      <c r="Q398" s="18"/>
      <c r="R398" s="18"/>
      <c r="S398" s="18"/>
    </row>
    <row r="399" spans="1:19" x14ac:dyDescent="0.2">
      <c r="A399" s="18"/>
      <c r="B399" s="18"/>
      <c r="C399" s="19"/>
      <c r="D399" s="19"/>
      <c r="E399" s="19"/>
      <c r="F399" s="19"/>
      <c r="G399" s="18"/>
      <c r="H399" s="18"/>
      <c r="I399" s="18"/>
      <c r="J399" s="18"/>
      <c r="K399" s="18"/>
      <c r="L399" s="18"/>
      <c r="M399" s="18"/>
      <c r="N399" s="18"/>
      <c r="O399" s="18"/>
      <c r="P399" s="18"/>
      <c r="Q399" s="18"/>
      <c r="R399" s="18"/>
      <c r="S399" s="18"/>
    </row>
    <row r="400" spans="1:19" x14ac:dyDescent="0.2">
      <c r="A400" s="18"/>
      <c r="B400" s="18"/>
      <c r="C400" s="19"/>
      <c r="D400" s="19"/>
      <c r="E400" s="19"/>
      <c r="F400" s="19"/>
      <c r="G400" s="18"/>
      <c r="H400" s="18"/>
      <c r="I400" s="18"/>
      <c r="J400" s="18"/>
      <c r="K400" s="18"/>
      <c r="L400" s="18"/>
      <c r="M400" s="18"/>
      <c r="N400" s="18"/>
      <c r="O400" s="18"/>
      <c r="P400" s="18"/>
      <c r="Q400" s="18"/>
      <c r="R400" s="18"/>
      <c r="S400" s="18"/>
    </row>
    <row r="401" spans="1:19" x14ac:dyDescent="0.2">
      <c r="A401" s="18"/>
      <c r="B401" s="18"/>
      <c r="C401" s="19"/>
      <c r="D401" s="19"/>
      <c r="E401" s="19"/>
      <c r="F401" s="19"/>
      <c r="G401" s="18"/>
      <c r="H401" s="18"/>
      <c r="I401" s="18"/>
      <c r="J401" s="18"/>
      <c r="K401" s="18"/>
      <c r="L401" s="18"/>
      <c r="M401" s="18"/>
      <c r="N401" s="18"/>
      <c r="O401" s="18"/>
      <c r="P401" s="18"/>
      <c r="Q401" s="18"/>
      <c r="R401" s="18"/>
      <c r="S401" s="18"/>
    </row>
    <row r="402" spans="1:19" x14ac:dyDescent="0.2">
      <c r="A402" s="18"/>
      <c r="B402" s="18"/>
      <c r="C402" s="19"/>
      <c r="D402" s="19"/>
      <c r="E402" s="19"/>
      <c r="F402" s="19"/>
      <c r="G402" s="18"/>
      <c r="H402" s="18"/>
      <c r="I402" s="18"/>
      <c r="J402" s="18"/>
      <c r="K402" s="18"/>
      <c r="L402" s="18"/>
      <c r="M402" s="18"/>
      <c r="N402" s="18"/>
      <c r="O402" s="18"/>
      <c r="P402" s="18"/>
      <c r="Q402" s="18"/>
      <c r="R402" s="18"/>
      <c r="S402" s="18"/>
    </row>
    <row r="403" spans="1:19" x14ac:dyDescent="0.2">
      <c r="A403" s="18"/>
      <c r="B403" s="18"/>
      <c r="C403" s="19"/>
      <c r="D403" s="19"/>
      <c r="E403" s="19"/>
      <c r="F403" s="19"/>
      <c r="G403" s="18"/>
      <c r="H403" s="18"/>
      <c r="I403" s="18"/>
      <c r="J403" s="18"/>
      <c r="K403" s="18"/>
      <c r="L403" s="18"/>
      <c r="M403" s="18"/>
      <c r="N403" s="18"/>
      <c r="O403" s="18"/>
      <c r="P403" s="18"/>
      <c r="Q403" s="18"/>
      <c r="R403" s="18"/>
      <c r="S403" s="18"/>
    </row>
    <row r="404" spans="1:19" x14ac:dyDescent="0.2">
      <c r="A404" s="18"/>
      <c r="B404" s="18"/>
      <c r="C404" s="19"/>
      <c r="D404" s="19"/>
      <c r="E404" s="19"/>
      <c r="F404" s="19"/>
      <c r="G404" s="18"/>
      <c r="H404" s="18"/>
      <c r="I404" s="18"/>
      <c r="J404" s="18"/>
      <c r="K404" s="18"/>
      <c r="L404" s="18"/>
      <c r="M404" s="18"/>
      <c r="N404" s="18"/>
      <c r="O404" s="18"/>
      <c r="P404" s="18"/>
      <c r="Q404" s="18"/>
      <c r="R404" s="18"/>
      <c r="S404" s="18"/>
    </row>
    <row r="405" spans="1:19" x14ac:dyDescent="0.2">
      <c r="A405" s="18"/>
      <c r="B405" s="18"/>
      <c r="C405" s="19"/>
      <c r="D405" s="19"/>
      <c r="E405" s="19"/>
      <c r="F405" s="19"/>
      <c r="G405" s="18"/>
      <c r="H405" s="18"/>
      <c r="I405" s="18"/>
      <c r="J405" s="18"/>
      <c r="K405" s="18"/>
      <c r="L405" s="18"/>
      <c r="M405" s="18"/>
      <c r="N405" s="18"/>
      <c r="O405" s="18"/>
      <c r="P405" s="18"/>
      <c r="Q405" s="18"/>
      <c r="R405" s="18"/>
      <c r="S405" s="18"/>
    </row>
    <row r="406" spans="1:19" x14ac:dyDescent="0.2">
      <c r="A406" s="18"/>
      <c r="B406" s="18"/>
      <c r="C406" s="19"/>
      <c r="D406" s="19"/>
      <c r="E406" s="19"/>
      <c r="F406" s="19"/>
      <c r="G406" s="18"/>
      <c r="H406" s="18"/>
      <c r="I406" s="18"/>
      <c r="J406" s="18"/>
      <c r="K406" s="18"/>
      <c r="L406" s="18"/>
      <c r="M406" s="18"/>
      <c r="N406" s="18"/>
      <c r="O406" s="18"/>
      <c r="P406" s="18"/>
      <c r="Q406" s="18"/>
      <c r="R406" s="18"/>
      <c r="S406" s="18"/>
    </row>
    <row r="407" spans="1:19" x14ac:dyDescent="0.2">
      <c r="A407" s="18"/>
      <c r="B407" s="18"/>
      <c r="C407" s="19"/>
      <c r="D407" s="19"/>
      <c r="E407" s="19"/>
      <c r="F407" s="19"/>
      <c r="G407" s="18"/>
      <c r="H407" s="18"/>
      <c r="I407" s="18"/>
      <c r="J407" s="18"/>
      <c r="K407" s="18"/>
      <c r="L407" s="18"/>
      <c r="M407" s="18"/>
      <c r="N407" s="18"/>
      <c r="O407" s="18"/>
      <c r="P407" s="18"/>
      <c r="Q407" s="18"/>
      <c r="R407" s="18"/>
      <c r="S407" s="18"/>
    </row>
    <row r="408" spans="1:19" x14ac:dyDescent="0.2">
      <c r="A408" s="18"/>
      <c r="B408" s="18"/>
      <c r="C408" s="19"/>
      <c r="D408" s="19"/>
      <c r="E408" s="19"/>
      <c r="F408" s="19"/>
      <c r="G408" s="18"/>
      <c r="H408" s="18"/>
      <c r="I408" s="18"/>
      <c r="J408" s="18"/>
      <c r="K408" s="18"/>
      <c r="L408" s="18"/>
      <c r="M408" s="18"/>
      <c r="N408" s="18"/>
      <c r="O408" s="18"/>
      <c r="P408" s="18"/>
      <c r="Q408" s="18"/>
      <c r="R408" s="18"/>
      <c r="S408" s="18"/>
    </row>
    <row r="409" spans="1:19" x14ac:dyDescent="0.2">
      <c r="A409" s="18"/>
      <c r="B409" s="18"/>
      <c r="C409" s="19"/>
      <c r="D409" s="19"/>
      <c r="E409" s="19"/>
      <c r="F409" s="19"/>
      <c r="G409" s="18"/>
      <c r="H409" s="18"/>
      <c r="I409" s="18"/>
      <c r="J409" s="18"/>
      <c r="K409" s="18"/>
      <c r="L409" s="18"/>
      <c r="M409" s="18"/>
      <c r="N409" s="18"/>
      <c r="O409" s="18"/>
      <c r="P409" s="18"/>
      <c r="Q409" s="18"/>
      <c r="R409" s="18"/>
      <c r="S409" s="18"/>
    </row>
    <row r="410" spans="1:19" x14ac:dyDescent="0.2">
      <c r="A410" s="18"/>
      <c r="B410" s="18"/>
      <c r="C410" s="19"/>
      <c r="D410" s="19"/>
      <c r="E410" s="19"/>
      <c r="F410" s="19"/>
      <c r="G410" s="18"/>
      <c r="H410" s="18"/>
      <c r="I410" s="18"/>
      <c r="J410" s="18"/>
      <c r="K410" s="18"/>
      <c r="L410" s="18"/>
      <c r="M410" s="18"/>
      <c r="N410" s="18"/>
      <c r="O410" s="18"/>
      <c r="P410" s="18"/>
      <c r="Q410" s="18"/>
      <c r="R410" s="18"/>
      <c r="S410" s="18"/>
    </row>
    <row r="411" spans="1:19" x14ac:dyDescent="0.2">
      <c r="A411" s="18"/>
      <c r="B411" s="18"/>
      <c r="C411" s="19"/>
      <c r="D411" s="19"/>
      <c r="E411" s="19"/>
      <c r="F411" s="19"/>
      <c r="G411" s="18"/>
      <c r="H411" s="18"/>
      <c r="I411" s="18"/>
      <c r="J411" s="18"/>
      <c r="K411" s="18"/>
      <c r="L411" s="18"/>
      <c r="M411" s="18"/>
      <c r="N411" s="18"/>
      <c r="O411" s="18"/>
      <c r="P411" s="18"/>
      <c r="Q411" s="18"/>
      <c r="R411" s="18"/>
      <c r="S411" s="18"/>
    </row>
    <row r="412" spans="1:19" x14ac:dyDescent="0.2">
      <c r="A412" s="18"/>
      <c r="B412" s="18"/>
      <c r="C412" s="19"/>
      <c r="D412" s="19"/>
      <c r="E412" s="19"/>
      <c r="F412" s="19"/>
      <c r="G412" s="18"/>
      <c r="H412" s="18"/>
      <c r="I412" s="18"/>
      <c r="J412" s="18"/>
      <c r="K412" s="18"/>
      <c r="L412" s="18"/>
      <c r="M412" s="18"/>
      <c r="N412" s="18"/>
      <c r="O412" s="18"/>
      <c r="P412" s="18"/>
      <c r="Q412" s="18"/>
      <c r="R412" s="18"/>
      <c r="S412" s="18"/>
    </row>
    <row r="413" spans="1:19" x14ac:dyDescent="0.2">
      <c r="A413" s="18"/>
      <c r="B413" s="18"/>
      <c r="C413" s="19"/>
      <c r="D413" s="19"/>
      <c r="E413" s="19"/>
      <c r="F413" s="19"/>
      <c r="G413" s="18"/>
      <c r="H413" s="18"/>
      <c r="I413" s="18"/>
      <c r="J413" s="18"/>
      <c r="K413" s="18"/>
      <c r="L413" s="18"/>
      <c r="M413" s="18"/>
      <c r="N413" s="18"/>
      <c r="O413" s="18"/>
      <c r="P413" s="18"/>
      <c r="Q413" s="18"/>
      <c r="R413" s="18"/>
      <c r="S413" s="18"/>
    </row>
    <row r="414" spans="1:19" x14ac:dyDescent="0.2">
      <c r="A414" s="18"/>
      <c r="B414" s="18"/>
      <c r="C414" s="19"/>
      <c r="D414" s="19"/>
      <c r="E414" s="19"/>
      <c r="F414" s="19"/>
      <c r="G414" s="18"/>
      <c r="H414" s="18"/>
      <c r="I414" s="18"/>
      <c r="J414" s="18"/>
      <c r="K414" s="18"/>
      <c r="L414" s="18"/>
      <c r="M414" s="18"/>
      <c r="N414" s="18"/>
      <c r="O414" s="18"/>
      <c r="P414" s="18"/>
      <c r="Q414" s="18"/>
      <c r="R414" s="18"/>
      <c r="S414" s="18"/>
    </row>
    <row r="415" spans="1:19" x14ac:dyDescent="0.2">
      <c r="A415" s="18"/>
      <c r="B415" s="18"/>
      <c r="C415" s="19"/>
      <c r="D415" s="19"/>
      <c r="E415" s="19"/>
      <c r="F415" s="19"/>
      <c r="G415" s="18"/>
      <c r="H415" s="18"/>
      <c r="I415" s="18"/>
      <c r="J415" s="18"/>
      <c r="K415" s="18"/>
      <c r="L415" s="18"/>
      <c r="M415" s="18"/>
      <c r="N415" s="18"/>
      <c r="O415" s="18"/>
      <c r="P415" s="18"/>
      <c r="Q415" s="18"/>
      <c r="R415" s="18"/>
      <c r="S415" s="18"/>
    </row>
    <row r="416" spans="1:19" x14ac:dyDescent="0.2">
      <c r="A416" s="18"/>
      <c r="B416" s="18"/>
      <c r="C416" s="19"/>
      <c r="D416" s="19"/>
      <c r="E416" s="19"/>
      <c r="F416" s="19"/>
      <c r="G416" s="18"/>
      <c r="H416" s="18"/>
      <c r="I416" s="18"/>
      <c r="J416" s="18"/>
      <c r="K416" s="18"/>
      <c r="L416" s="18"/>
      <c r="M416" s="18"/>
      <c r="N416" s="18"/>
      <c r="O416" s="18"/>
      <c r="P416" s="18"/>
      <c r="Q416" s="18"/>
      <c r="R416" s="18"/>
      <c r="S416" s="18"/>
    </row>
    <row r="417" spans="1:19" x14ac:dyDescent="0.2">
      <c r="A417" s="18"/>
      <c r="B417" s="18"/>
      <c r="C417" s="19"/>
      <c r="D417" s="19"/>
      <c r="E417" s="19"/>
      <c r="F417" s="19"/>
      <c r="G417" s="18"/>
      <c r="H417" s="18"/>
      <c r="I417" s="18"/>
      <c r="J417" s="18"/>
      <c r="K417" s="18"/>
      <c r="L417" s="18"/>
      <c r="M417" s="18"/>
      <c r="N417" s="18"/>
      <c r="O417" s="18"/>
      <c r="P417" s="18"/>
      <c r="Q417" s="18"/>
      <c r="R417" s="18"/>
      <c r="S417" s="18"/>
    </row>
    <row r="418" spans="1:19" x14ac:dyDescent="0.2">
      <c r="A418" s="18"/>
      <c r="B418" s="18"/>
      <c r="C418" s="19"/>
      <c r="D418" s="19"/>
      <c r="E418" s="19"/>
      <c r="F418" s="19"/>
      <c r="G418" s="18"/>
      <c r="H418" s="18"/>
      <c r="I418" s="18"/>
      <c r="J418" s="18"/>
      <c r="K418" s="18"/>
      <c r="L418" s="18"/>
      <c r="M418" s="18"/>
      <c r="N418" s="18"/>
      <c r="O418" s="18"/>
      <c r="P418" s="18"/>
      <c r="Q418" s="18"/>
      <c r="R418" s="18"/>
      <c r="S418" s="18"/>
    </row>
    <row r="419" spans="1:19" x14ac:dyDescent="0.2">
      <c r="A419" s="18"/>
      <c r="B419" s="18"/>
      <c r="C419" s="19"/>
      <c r="D419" s="19"/>
      <c r="E419" s="19"/>
      <c r="F419" s="19"/>
      <c r="G419" s="18"/>
      <c r="H419" s="18"/>
      <c r="I419" s="18"/>
      <c r="J419" s="18"/>
      <c r="K419" s="18"/>
      <c r="L419" s="18"/>
      <c r="M419" s="18"/>
      <c r="N419" s="18"/>
      <c r="O419" s="18"/>
      <c r="P419" s="18"/>
      <c r="Q419" s="18"/>
      <c r="R419" s="18"/>
      <c r="S419" s="18"/>
    </row>
  </sheetData>
  <mergeCells count="20">
    <mergeCell ref="E13:E16"/>
    <mergeCell ref="D13:D16"/>
    <mergeCell ref="C13:C16"/>
    <mergeCell ref="B13:B16"/>
    <mergeCell ref="A13:A16"/>
    <mergeCell ref="F13:J13"/>
    <mergeCell ref="K13:O13"/>
    <mergeCell ref="A11:C11"/>
    <mergeCell ref="A8:O8"/>
    <mergeCell ref="A9:O9"/>
    <mergeCell ref="O14:O16"/>
    <mergeCell ref="N14:N16"/>
    <mergeCell ref="M14:M16"/>
    <mergeCell ref="L14:L16"/>
    <mergeCell ref="K14:K16"/>
    <mergeCell ref="J14:J16"/>
    <mergeCell ref="I14:I16"/>
    <mergeCell ref="H14:H16"/>
    <mergeCell ref="G14:G16"/>
    <mergeCell ref="F14:F16"/>
  </mergeCells>
  <phoneticPr fontId="11" type="noConversion"/>
  <conditionalFormatting sqref="A12">
    <cfRule type="cellIs" dxfId="16" priority="1" stopIfTrue="1" operator="equal">
      <formula>0</formula>
    </cfRule>
  </conditionalFormatting>
  <pageMargins left="0.74803149606299213" right="0.74803149606299213" top="0.98425196850393704" bottom="0.98425196850393704" header="0.51181102362204722" footer="0.51181102362204722"/>
  <pageSetup paperSize="9" scale="4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zoomScaleNormal="100" workbookViewId="0">
      <selection activeCell="E135" sqref="E135"/>
    </sheetView>
  </sheetViews>
  <sheetFormatPr defaultColWidth="8.7109375" defaultRowHeight="12.75" x14ac:dyDescent="0.2"/>
  <cols>
    <col min="1" max="1" width="8.7109375" style="14"/>
    <col min="2" max="2" width="50.85546875" style="14" customWidth="1"/>
    <col min="3" max="4" width="8.7109375" style="14"/>
    <col min="5" max="5" width="11.85546875" style="14" customWidth="1"/>
    <col min="6" max="6" width="16" style="14" customWidth="1"/>
    <col min="7" max="7" width="11.140625" style="14" customWidth="1"/>
    <col min="8" max="8" width="10.5703125" style="14" customWidth="1"/>
    <col min="9" max="9" width="10.85546875" style="14" customWidth="1"/>
    <col min="10" max="10" width="11" style="14" customWidth="1"/>
    <col min="11" max="11" width="11.7109375" style="14" customWidth="1"/>
    <col min="12" max="12" width="14.140625" style="14" customWidth="1"/>
    <col min="13" max="14" width="12.5703125" style="14" customWidth="1"/>
    <col min="15" max="15" width="13.85546875" style="14" customWidth="1"/>
    <col min="16" max="16384" width="8.7109375" style="14"/>
  </cols>
  <sheetData>
    <row r="1" spans="1:15" x14ac:dyDescent="0.2">
      <c r="A1" s="166" t="s">
        <v>4</v>
      </c>
      <c r="B1" s="166" t="s">
        <v>79</v>
      </c>
      <c r="C1" s="167"/>
      <c r="D1" s="167"/>
      <c r="E1" s="167"/>
      <c r="F1" s="167"/>
      <c r="G1" s="167"/>
      <c r="H1" s="167"/>
      <c r="I1" s="167"/>
      <c r="J1" s="167"/>
      <c r="K1" s="167"/>
      <c r="L1" s="167"/>
      <c r="M1" s="167"/>
      <c r="N1" s="167"/>
      <c r="O1" s="167"/>
    </row>
    <row r="2" spans="1:15" x14ac:dyDescent="0.2">
      <c r="A2" s="166"/>
      <c r="B2" s="166"/>
      <c r="C2" s="167"/>
      <c r="D2" s="167"/>
      <c r="E2" s="167"/>
      <c r="F2" s="167"/>
      <c r="G2" s="167"/>
      <c r="H2" s="167"/>
      <c r="I2" s="167"/>
      <c r="J2" s="167"/>
      <c r="K2" s="167"/>
      <c r="L2" s="167"/>
      <c r="M2" s="167"/>
      <c r="N2" s="167"/>
      <c r="O2" s="167"/>
    </row>
    <row r="3" spans="1:15" x14ac:dyDescent="0.2">
      <c r="A3" s="166" t="s">
        <v>5</v>
      </c>
      <c r="B3" s="166" t="s">
        <v>80</v>
      </c>
      <c r="C3" s="167"/>
      <c r="D3" s="167"/>
      <c r="E3" s="167"/>
      <c r="F3" s="167"/>
      <c r="G3" s="167"/>
      <c r="H3" s="167"/>
      <c r="I3" s="167"/>
      <c r="J3" s="167"/>
      <c r="K3" s="167"/>
      <c r="L3" s="167"/>
      <c r="M3" s="167"/>
      <c r="N3" s="167"/>
      <c r="O3" s="167"/>
    </row>
    <row r="4" spans="1:15" x14ac:dyDescent="0.2">
      <c r="A4" s="166"/>
      <c r="B4" s="166" t="s">
        <v>160</v>
      </c>
      <c r="C4" s="167"/>
      <c r="D4" s="167"/>
      <c r="E4" s="167"/>
      <c r="F4" s="167"/>
      <c r="G4" s="167"/>
      <c r="H4" s="167"/>
      <c r="I4" s="167"/>
      <c r="J4" s="167"/>
      <c r="K4" s="167"/>
      <c r="L4" s="167"/>
      <c r="M4" s="167"/>
      <c r="N4" s="167"/>
      <c r="O4" s="167"/>
    </row>
    <row r="5" spans="1:15" x14ac:dyDescent="0.2">
      <c r="A5" s="166" t="s">
        <v>53</v>
      </c>
      <c r="B5" s="166" t="s">
        <v>81</v>
      </c>
      <c r="C5" s="167"/>
      <c r="D5" s="167"/>
      <c r="E5" s="167"/>
      <c r="F5" s="167"/>
      <c r="G5" s="167"/>
      <c r="H5" s="167"/>
      <c r="I5" s="167"/>
      <c r="J5" s="167"/>
      <c r="K5" s="167"/>
      <c r="L5" s="167"/>
      <c r="M5" s="167"/>
      <c r="N5" s="167"/>
      <c r="O5" s="167"/>
    </row>
    <row r="6" spans="1:15" x14ac:dyDescent="0.2">
      <c r="A6" s="166"/>
      <c r="B6" s="166"/>
      <c r="C6" s="167"/>
      <c r="D6" s="167"/>
      <c r="E6" s="167"/>
      <c r="F6" s="167"/>
      <c r="G6" s="167"/>
      <c r="H6" s="167"/>
      <c r="I6" s="167"/>
      <c r="J6" s="167"/>
      <c r="K6" s="167"/>
      <c r="L6" s="167"/>
      <c r="M6" s="167"/>
      <c r="N6" s="167"/>
      <c r="O6" s="167"/>
    </row>
    <row r="7" spans="1:15" x14ac:dyDescent="0.2">
      <c r="A7" s="447" t="s">
        <v>728</v>
      </c>
      <c r="B7" s="447"/>
      <c r="C7" s="447"/>
      <c r="D7" s="447"/>
      <c r="E7" s="447"/>
      <c r="F7" s="447"/>
      <c r="G7" s="447"/>
      <c r="H7" s="447"/>
      <c r="I7" s="447"/>
      <c r="J7" s="447"/>
      <c r="K7" s="447"/>
      <c r="L7" s="447"/>
      <c r="M7" s="447"/>
      <c r="N7" s="447"/>
      <c r="O7" s="447"/>
    </row>
    <row r="8" spans="1:15" x14ac:dyDescent="0.2">
      <c r="A8" s="449" t="s">
        <v>28</v>
      </c>
      <c r="B8" s="445"/>
      <c r="C8" s="445"/>
      <c r="D8" s="445"/>
      <c r="E8" s="445"/>
      <c r="F8" s="445"/>
      <c r="G8" s="445"/>
      <c r="H8" s="445"/>
      <c r="I8" s="445"/>
      <c r="J8" s="445"/>
      <c r="K8" s="445"/>
      <c r="L8" s="445"/>
      <c r="M8" s="445"/>
      <c r="N8" s="445"/>
      <c r="O8" s="445"/>
    </row>
    <row r="9" spans="1:15" x14ac:dyDescent="0.2">
      <c r="A9" s="168"/>
      <c r="B9" s="168"/>
      <c r="C9" s="168"/>
      <c r="D9" s="168"/>
      <c r="E9" s="168"/>
      <c r="F9" s="168"/>
      <c r="G9" s="168"/>
      <c r="H9" s="168"/>
      <c r="I9" s="168"/>
      <c r="J9" s="168"/>
      <c r="K9" s="168"/>
      <c r="L9" s="168"/>
      <c r="M9" s="168"/>
      <c r="N9" s="168"/>
      <c r="O9" s="168"/>
    </row>
    <row r="10" spans="1:15" x14ac:dyDescent="0.2">
      <c r="A10" s="448"/>
      <c r="B10" s="443"/>
      <c r="C10" s="443"/>
      <c r="E10" s="168"/>
      <c r="F10" s="168"/>
      <c r="G10" s="168"/>
      <c r="H10" s="168"/>
      <c r="I10" s="168"/>
      <c r="J10" s="168"/>
      <c r="K10" s="168"/>
      <c r="L10" s="168"/>
      <c r="M10" s="168"/>
      <c r="N10" s="168"/>
      <c r="O10" s="168"/>
    </row>
    <row r="11" spans="1:15" x14ac:dyDescent="0.2">
      <c r="A11" s="169" t="s">
        <v>602</v>
      </c>
      <c r="C11" s="168"/>
      <c r="D11" s="168"/>
      <c r="E11" s="168"/>
      <c r="F11" s="168"/>
      <c r="H11" s="168"/>
      <c r="I11" s="168"/>
      <c r="J11" s="168"/>
      <c r="K11" s="168"/>
      <c r="L11" s="168"/>
      <c r="M11" s="168"/>
      <c r="N11" s="168"/>
      <c r="O11" s="168"/>
    </row>
    <row r="12" spans="1:15" x14ac:dyDescent="0.2">
      <c r="A12" s="436" t="s">
        <v>6</v>
      </c>
      <c r="B12" s="436" t="s">
        <v>7</v>
      </c>
      <c r="C12" s="436" t="s">
        <v>8</v>
      </c>
      <c r="D12" s="436" t="s">
        <v>9</v>
      </c>
      <c r="E12" s="446" t="s">
        <v>719</v>
      </c>
      <c r="F12" s="439" t="s">
        <v>45</v>
      </c>
      <c r="G12" s="440"/>
      <c r="H12" s="440"/>
      <c r="I12" s="440"/>
      <c r="J12" s="441"/>
      <c r="K12" s="439" t="s">
        <v>46</v>
      </c>
      <c r="L12" s="440"/>
      <c r="M12" s="440"/>
      <c r="N12" s="440"/>
      <c r="O12" s="441"/>
    </row>
    <row r="13" spans="1:15" x14ac:dyDescent="0.2">
      <c r="A13" s="437"/>
      <c r="B13" s="437"/>
      <c r="C13" s="437"/>
      <c r="D13" s="437"/>
      <c r="E13" s="437"/>
      <c r="F13" s="446" t="s">
        <v>718</v>
      </c>
      <c r="G13" s="436" t="s">
        <v>20</v>
      </c>
      <c r="H13" s="436" t="s">
        <v>21</v>
      </c>
      <c r="I13" s="436" t="s">
        <v>22</v>
      </c>
      <c r="J13" s="446" t="s">
        <v>23</v>
      </c>
      <c r="K13" s="446" t="s">
        <v>717</v>
      </c>
      <c r="L13" s="436" t="s">
        <v>24</v>
      </c>
      <c r="M13" s="436" t="s">
        <v>25</v>
      </c>
      <c r="N13" s="436" t="s">
        <v>26</v>
      </c>
      <c r="O13" s="436" t="s">
        <v>47</v>
      </c>
    </row>
    <row r="14" spans="1:15" x14ac:dyDescent="0.2">
      <c r="A14" s="437"/>
      <c r="B14" s="437"/>
      <c r="C14" s="437"/>
      <c r="D14" s="437"/>
      <c r="E14" s="437"/>
      <c r="F14" s="437"/>
      <c r="G14" s="437"/>
      <c r="H14" s="437"/>
      <c r="I14" s="437"/>
      <c r="J14" s="437"/>
      <c r="K14" s="437"/>
      <c r="L14" s="437"/>
      <c r="M14" s="437"/>
      <c r="N14" s="437"/>
      <c r="O14" s="437"/>
    </row>
    <row r="15" spans="1:15" ht="13.5" thickBot="1" x14ac:dyDescent="0.25">
      <c r="A15" s="438"/>
      <c r="B15" s="438"/>
      <c r="C15" s="438"/>
      <c r="D15" s="438"/>
      <c r="E15" s="438"/>
      <c r="F15" s="438"/>
      <c r="G15" s="438"/>
      <c r="H15" s="438"/>
      <c r="I15" s="438"/>
      <c r="J15" s="438"/>
      <c r="K15" s="438"/>
      <c r="L15" s="438"/>
      <c r="M15" s="438"/>
      <c r="N15" s="438"/>
      <c r="O15" s="438"/>
    </row>
    <row r="16" spans="1:15" ht="13.5" thickTop="1" x14ac:dyDescent="0.2">
      <c r="A16" s="170"/>
      <c r="B16" s="171"/>
      <c r="C16" s="170"/>
      <c r="D16" s="170"/>
      <c r="E16" s="170"/>
      <c r="F16" s="170"/>
      <c r="G16" s="170"/>
      <c r="H16" s="170"/>
      <c r="I16" s="170"/>
      <c r="J16" s="170"/>
      <c r="K16" s="170"/>
      <c r="L16" s="170"/>
      <c r="M16" s="170"/>
      <c r="N16" s="170"/>
      <c r="O16" s="170"/>
    </row>
    <row r="17" spans="1:15" x14ac:dyDescent="0.2">
      <c r="A17" s="172"/>
      <c r="B17" s="173" t="s">
        <v>222</v>
      </c>
      <c r="C17" s="174"/>
      <c r="D17" s="174"/>
      <c r="E17" s="175"/>
      <c r="F17" s="175"/>
      <c r="G17" s="176"/>
      <c r="H17" s="177"/>
      <c r="I17" s="177"/>
      <c r="J17" s="177"/>
      <c r="K17" s="177"/>
      <c r="L17" s="178"/>
      <c r="M17" s="178"/>
      <c r="N17" s="178"/>
      <c r="O17" s="178"/>
    </row>
    <row r="18" spans="1:15" ht="25.5" x14ac:dyDescent="0.2">
      <c r="A18" s="203">
        <v>1</v>
      </c>
      <c r="B18" s="179" t="s">
        <v>223</v>
      </c>
      <c r="C18" s="203" t="s">
        <v>55</v>
      </c>
      <c r="D18" s="203">
        <v>1</v>
      </c>
      <c r="E18" s="157"/>
      <c r="F18" s="157"/>
      <c r="G18" s="158"/>
      <c r="H18" s="158"/>
      <c r="I18" s="158"/>
      <c r="J18" s="158"/>
      <c r="K18" s="158"/>
      <c r="L18" s="158"/>
      <c r="M18" s="158"/>
      <c r="N18" s="158"/>
      <c r="O18" s="158"/>
    </row>
    <row r="19" spans="1:15" x14ac:dyDescent="0.2">
      <c r="A19" s="204">
        <v>2</v>
      </c>
      <c r="B19" s="180" t="s">
        <v>224</v>
      </c>
      <c r="C19" s="204" t="s">
        <v>55</v>
      </c>
      <c r="D19" s="204">
        <v>4</v>
      </c>
      <c r="E19" s="157"/>
      <c r="F19" s="157"/>
      <c r="G19" s="158"/>
      <c r="H19" s="158"/>
      <c r="I19" s="158"/>
      <c r="J19" s="158"/>
      <c r="K19" s="158"/>
      <c r="L19" s="158"/>
      <c r="M19" s="158"/>
      <c r="N19" s="158"/>
      <c r="O19" s="158"/>
    </row>
    <row r="20" spans="1:15" x14ac:dyDescent="0.2">
      <c r="A20" s="203">
        <v>3</v>
      </c>
      <c r="B20" s="180" t="s">
        <v>225</v>
      </c>
      <c r="C20" s="204" t="s">
        <v>55</v>
      </c>
      <c r="D20" s="204">
        <v>1</v>
      </c>
      <c r="E20" s="157"/>
      <c r="F20" s="157"/>
      <c r="G20" s="158"/>
      <c r="H20" s="158"/>
      <c r="I20" s="158"/>
      <c r="J20" s="158"/>
      <c r="K20" s="158"/>
      <c r="L20" s="158"/>
      <c r="M20" s="158"/>
      <c r="N20" s="158"/>
      <c r="O20" s="158"/>
    </row>
    <row r="21" spans="1:15" x14ac:dyDescent="0.2">
      <c r="A21" s="204">
        <v>4</v>
      </c>
      <c r="B21" s="180" t="s">
        <v>226</v>
      </c>
      <c r="C21" s="204" t="s">
        <v>55</v>
      </c>
      <c r="D21" s="204">
        <v>1</v>
      </c>
      <c r="E21" s="157"/>
      <c r="F21" s="157"/>
      <c r="G21" s="158"/>
      <c r="H21" s="158"/>
      <c r="I21" s="158"/>
      <c r="J21" s="158"/>
      <c r="K21" s="158"/>
      <c r="L21" s="158"/>
      <c r="M21" s="158"/>
      <c r="N21" s="158"/>
      <c r="O21" s="158"/>
    </row>
    <row r="22" spans="1:15" x14ac:dyDescent="0.2">
      <c r="A22" s="203">
        <v>5</v>
      </c>
      <c r="B22" s="180" t="s">
        <v>227</v>
      </c>
      <c r="C22" s="204" t="s">
        <v>55</v>
      </c>
      <c r="D22" s="204">
        <v>1</v>
      </c>
      <c r="E22" s="157"/>
      <c r="F22" s="157"/>
      <c r="G22" s="158"/>
      <c r="H22" s="158"/>
      <c r="I22" s="158"/>
      <c r="J22" s="158"/>
      <c r="K22" s="158"/>
      <c r="L22" s="158"/>
      <c r="M22" s="158"/>
      <c r="N22" s="158"/>
      <c r="O22" s="158"/>
    </row>
    <row r="23" spans="1:15" x14ac:dyDescent="0.2">
      <c r="A23" s="204">
        <v>6</v>
      </c>
      <c r="B23" s="180" t="s">
        <v>228</v>
      </c>
      <c r="C23" s="204" t="s">
        <v>55</v>
      </c>
      <c r="D23" s="204">
        <v>1</v>
      </c>
      <c r="E23" s="157"/>
      <c r="F23" s="157"/>
      <c r="G23" s="158"/>
      <c r="H23" s="158"/>
      <c r="I23" s="158"/>
      <c r="J23" s="158"/>
      <c r="K23" s="158"/>
      <c r="L23" s="158"/>
      <c r="M23" s="158"/>
      <c r="N23" s="158"/>
      <c r="O23" s="158"/>
    </row>
    <row r="24" spans="1:15" x14ac:dyDescent="0.2">
      <c r="A24" s="203">
        <v>7</v>
      </c>
      <c r="B24" s="180" t="s">
        <v>229</v>
      </c>
      <c r="C24" s="204" t="s">
        <v>55</v>
      </c>
      <c r="D24" s="204">
        <v>2</v>
      </c>
      <c r="E24" s="157"/>
      <c r="F24" s="157"/>
      <c r="G24" s="158"/>
      <c r="H24" s="158"/>
      <c r="I24" s="158"/>
      <c r="J24" s="158"/>
      <c r="K24" s="158"/>
      <c r="L24" s="158"/>
      <c r="M24" s="158"/>
      <c r="N24" s="158"/>
      <c r="O24" s="158"/>
    </row>
    <row r="25" spans="1:15" x14ac:dyDescent="0.2">
      <c r="A25" s="204">
        <v>8</v>
      </c>
      <c r="B25" s="180" t="s">
        <v>230</v>
      </c>
      <c r="C25" s="204" t="s">
        <v>55</v>
      </c>
      <c r="D25" s="204">
        <v>5</v>
      </c>
      <c r="E25" s="157"/>
      <c r="F25" s="157"/>
      <c r="G25" s="158"/>
      <c r="H25" s="158"/>
      <c r="I25" s="158"/>
      <c r="J25" s="158"/>
      <c r="K25" s="158"/>
      <c r="L25" s="158"/>
      <c r="M25" s="158"/>
      <c r="N25" s="158"/>
      <c r="O25" s="158"/>
    </row>
    <row r="26" spans="1:15" x14ac:dyDescent="0.2">
      <c r="A26" s="203">
        <v>9</v>
      </c>
      <c r="B26" s="180" t="s">
        <v>231</v>
      </c>
      <c r="C26" s="204" t="s">
        <v>55</v>
      </c>
      <c r="D26" s="204">
        <v>3</v>
      </c>
      <c r="E26" s="157"/>
      <c r="F26" s="157"/>
      <c r="G26" s="158"/>
      <c r="H26" s="158"/>
      <c r="I26" s="158"/>
      <c r="J26" s="158"/>
      <c r="K26" s="158"/>
      <c r="L26" s="158"/>
      <c r="M26" s="158"/>
      <c r="N26" s="158"/>
      <c r="O26" s="158"/>
    </row>
    <row r="27" spans="1:15" x14ac:dyDescent="0.2">
      <c r="A27" s="204">
        <v>10</v>
      </c>
      <c r="B27" s="180" t="s">
        <v>232</v>
      </c>
      <c r="C27" s="204" t="s">
        <v>55</v>
      </c>
      <c r="D27" s="204">
        <v>2</v>
      </c>
      <c r="E27" s="157"/>
      <c r="F27" s="157"/>
      <c r="G27" s="158"/>
      <c r="H27" s="158"/>
      <c r="I27" s="158"/>
      <c r="J27" s="158"/>
      <c r="K27" s="158"/>
      <c r="L27" s="158"/>
      <c r="M27" s="158"/>
      <c r="N27" s="158"/>
      <c r="O27" s="158"/>
    </row>
    <row r="28" spans="1:15" x14ac:dyDescent="0.2">
      <c r="A28" s="203">
        <v>11</v>
      </c>
      <c r="B28" s="180" t="s">
        <v>233</v>
      </c>
      <c r="C28" s="204" t="s">
        <v>55</v>
      </c>
      <c r="D28" s="204">
        <v>1</v>
      </c>
      <c r="E28" s="157"/>
      <c r="F28" s="157"/>
      <c r="G28" s="158"/>
      <c r="H28" s="158"/>
      <c r="I28" s="158"/>
      <c r="J28" s="158"/>
      <c r="K28" s="158"/>
      <c r="L28" s="158"/>
      <c r="M28" s="158"/>
      <c r="N28" s="158"/>
      <c r="O28" s="158"/>
    </row>
    <row r="29" spans="1:15" x14ac:dyDescent="0.2">
      <c r="A29" s="204">
        <v>12</v>
      </c>
      <c r="B29" s="180" t="s">
        <v>234</v>
      </c>
      <c r="C29" s="204" t="s">
        <v>55</v>
      </c>
      <c r="D29" s="204">
        <v>4</v>
      </c>
      <c r="E29" s="157"/>
      <c r="F29" s="157"/>
      <c r="G29" s="158"/>
      <c r="H29" s="158"/>
      <c r="I29" s="158"/>
      <c r="J29" s="158"/>
      <c r="K29" s="158"/>
      <c r="L29" s="158"/>
      <c r="M29" s="158"/>
      <c r="N29" s="158"/>
      <c r="O29" s="158"/>
    </row>
    <row r="30" spans="1:15" x14ac:dyDescent="0.2">
      <c r="A30" s="203">
        <v>13</v>
      </c>
      <c r="B30" s="180" t="s">
        <v>235</v>
      </c>
      <c r="C30" s="204" t="s">
        <v>55</v>
      </c>
      <c r="D30" s="204">
        <v>3</v>
      </c>
      <c r="E30" s="157"/>
      <c r="F30" s="157"/>
      <c r="G30" s="158"/>
      <c r="H30" s="158"/>
      <c r="I30" s="158"/>
      <c r="J30" s="158"/>
      <c r="K30" s="158"/>
      <c r="L30" s="158"/>
      <c r="M30" s="158"/>
      <c r="N30" s="158"/>
      <c r="O30" s="158"/>
    </row>
    <row r="31" spans="1:15" x14ac:dyDescent="0.2">
      <c r="A31" s="204">
        <v>14</v>
      </c>
      <c r="B31" s="180" t="s">
        <v>236</v>
      </c>
      <c r="C31" s="204" t="s">
        <v>55</v>
      </c>
      <c r="D31" s="204">
        <v>4</v>
      </c>
      <c r="E31" s="157"/>
      <c r="F31" s="157"/>
      <c r="G31" s="158"/>
      <c r="H31" s="158"/>
      <c r="I31" s="158"/>
      <c r="J31" s="158"/>
      <c r="K31" s="158"/>
      <c r="L31" s="158"/>
      <c r="M31" s="158"/>
      <c r="N31" s="158"/>
      <c r="O31" s="158"/>
    </row>
    <row r="32" spans="1:15" x14ac:dyDescent="0.2">
      <c r="A32" s="203">
        <v>15</v>
      </c>
      <c r="B32" s="180" t="s">
        <v>237</v>
      </c>
      <c r="C32" s="204" t="s">
        <v>55</v>
      </c>
      <c r="D32" s="204">
        <v>2</v>
      </c>
      <c r="E32" s="157"/>
      <c r="F32" s="157"/>
      <c r="G32" s="158"/>
      <c r="H32" s="158"/>
      <c r="I32" s="158"/>
      <c r="J32" s="158"/>
      <c r="K32" s="158"/>
      <c r="L32" s="158"/>
      <c r="M32" s="158"/>
      <c r="N32" s="158"/>
      <c r="O32" s="158"/>
    </row>
    <row r="33" spans="1:15" x14ac:dyDescent="0.2">
      <c r="A33" s="204">
        <v>16</v>
      </c>
      <c r="B33" s="180" t="s">
        <v>238</v>
      </c>
      <c r="C33" s="204" t="s">
        <v>55</v>
      </c>
      <c r="D33" s="204">
        <v>2</v>
      </c>
      <c r="E33" s="157"/>
      <c r="F33" s="157"/>
      <c r="G33" s="158"/>
      <c r="H33" s="158"/>
      <c r="I33" s="158"/>
      <c r="J33" s="158"/>
      <c r="K33" s="158"/>
      <c r="L33" s="158"/>
      <c r="M33" s="158"/>
      <c r="N33" s="158"/>
      <c r="O33" s="158"/>
    </row>
    <row r="34" spans="1:15" x14ac:dyDescent="0.2">
      <c r="A34" s="203">
        <v>17</v>
      </c>
      <c r="B34" s="180" t="s">
        <v>239</v>
      </c>
      <c r="C34" s="204" t="s">
        <v>55</v>
      </c>
      <c r="D34" s="204">
        <v>2</v>
      </c>
      <c r="E34" s="157"/>
      <c r="F34" s="157"/>
      <c r="G34" s="158"/>
      <c r="H34" s="158"/>
      <c r="I34" s="158"/>
      <c r="J34" s="158"/>
      <c r="K34" s="158"/>
      <c r="L34" s="158"/>
      <c r="M34" s="158"/>
      <c r="N34" s="158"/>
      <c r="O34" s="158"/>
    </row>
    <row r="35" spans="1:15" x14ac:dyDescent="0.2">
      <c r="A35" s="204">
        <v>18</v>
      </c>
      <c r="B35" s="180" t="s">
        <v>593</v>
      </c>
      <c r="C35" s="204" t="s">
        <v>55</v>
      </c>
      <c r="D35" s="204">
        <v>1</v>
      </c>
      <c r="E35" s="157"/>
      <c r="F35" s="157"/>
      <c r="G35" s="158"/>
      <c r="H35" s="158"/>
      <c r="I35" s="158"/>
      <c r="J35" s="158"/>
      <c r="K35" s="158"/>
      <c r="L35" s="158"/>
      <c r="M35" s="158"/>
      <c r="N35" s="158"/>
      <c r="O35" s="158"/>
    </row>
    <row r="36" spans="1:15" x14ac:dyDescent="0.2">
      <c r="A36" s="203">
        <v>19</v>
      </c>
      <c r="B36" s="180" t="s">
        <v>240</v>
      </c>
      <c r="C36" s="204" t="s">
        <v>55</v>
      </c>
      <c r="D36" s="204">
        <v>1</v>
      </c>
      <c r="E36" s="157"/>
      <c r="F36" s="157"/>
      <c r="G36" s="158"/>
      <c r="H36" s="158"/>
      <c r="I36" s="158"/>
      <c r="J36" s="158"/>
      <c r="K36" s="158"/>
      <c r="L36" s="158"/>
      <c r="M36" s="158"/>
      <c r="N36" s="158"/>
      <c r="O36" s="158"/>
    </row>
    <row r="37" spans="1:15" x14ac:dyDescent="0.2">
      <c r="A37" s="203">
        <v>20</v>
      </c>
      <c r="B37" s="180" t="s">
        <v>241</v>
      </c>
      <c r="C37" s="204" t="s">
        <v>55</v>
      </c>
      <c r="D37" s="204">
        <v>3</v>
      </c>
      <c r="E37" s="157"/>
      <c r="F37" s="157"/>
      <c r="G37" s="158"/>
      <c r="H37" s="158"/>
      <c r="I37" s="158"/>
      <c r="J37" s="158"/>
      <c r="K37" s="158"/>
      <c r="L37" s="158"/>
      <c r="M37" s="158"/>
      <c r="N37" s="158"/>
      <c r="O37" s="158"/>
    </row>
    <row r="38" spans="1:15" x14ac:dyDescent="0.2">
      <c r="A38" s="203">
        <v>21</v>
      </c>
      <c r="B38" s="180" t="s">
        <v>242</v>
      </c>
      <c r="C38" s="204" t="s">
        <v>55</v>
      </c>
      <c r="D38" s="204">
        <v>1</v>
      </c>
      <c r="E38" s="157"/>
      <c r="F38" s="157"/>
      <c r="G38" s="158"/>
      <c r="H38" s="158"/>
      <c r="I38" s="158"/>
      <c r="J38" s="158"/>
      <c r="K38" s="158"/>
      <c r="L38" s="158"/>
      <c r="M38" s="158"/>
      <c r="N38" s="158"/>
      <c r="O38" s="158"/>
    </row>
    <row r="39" spans="1:15" x14ac:dyDescent="0.2">
      <c r="A39" s="204">
        <v>22</v>
      </c>
      <c r="B39" s="179" t="s">
        <v>82</v>
      </c>
      <c r="C39" s="204" t="s">
        <v>55</v>
      </c>
      <c r="D39" s="204">
        <v>45</v>
      </c>
      <c r="E39" s="157"/>
      <c r="F39" s="157"/>
      <c r="G39" s="158"/>
      <c r="H39" s="158"/>
      <c r="I39" s="158"/>
      <c r="J39" s="158"/>
      <c r="K39" s="158"/>
      <c r="L39" s="158"/>
      <c r="M39" s="158"/>
      <c r="N39" s="158"/>
      <c r="O39" s="158"/>
    </row>
    <row r="40" spans="1:15" x14ac:dyDescent="0.2">
      <c r="A40" s="203">
        <v>23</v>
      </c>
      <c r="B40" s="179" t="s">
        <v>83</v>
      </c>
      <c r="C40" s="204" t="s">
        <v>55</v>
      </c>
      <c r="D40" s="204">
        <v>45</v>
      </c>
      <c r="E40" s="157"/>
      <c r="F40" s="157"/>
      <c r="G40" s="158"/>
      <c r="H40" s="158"/>
      <c r="I40" s="158"/>
      <c r="J40" s="158"/>
      <c r="K40" s="158"/>
      <c r="L40" s="158"/>
      <c r="M40" s="158"/>
      <c r="N40" s="158"/>
      <c r="O40" s="158"/>
    </row>
    <row r="41" spans="1:15" x14ac:dyDescent="0.2">
      <c r="A41" s="204">
        <v>24</v>
      </c>
      <c r="B41" s="179" t="s">
        <v>84</v>
      </c>
      <c r="C41" s="204" t="s">
        <v>55</v>
      </c>
      <c r="D41" s="204">
        <v>2</v>
      </c>
      <c r="E41" s="157"/>
      <c r="F41" s="157"/>
      <c r="G41" s="158"/>
      <c r="H41" s="158"/>
      <c r="I41" s="158"/>
      <c r="J41" s="158"/>
      <c r="K41" s="158"/>
      <c r="L41" s="158"/>
      <c r="M41" s="158"/>
      <c r="N41" s="158"/>
      <c r="O41" s="158"/>
    </row>
    <row r="42" spans="1:15" x14ac:dyDescent="0.2">
      <c r="A42" s="203">
        <v>25</v>
      </c>
      <c r="B42" s="179" t="s">
        <v>85</v>
      </c>
      <c r="C42" s="204" t="s">
        <v>55</v>
      </c>
      <c r="D42" s="204">
        <v>22</v>
      </c>
      <c r="E42" s="157"/>
      <c r="F42" s="157"/>
      <c r="G42" s="158"/>
      <c r="H42" s="158"/>
      <c r="I42" s="158"/>
      <c r="J42" s="158"/>
      <c r="K42" s="158"/>
      <c r="L42" s="158"/>
      <c r="M42" s="158"/>
      <c r="N42" s="158"/>
      <c r="O42" s="158"/>
    </row>
    <row r="43" spans="1:15" x14ac:dyDescent="0.2">
      <c r="A43" s="204">
        <v>26</v>
      </c>
      <c r="B43" s="181" t="s">
        <v>87</v>
      </c>
      <c r="C43" s="204" t="s">
        <v>55</v>
      </c>
      <c r="D43" s="204">
        <v>24</v>
      </c>
      <c r="E43" s="157"/>
      <c r="F43" s="157"/>
      <c r="G43" s="158"/>
      <c r="H43" s="158"/>
      <c r="I43" s="158"/>
      <c r="J43" s="158"/>
      <c r="K43" s="158"/>
      <c r="L43" s="158"/>
      <c r="M43" s="158"/>
      <c r="N43" s="158"/>
      <c r="O43" s="158"/>
    </row>
    <row r="44" spans="1:15" x14ac:dyDescent="0.2">
      <c r="A44" s="203">
        <v>27</v>
      </c>
      <c r="B44" s="180" t="s">
        <v>88</v>
      </c>
      <c r="C44" s="204" t="s">
        <v>55</v>
      </c>
      <c r="D44" s="204">
        <v>12</v>
      </c>
      <c r="E44" s="157"/>
      <c r="F44" s="157"/>
      <c r="G44" s="158"/>
      <c r="H44" s="158"/>
      <c r="I44" s="158"/>
      <c r="J44" s="158"/>
      <c r="K44" s="158"/>
      <c r="L44" s="158"/>
      <c r="M44" s="158"/>
      <c r="N44" s="158"/>
      <c r="O44" s="158"/>
    </row>
    <row r="45" spans="1:15" x14ac:dyDescent="0.2">
      <c r="A45" s="204">
        <v>28</v>
      </c>
      <c r="B45" s="179" t="s">
        <v>89</v>
      </c>
      <c r="C45" s="204" t="s">
        <v>15</v>
      </c>
      <c r="D45" s="204">
        <v>220</v>
      </c>
      <c r="E45" s="157"/>
      <c r="F45" s="157"/>
      <c r="G45" s="158"/>
      <c r="H45" s="158"/>
      <c r="I45" s="158"/>
      <c r="J45" s="158"/>
      <c r="K45" s="158"/>
      <c r="L45" s="158"/>
      <c r="M45" s="158"/>
      <c r="N45" s="158"/>
      <c r="O45" s="158"/>
    </row>
    <row r="46" spans="1:15" x14ac:dyDescent="0.2">
      <c r="A46" s="203">
        <v>29</v>
      </c>
      <c r="B46" s="179" t="s">
        <v>90</v>
      </c>
      <c r="C46" s="204" t="s">
        <v>15</v>
      </c>
      <c r="D46" s="204">
        <v>40</v>
      </c>
      <c r="E46" s="157"/>
      <c r="F46" s="157"/>
      <c r="G46" s="158"/>
      <c r="H46" s="158"/>
      <c r="I46" s="158"/>
      <c r="J46" s="158"/>
      <c r="K46" s="158"/>
      <c r="L46" s="158"/>
      <c r="M46" s="158"/>
      <c r="N46" s="158"/>
      <c r="O46" s="158"/>
    </row>
    <row r="47" spans="1:15" x14ac:dyDescent="0.2">
      <c r="A47" s="204">
        <v>30</v>
      </c>
      <c r="B47" s="179" t="s">
        <v>91</v>
      </c>
      <c r="C47" s="204" t="s">
        <v>15</v>
      </c>
      <c r="D47" s="204">
        <v>110</v>
      </c>
      <c r="E47" s="157"/>
      <c r="F47" s="157"/>
      <c r="G47" s="158"/>
      <c r="H47" s="158"/>
      <c r="I47" s="158"/>
      <c r="J47" s="158"/>
      <c r="K47" s="158"/>
      <c r="L47" s="158"/>
      <c r="M47" s="158"/>
      <c r="N47" s="158"/>
      <c r="O47" s="158"/>
    </row>
    <row r="48" spans="1:15" ht="25.5" x14ac:dyDescent="0.2">
      <c r="A48" s="203">
        <v>31</v>
      </c>
      <c r="B48" s="179" t="s">
        <v>92</v>
      </c>
      <c r="C48" s="204" t="s">
        <v>101</v>
      </c>
      <c r="D48" s="204">
        <v>1</v>
      </c>
      <c r="E48" s="157"/>
      <c r="F48" s="157"/>
      <c r="G48" s="158"/>
      <c r="H48" s="158"/>
      <c r="I48" s="158"/>
      <c r="J48" s="158"/>
      <c r="K48" s="158"/>
      <c r="L48" s="158"/>
      <c r="M48" s="158"/>
      <c r="N48" s="158"/>
      <c r="O48" s="158"/>
    </row>
    <row r="49" spans="1:15" x14ac:dyDescent="0.2">
      <c r="A49" s="204">
        <v>32</v>
      </c>
      <c r="B49" s="179" t="s">
        <v>93</v>
      </c>
      <c r="C49" s="204" t="s">
        <v>15</v>
      </c>
      <c r="D49" s="204">
        <v>10</v>
      </c>
      <c r="E49" s="157"/>
      <c r="F49" s="157"/>
      <c r="G49" s="158"/>
      <c r="H49" s="158"/>
      <c r="I49" s="158"/>
      <c r="J49" s="158"/>
      <c r="K49" s="158"/>
      <c r="L49" s="158"/>
      <c r="M49" s="158"/>
      <c r="N49" s="158"/>
      <c r="O49" s="158"/>
    </row>
    <row r="50" spans="1:15" x14ac:dyDescent="0.2">
      <c r="A50" s="203">
        <v>33</v>
      </c>
      <c r="B50" s="179" t="s">
        <v>94</v>
      </c>
      <c r="C50" s="204" t="s">
        <v>15</v>
      </c>
      <c r="D50" s="204">
        <v>180</v>
      </c>
      <c r="E50" s="157"/>
      <c r="F50" s="157"/>
      <c r="G50" s="158"/>
      <c r="H50" s="158"/>
      <c r="I50" s="158"/>
      <c r="J50" s="158"/>
      <c r="K50" s="158"/>
      <c r="L50" s="158"/>
      <c r="M50" s="158"/>
      <c r="N50" s="158"/>
      <c r="O50" s="158"/>
    </row>
    <row r="51" spans="1:15" x14ac:dyDescent="0.2">
      <c r="A51" s="204">
        <v>34</v>
      </c>
      <c r="B51" s="179" t="s">
        <v>95</v>
      </c>
      <c r="C51" s="204" t="s">
        <v>15</v>
      </c>
      <c r="D51" s="204">
        <v>40</v>
      </c>
      <c r="E51" s="157"/>
      <c r="F51" s="157"/>
      <c r="G51" s="158"/>
      <c r="H51" s="158"/>
      <c r="I51" s="158"/>
      <c r="J51" s="158"/>
      <c r="K51" s="158"/>
      <c r="L51" s="158"/>
      <c r="M51" s="158"/>
      <c r="N51" s="158"/>
      <c r="O51" s="158"/>
    </row>
    <row r="52" spans="1:15" x14ac:dyDescent="0.2">
      <c r="A52" s="203">
        <v>35</v>
      </c>
      <c r="B52" s="179" t="s">
        <v>96</v>
      </c>
      <c r="C52" s="204" t="s">
        <v>15</v>
      </c>
      <c r="D52" s="204">
        <v>40</v>
      </c>
      <c r="E52" s="157"/>
      <c r="F52" s="157"/>
      <c r="G52" s="158"/>
      <c r="H52" s="158"/>
      <c r="I52" s="158"/>
      <c r="J52" s="158"/>
      <c r="K52" s="158"/>
      <c r="L52" s="158"/>
      <c r="M52" s="158"/>
      <c r="N52" s="158"/>
      <c r="O52" s="158"/>
    </row>
    <row r="53" spans="1:15" x14ac:dyDescent="0.2">
      <c r="A53" s="204">
        <v>36</v>
      </c>
      <c r="B53" s="179" t="s">
        <v>243</v>
      </c>
      <c r="C53" s="204" t="s">
        <v>15</v>
      </c>
      <c r="D53" s="204">
        <v>70</v>
      </c>
      <c r="E53" s="157"/>
      <c r="F53" s="157"/>
      <c r="G53" s="158"/>
      <c r="H53" s="158"/>
      <c r="I53" s="158"/>
      <c r="J53" s="158"/>
      <c r="K53" s="158"/>
      <c r="L53" s="158"/>
      <c r="M53" s="158"/>
      <c r="N53" s="158"/>
      <c r="O53" s="158"/>
    </row>
    <row r="54" spans="1:15" ht="25.5" x14ac:dyDescent="0.2">
      <c r="A54" s="203">
        <v>37</v>
      </c>
      <c r="B54" s="182" t="s">
        <v>97</v>
      </c>
      <c r="C54" s="204" t="s">
        <v>101</v>
      </c>
      <c r="D54" s="205">
        <v>1</v>
      </c>
      <c r="E54" s="157"/>
      <c r="F54" s="157"/>
      <c r="G54" s="158"/>
      <c r="H54" s="158"/>
      <c r="I54" s="158"/>
      <c r="J54" s="158"/>
      <c r="K54" s="158"/>
      <c r="L54" s="158"/>
      <c r="M54" s="158"/>
      <c r="N54" s="158"/>
      <c r="O54" s="158"/>
    </row>
    <row r="55" spans="1:15" x14ac:dyDescent="0.2">
      <c r="A55" s="203">
        <v>38</v>
      </c>
      <c r="B55" s="183" t="s">
        <v>98</v>
      </c>
      <c r="C55" s="204" t="s">
        <v>101</v>
      </c>
      <c r="D55" s="205">
        <v>1</v>
      </c>
      <c r="E55" s="157"/>
      <c r="F55" s="157"/>
      <c r="G55" s="158"/>
      <c r="H55" s="158"/>
      <c r="I55" s="158"/>
      <c r="J55" s="158"/>
      <c r="K55" s="158"/>
      <c r="L55" s="158"/>
      <c r="M55" s="158"/>
      <c r="N55" s="158"/>
      <c r="O55" s="158"/>
    </row>
    <row r="56" spans="1:15" x14ac:dyDescent="0.2">
      <c r="A56" s="203">
        <v>39</v>
      </c>
      <c r="B56" s="181" t="s">
        <v>244</v>
      </c>
      <c r="C56" s="204" t="s">
        <v>15</v>
      </c>
      <c r="D56" s="205">
        <v>50</v>
      </c>
      <c r="E56" s="157"/>
      <c r="F56" s="157"/>
      <c r="G56" s="158"/>
      <c r="H56" s="158"/>
      <c r="I56" s="158"/>
      <c r="J56" s="158"/>
      <c r="K56" s="158"/>
      <c r="L56" s="158"/>
      <c r="M56" s="158"/>
      <c r="N56" s="158"/>
      <c r="O56" s="158"/>
    </row>
    <row r="57" spans="1:15" x14ac:dyDescent="0.2">
      <c r="A57" s="203">
        <v>40</v>
      </c>
      <c r="B57" s="181" t="s">
        <v>99</v>
      </c>
      <c r="C57" s="204" t="s">
        <v>15</v>
      </c>
      <c r="D57" s="205">
        <v>10</v>
      </c>
      <c r="E57" s="157"/>
      <c r="F57" s="157"/>
      <c r="G57" s="158"/>
      <c r="H57" s="158"/>
      <c r="I57" s="158"/>
      <c r="J57" s="158"/>
      <c r="K57" s="158"/>
      <c r="L57" s="158"/>
      <c r="M57" s="158"/>
      <c r="N57" s="158"/>
      <c r="O57" s="158"/>
    </row>
    <row r="58" spans="1:15" x14ac:dyDescent="0.2">
      <c r="A58" s="203">
        <v>41</v>
      </c>
      <c r="B58" s="181" t="s">
        <v>100</v>
      </c>
      <c r="C58" s="204" t="s">
        <v>15</v>
      </c>
      <c r="D58" s="205">
        <v>180</v>
      </c>
      <c r="E58" s="157"/>
      <c r="F58" s="157"/>
      <c r="G58" s="158"/>
      <c r="H58" s="158"/>
      <c r="I58" s="158"/>
      <c r="J58" s="158"/>
      <c r="K58" s="158"/>
      <c r="L58" s="158"/>
      <c r="M58" s="158"/>
      <c r="N58" s="158"/>
      <c r="O58" s="158"/>
    </row>
    <row r="59" spans="1:15" x14ac:dyDescent="0.2">
      <c r="A59" s="203">
        <v>42</v>
      </c>
      <c r="B59" s="181" t="s">
        <v>102</v>
      </c>
      <c r="C59" s="204" t="s">
        <v>15</v>
      </c>
      <c r="D59" s="205">
        <v>40</v>
      </c>
      <c r="E59" s="157"/>
      <c r="F59" s="157"/>
      <c r="G59" s="158"/>
      <c r="H59" s="158"/>
      <c r="I59" s="158"/>
      <c r="J59" s="158"/>
      <c r="K59" s="158"/>
      <c r="L59" s="158"/>
      <c r="M59" s="158"/>
      <c r="N59" s="158"/>
      <c r="O59" s="158"/>
    </row>
    <row r="60" spans="1:15" x14ac:dyDescent="0.2">
      <c r="A60" s="203">
        <v>43</v>
      </c>
      <c r="B60" s="181" t="s">
        <v>103</v>
      </c>
      <c r="C60" s="204" t="s">
        <v>15</v>
      </c>
      <c r="D60" s="205">
        <v>40</v>
      </c>
      <c r="E60" s="157"/>
      <c r="F60" s="157"/>
      <c r="G60" s="158"/>
      <c r="H60" s="158"/>
      <c r="I60" s="158"/>
      <c r="J60" s="158"/>
      <c r="K60" s="158"/>
      <c r="L60" s="158"/>
      <c r="M60" s="158"/>
      <c r="N60" s="158"/>
      <c r="O60" s="158"/>
    </row>
    <row r="61" spans="1:15" x14ac:dyDescent="0.2">
      <c r="A61" s="203">
        <v>44</v>
      </c>
      <c r="B61" s="181" t="s">
        <v>245</v>
      </c>
      <c r="C61" s="204" t="s">
        <v>15</v>
      </c>
      <c r="D61" s="205">
        <v>70</v>
      </c>
      <c r="E61" s="157"/>
      <c r="F61" s="157"/>
      <c r="G61" s="158"/>
      <c r="H61" s="158"/>
      <c r="I61" s="158"/>
      <c r="J61" s="158"/>
      <c r="K61" s="158"/>
      <c r="L61" s="158"/>
      <c r="M61" s="158"/>
      <c r="N61" s="158"/>
      <c r="O61" s="158"/>
    </row>
    <row r="62" spans="1:15" x14ac:dyDescent="0.2">
      <c r="A62" s="203">
        <v>45</v>
      </c>
      <c r="B62" s="184" t="s">
        <v>104</v>
      </c>
      <c r="C62" s="204" t="s">
        <v>101</v>
      </c>
      <c r="D62" s="204">
        <v>1</v>
      </c>
      <c r="E62" s="157"/>
      <c r="F62" s="157"/>
      <c r="G62" s="158"/>
      <c r="H62" s="158"/>
      <c r="I62" s="158"/>
      <c r="J62" s="158"/>
      <c r="K62" s="158"/>
      <c r="L62" s="158"/>
      <c r="M62" s="158"/>
      <c r="N62" s="158"/>
      <c r="O62" s="158"/>
    </row>
    <row r="63" spans="1:15" x14ac:dyDescent="0.2">
      <c r="A63" s="203">
        <v>46</v>
      </c>
      <c r="B63" s="185" t="s">
        <v>105</v>
      </c>
      <c r="C63" s="204" t="s">
        <v>101</v>
      </c>
      <c r="D63" s="204">
        <v>1</v>
      </c>
      <c r="E63" s="157"/>
      <c r="F63" s="157"/>
      <c r="G63" s="158"/>
      <c r="H63" s="158"/>
      <c r="I63" s="158"/>
      <c r="J63" s="158"/>
      <c r="K63" s="158"/>
      <c r="L63" s="158"/>
      <c r="M63" s="158"/>
      <c r="N63" s="158"/>
      <c r="O63" s="158"/>
    </row>
    <row r="64" spans="1:15" x14ac:dyDescent="0.2">
      <c r="A64" s="203">
        <v>47</v>
      </c>
      <c r="B64" s="185" t="s">
        <v>106</v>
      </c>
      <c r="C64" s="204" t="s">
        <v>101</v>
      </c>
      <c r="D64" s="204">
        <v>1</v>
      </c>
      <c r="E64" s="157"/>
      <c r="F64" s="157"/>
      <c r="G64" s="158"/>
      <c r="H64" s="158"/>
      <c r="I64" s="158"/>
      <c r="J64" s="158"/>
      <c r="K64" s="158"/>
      <c r="L64" s="158"/>
      <c r="M64" s="158"/>
      <c r="N64" s="158"/>
      <c r="O64" s="158"/>
    </row>
    <row r="65" spans="1:15" x14ac:dyDescent="0.2">
      <c r="A65" s="203">
        <v>48</v>
      </c>
      <c r="B65" s="185" t="s">
        <v>107</v>
      </c>
      <c r="C65" s="204" t="s">
        <v>101</v>
      </c>
      <c r="D65" s="204">
        <v>1</v>
      </c>
      <c r="E65" s="157"/>
      <c r="F65" s="157"/>
      <c r="G65" s="158"/>
      <c r="H65" s="158"/>
      <c r="I65" s="158"/>
      <c r="J65" s="158"/>
      <c r="K65" s="158"/>
      <c r="L65" s="158"/>
      <c r="M65" s="158"/>
      <c r="N65" s="158"/>
      <c r="O65" s="158"/>
    </row>
    <row r="66" spans="1:15" ht="38.25" x14ac:dyDescent="0.2">
      <c r="A66" s="203">
        <v>49</v>
      </c>
      <c r="B66" s="186" t="s">
        <v>108</v>
      </c>
      <c r="C66" s="204" t="s">
        <v>101</v>
      </c>
      <c r="D66" s="204">
        <v>1</v>
      </c>
      <c r="E66" s="157"/>
      <c r="F66" s="157"/>
      <c r="G66" s="158"/>
      <c r="H66" s="158"/>
      <c r="I66" s="158"/>
      <c r="J66" s="158"/>
      <c r="K66" s="158"/>
      <c r="L66" s="158"/>
      <c r="M66" s="158"/>
      <c r="N66" s="158"/>
      <c r="O66" s="158"/>
    </row>
    <row r="67" spans="1:15" ht="38.25" x14ac:dyDescent="0.2">
      <c r="A67" s="203">
        <v>50</v>
      </c>
      <c r="B67" s="186" t="s">
        <v>109</v>
      </c>
      <c r="C67" s="204" t="s">
        <v>101</v>
      </c>
      <c r="D67" s="204">
        <v>1</v>
      </c>
      <c r="E67" s="157"/>
      <c r="F67" s="157"/>
      <c r="G67" s="158"/>
      <c r="H67" s="158"/>
      <c r="I67" s="158"/>
      <c r="J67" s="158"/>
      <c r="K67" s="158"/>
      <c r="L67" s="158"/>
      <c r="M67" s="158"/>
      <c r="N67" s="158"/>
      <c r="O67" s="158"/>
    </row>
    <row r="68" spans="1:15" x14ac:dyDescent="0.2">
      <c r="A68" s="203">
        <v>51</v>
      </c>
      <c r="B68" s="186" t="s">
        <v>110</v>
      </c>
      <c r="C68" s="204" t="s">
        <v>101</v>
      </c>
      <c r="D68" s="204">
        <v>1</v>
      </c>
      <c r="E68" s="157"/>
      <c r="F68" s="157"/>
      <c r="G68" s="158"/>
      <c r="H68" s="158"/>
      <c r="I68" s="158"/>
      <c r="J68" s="158"/>
      <c r="K68" s="158"/>
      <c r="L68" s="158"/>
      <c r="M68" s="158"/>
      <c r="N68" s="158"/>
      <c r="O68" s="158"/>
    </row>
    <row r="69" spans="1:15" x14ac:dyDescent="0.2">
      <c r="A69" s="203">
        <v>52</v>
      </c>
      <c r="B69" s="186" t="s">
        <v>111</v>
      </c>
      <c r="C69" s="204" t="s">
        <v>101</v>
      </c>
      <c r="D69" s="204">
        <v>1</v>
      </c>
      <c r="E69" s="157"/>
      <c r="F69" s="157"/>
      <c r="G69" s="158"/>
      <c r="H69" s="158"/>
      <c r="I69" s="158"/>
      <c r="J69" s="158"/>
      <c r="K69" s="158"/>
      <c r="L69" s="158"/>
      <c r="M69" s="158"/>
      <c r="N69" s="158"/>
      <c r="O69" s="158"/>
    </row>
    <row r="70" spans="1:15" ht="25.5" x14ac:dyDescent="0.2">
      <c r="A70" s="203">
        <v>53</v>
      </c>
      <c r="B70" s="186" t="s">
        <v>594</v>
      </c>
      <c r="C70" s="204" t="s">
        <v>101</v>
      </c>
      <c r="D70" s="204">
        <v>1</v>
      </c>
      <c r="E70" s="157"/>
      <c r="F70" s="157"/>
      <c r="G70" s="158"/>
      <c r="H70" s="158"/>
      <c r="I70" s="158"/>
      <c r="J70" s="158"/>
      <c r="K70" s="158"/>
      <c r="L70" s="158"/>
      <c r="M70" s="158"/>
      <c r="N70" s="158"/>
      <c r="O70" s="158"/>
    </row>
    <row r="71" spans="1:15" x14ac:dyDescent="0.2">
      <c r="A71" s="204"/>
      <c r="B71" s="173" t="s">
        <v>246</v>
      </c>
      <c r="C71" s="204"/>
      <c r="D71" s="204"/>
      <c r="E71" s="157"/>
      <c r="F71" s="157"/>
      <c r="G71" s="158"/>
      <c r="H71" s="158"/>
      <c r="I71" s="158"/>
      <c r="J71" s="158"/>
      <c r="K71" s="158"/>
      <c r="L71" s="158"/>
      <c r="M71" s="158"/>
      <c r="N71" s="158"/>
      <c r="O71" s="158"/>
    </row>
    <row r="72" spans="1:15" ht="25.5" x14ac:dyDescent="0.2">
      <c r="A72" s="204">
        <v>1</v>
      </c>
      <c r="B72" s="179" t="s">
        <v>668</v>
      </c>
      <c r="C72" s="203" t="s">
        <v>101</v>
      </c>
      <c r="D72" s="206">
        <v>2</v>
      </c>
      <c r="E72" s="157"/>
      <c r="F72" s="157"/>
      <c r="G72" s="158"/>
      <c r="H72" s="158"/>
      <c r="I72" s="158"/>
      <c r="J72" s="158"/>
      <c r="K72" s="158"/>
      <c r="L72" s="158"/>
      <c r="M72" s="158"/>
      <c r="N72" s="158"/>
      <c r="O72" s="158"/>
    </row>
    <row r="73" spans="1:15" ht="25.5" x14ac:dyDescent="0.2">
      <c r="A73" s="204">
        <v>2</v>
      </c>
      <c r="B73" s="179" t="s">
        <v>247</v>
      </c>
      <c r="C73" s="203" t="s">
        <v>101</v>
      </c>
      <c r="D73" s="206">
        <v>1</v>
      </c>
      <c r="E73" s="157"/>
      <c r="F73" s="157"/>
      <c r="G73" s="158"/>
      <c r="H73" s="158"/>
      <c r="I73" s="158"/>
      <c r="J73" s="158"/>
      <c r="K73" s="158"/>
      <c r="L73" s="158"/>
      <c r="M73" s="158"/>
      <c r="N73" s="158"/>
      <c r="O73" s="158"/>
    </row>
    <row r="74" spans="1:15" x14ac:dyDescent="0.2">
      <c r="A74" s="204">
        <v>3</v>
      </c>
      <c r="B74" s="180" t="s">
        <v>248</v>
      </c>
      <c r="C74" s="204" t="s">
        <v>101</v>
      </c>
      <c r="D74" s="207">
        <v>2</v>
      </c>
      <c r="E74" s="157"/>
      <c r="F74" s="157"/>
      <c r="G74" s="158"/>
      <c r="H74" s="158"/>
      <c r="I74" s="158"/>
      <c r="J74" s="158"/>
      <c r="K74" s="158"/>
      <c r="L74" s="158"/>
      <c r="M74" s="158"/>
      <c r="N74" s="158"/>
      <c r="O74" s="158"/>
    </row>
    <row r="75" spans="1:15" x14ac:dyDescent="0.2">
      <c r="A75" s="204">
        <v>4</v>
      </c>
      <c r="B75" s="180" t="s">
        <v>249</v>
      </c>
      <c r="C75" s="204" t="s">
        <v>101</v>
      </c>
      <c r="D75" s="207">
        <v>1</v>
      </c>
      <c r="E75" s="157"/>
      <c r="F75" s="157"/>
      <c r="G75" s="158"/>
      <c r="H75" s="158"/>
      <c r="I75" s="158"/>
      <c r="J75" s="158"/>
      <c r="K75" s="158"/>
      <c r="L75" s="158"/>
      <c r="M75" s="158"/>
      <c r="N75" s="158"/>
      <c r="O75" s="158"/>
    </row>
    <row r="76" spans="1:15" x14ac:dyDescent="0.2">
      <c r="A76" s="204">
        <v>5</v>
      </c>
      <c r="B76" s="181" t="s">
        <v>250</v>
      </c>
      <c r="C76" s="208" t="s">
        <v>55</v>
      </c>
      <c r="D76" s="209">
        <v>1</v>
      </c>
      <c r="E76" s="157"/>
      <c r="F76" s="157"/>
      <c r="G76" s="158"/>
      <c r="H76" s="158"/>
      <c r="I76" s="158"/>
      <c r="J76" s="158"/>
      <c r="K76" s="158"/>
      <c r="L76" s="158"/>
      <c r="M76" s="158"/>
      <c r="N76" s="158"/>
      <c r="O76" s="158"/>
    </row>
    <row r="77" spans="1:15" ht="25.5" x14ac:dyDescent="0.2">
      <c r="A77" s="204">
        <v>6</v>
      </c>
      <c r="B77" s="179" t="s">
        <v>595</v>
      </c>
      <c r="C77" s="203" t="s">
        <v>101</v>
      </c>
      <c r="D77" s="206">
        <v>1</v>
      </c>
      <c r="E77" s="157"/>
      <c r="F77" s="157"/>
      <c r="G77" s="158"/>
      <c r="H77" s="158"/>
      <c r="I77" s="158"/>
      <c r="J77" s="158"/>
      <c r="K77" s="158"/>
      <c r="L77" s="158"/>
      <c r="M77" s="158"/>
      <c r="N77" s="158"/>
      <c r="O77" s="158"/>
    </row>
    <row r="78" spans="1:15" x14ac:dyDescent="0.2">
      <c r="A78" s="204">
        <v>7</v>
      </c>
      <c r="B78" s="185" t="s">
        <v>251</v>
      </c>
      <c r="C78" s="205" t="s">
        <v>101</v>
      </c>
      <c r="D78" s="205">
        <v>1</v>
      </c>
      <c r="E78" s="157"/>
      <c r="F78" s="157"/>
      <c r="G78" s="158"/>
      <c r="H78" s="158"/>
      <c r="I78" s="158"/>
      <c r="J78" s="158"/>
      <c r="K78" s="158"/>
      <c r="L78" s="158"/>
      <c r="M78" s="158"/>
      <c r="N78" s="158"/>
      <c r="O78" s="158"/>
    </row>
    <row r="79" spans="1:15" x14ac:dyDescent="0.2">
      <c r="A79" s="204">
        <v>8</v>
      </c>
      <c r="B79" s="180" t="s">
        <v>252</v>
      </c>
      <c r="C79" s="204" t="s">
        <v>55</v>
      </c>
      <c r="D79" s="207">
        <v>3</v>
      </c>
      <c r="E79" s="157"/>
      <c r="F79" s="157"/>
      <c r="G79" s="158"/>
      <c r="H79" s="158"/>
      <c r="I79" s="158"/>
      <c r="J79" s="158"/>
      <c r="K79" s="158"/>
      <c r="L79" s="158"/>
      <c r="M79" s="158"/>
      <c r="N79" s="158"/>
      <c r="O79" s="158"/>
    </row>
    <row r="80" spans="1:15" x14ac:dyDescent="0.2">
      <c r="A80" s="204">
        <v>9</v>
      </c>
      <c r="B80" s="180" t="s">
        <v>253</v>
      </c>
      <c r="C80" s="204" t="s">
        <v>55</v>
      </c>
      <c r="D80" s="207">
        <v>6</v>
      </c>
      <c r="E80" s="157"/>
      <c r="F80" s="157"/>
      <c r="G80" s="158"/>
      <c r="H80" s="158"/>
      <c r="I80" s="158"/>
      <c r="J80" s="158"/>
      <c r="K80" s="158"/>
      <c r="L80" s="158"/>
      <c r="M80" s="158"/>
      <c r="N80" s="158"/>
      <c r="O80" s="158"/>
    </row>
    <row r="81" spans="1:15" x14ac:dyDescent="0.2">
      <c r="A81" s="204">
        <v>10</v>
      </c>
      <c r="B81" s="180" t="s">
        <v>86</v>
      </c>
      <c r="C81" s="204" t="s">
        <v>55</v>
      </c>
      <c r="D81" s="207">
        <v>2</v>
      </c>
      <c r="E81" s="157"/>
      <c r="F81" s="157"/>
      <c r="G81" s="158"/>
      <c r="H81" s="158"/>
      <c r="I81" s="158"/>
      <c r="J81" s="158"/>
      <c r="K81" s="158"/>
      <c r="L81" s="158"/>
      <c r="M81" s="158"/>
      <c r="N81" s="158"/>
      <c r="O81" s="158"/>
    </row>
    <row r="82" spans="1:15" x14ac:dyDescent="0.2">
      <c r="A82" s="204">
        <v>11</v>
      </c>
      <c r="B82" s="180" t="s">
        <v>254</v>
      </c>
      <c r="C82" s="204" t="s">
        <v>55</v>
      </c>
      <c r="D82" s="207">
        <v>1</v>
      </c>
      <c r="E82" s="157"/>
      <c r="F82" s="157"/>
      <c r="G82" s="158"/>
      <c r="H82" s="158"/>
      <c r="I82" s="158"/>
      <c r="J82" s="158"/>
      <c r="K82" s="158"/>
      <c r="L82" s="158"/>
      <c r="M82" s="158"/>
      <c r="N82" s="158"/>
      <c r="O82" s="158"/>
    </row>
    <row r="83" spans="1:15" x14ac:dyDescent="0.2">
      <c r="A83" s="204">
        <v>12</v>
      </c>
      <c r="B83" s="180" t="s">
        <v>84</v>
      </c>
      <c r="C83" s="204" t="s">
        <v>55</v>
      </c>
      <c r="D83" s="207">
        <v>8</v>
      </c>
      <c r="E83" s="157"/>
      <c r="F83" s="157"/>
      <c r="G83" s="158"/>
      <c r="H83" s="158"/>
      <c r="I83" s="158"/>
      <c r="J83" s="158"/>
      <c r="K83" s="158"/>
      <c r="L83" s="158"/>
      <c r="M83" s="158"/>
      <c r="N83" s="158"/>
      <c r="O83" s="158"/>
    </row>
    <row r="84" spans="1:15" x14ac:dyDescent="0.2">
      <c r="A84" s="204">
        <v>13</v>
      </c>
      <c r="B84" s="181" t="s">
        <v>87</v>
      </c>
      <c r="C84" s="208" t="s">
        <v>55</v>
      </c>
      <c r="D84" s="209">
        <v>5</v>
      </c>
      <c r="E84" s="157"/>
      <c r="F84" s="157"/>
      <c r="G84" s="158"/>
      <c r="H84" s="158"/>
      <c r="I84" s="158"/>
      <c r="J84" s="158"/>
      <c r="K84" s="158"/>
      <c r="L84" s="158"/>
      <c r="M84" s="158"/>
      <c r="N84" s="158"/>
      <c r="O84" s="158"/>
    </row>
    <row r="85" spans="1:15" x14ac:dyDescent="0.2">
      <c r="A85" s="204">
        <v>14</v>
      </c>
      <c r="B85" s="180" t="s">
        <v>255</v>
      </c>
      <c r="C85" s="204" t="s">
        <v>55</v>
      </c>
      <c r="D85" s="207">
        <v>1</v>
      </c>
      <c r="E85" s="157"/>
      <c r="F85" s="157"/>
      <c r="G85" s="158"/>
      <c r="H85" s="158"/>
      <c r="I85" s="158"/>
      <c r="J85" s="158"/>
      <c r="K85" s="158"/>
      <c r="L85" s="158"/>
      <c r="M85" s="158"/>
      <c r="N85" s="158"/>
      <c r="O85" s="158"/>
    </row>
    <row r="86" spans="1:15" x14ac:dyDescent="0.2">
      <c r="A86" s="204">
        <v>15</v>
      </c>
      <c r="B86" s="180" t="s">
        <v>256</v>
      </c>
      <c r="C86" s="204" t="s">
        <v>55</v>
      </c>
      <c r="D86" s="207">
        <v>1</v>
      </c>
      <c r="E86" s="157"/>
      <c r="F86" s="157"/>
      <c r="G86" s="158"/>
      <c r="H86" s="158"/>
      <c r="I86" s="158"/>
      <c r="J86" s="158"/>
      <c r="K86" s="158"/>
      <c r="L86" s="158"/>
      <c r="M86" s="158"/>
      <c r="N86" s="158"/>
      <c r="O86" s="158"/>
    </row>
    <row r="87" spans="1:15" x14ac:dyDescent="0.2">
      <c r="A87" s="204">
        <v>16</v>
      </c>
      <c r="B87" s="180" t="s">
        <v>257</v>
      </c>
      <c r="C87" s="204" t="s">
        <v>55</v>
      </c>
      <c r="D87" s="207">
        <v>1</v>
      </c>
      <c r="E87" s="157"/>
      <c r="F87" s="157"/>
      <c r="G87" s="158"/>
      <c r="H87" s="158"/>
      <c r="I87" s="158"/>
      <c r="J87" s="158"/>
      <c r="K87" s="158"/>
      <c r="L87" s="158"/>
      <c r="M87" s="158"/>
      <c r="N87" s="158"/>
      <c r="O87" s="158"/>
    </row>
    <row r="88" spans="1:15" x14ac:dyDescent="0.2">
      <c r="A88" s="204">
        <v>17</v>
      </c>
      <c r="B88" s="180" t="s">
        <v>258</v>
      </c>
      <c r="C88" s="204" t="s">
        <v>55</v>
      </c>
      <c r="D88" s="207">
        <v>2</v>
      </c>
      <c r="E88" s="157"/>
      <c r="F88" s="157"/>
      <c r="G88" s="158"/>
      <c r="H88" s="158"/>
      <c r="I88" s="158"/>
      <c r="J88" s="158"/>
      <c r="K88" s="158"/>
      <c r="L88" s="158"/>
      <c r="M88" s="158"/>
      <c r="N88" s="158"/>
      <c r="O88" s="158"/>
    </row>
    <row r="89" spans="1:15" x14ac:dyDescent="0.2">
      <c r="A89" s="204">
        <v>18</v>
      </c>
      <c r="B89" s="180" t="s">
        <v>259</v>
      </c>
      <c r="C89" s="204" t="s">
        <v>55</v>
      </c>
      <c r="D89" s="207">
        <v>1</v>
      </c>
      <c r="E89" s="157"/>
      <c r="F89" s="157"/>
      <c r="G89" s="158"/>
      <c r="H89" s="158"/>
      <c r="I89" s="158"/>
      <c r="J89" s="158"/>
      <c r="K89" s="158"/>
      <c r="L89" s="158"/>
      <c r="M89" s="158"/>
      <c r="N89" s="158"/>
      <c r="O89" s="158"/>
    </row>
    <row r="90" spans="1:15" x14ac:dyDescent="0.2">
      <c r="A90" s="204">
        <v>19</v>
      </c>
      <c r="B90" s="180" t="s">
        <v>260</v>
      </c>
      <c r="C90" s="204" t="s">
        <v>55</v>
      </c>
      <c r="D90" s="207">
        <v>4</v>
      </c>
      <c r="E90" s="157"/>
      <c r="F90" s="157"/>
      <c r="G90" s="158"/>
      <c r="H90" s="158"/>
      <c r="I90" s="158"/>
      <c r="J90" s="158"/>
      <c r="K90" s="158"/>
      <c r="L90" s="158"/>
      <c r="M90" s="158"/>
      <c r="N90" s="158"/>
      <c r="O90" s="158"/>
    </row>
    <row r="91" spans="1:15" x14ac:dyDescent="0.2">
      <c r="A91" s="204">
        <v>20</v>
      </c>
      <c r="B91" s="180" t="s">
        <v>261</v>
      </c>
      <c r="C91" s="204" t="s">
        <v>55</v>
      </c>
      <c r="D91" s="207">
        <v>4</v>
      </c>
      <c r="E91" s="157"/>
      <c r="F91" s="157"/>
      <c r="G91" s="158"/>
      <c r="H91" s="158"/>
      <c r="I91" s="158"/>
      <c r="J91" s="158"/>
      <c r="K91" s="158"/>
      <c r="L91" s="158"/>
      <c r="M91" s="158"/>
      <c r="N91" s="158"/>
      <c r="O91" s="158"/>
    </row>
    <row r="92" spans="1:15" x14ac:dyDescent="0.2">
      <c r="A92" s="204">
        <v>21</v>
      </c>
      <c r="B92" s="180" t="s">
        <v>262</v>
      </c>
      <c r="C92" s="204" t="s">
        <v>55</v>
      </c>
      <c r="D92" s="207">
        <v>1</v>
      </c>
      <c r="E92" s="157"/>
      <c r="F92" s="157"/>
      <c r="G92" s="158"/>
      <c r="H92" s="158"/>
      <c r="I92" s="158"/>
      <c r="J92" s="158"/>
      <c r="K92" s="158"/>
      <c r="L92" s="158"/>
      <c r="M92" s="158"/>
      <c r="N92" s="158"/>
      <c r="O92" s="158"/>
    </row>
    <row r="93" spans="1:15" x14ac:dyDescent="0.2">
      <c r="A93" s="204">
        <v>22</v>
      </c>
      <c r="B93" s="180" t="s">
        <v>263</v>
      </c>
      <c r="C93" s="204" t="s">
        <v>55</v>
      </c>
      <c r="D93" s="207">
        <v>1</v>
      </c>
      <c r="E93" s="157"/>
      <c r="F93" s="157"/>
      <c r="G93" s="158"/>
      <c r="H93" s="158"/>
      <c r="I93" s="158"/>
      <c r="J93" s="158"/>
      <c r="K93" s="158"/>
      <c r="L93" s="158"/>
      <c r="M93" s="158"/>
      <c r="N93" s="158"/>
      <c r="O93" s="158"/>
    </row>
    <row r="94" spans="1:15" x14ac:dyDescent="0.2">
      <c r="A94" s="204">
        <v>23</v>
      </c>
      <c r="B94" s="180" t="s">
        <v>596</v>
      </c>
      <c r="C94" s="204" t="s">
        <v>55</v>
      </c>
      <c r="D94" s="207">
        <v>2</v>
      </c>
      <c r="E94" s="157"/>
      <c r="F94" s="157"/>
      <c r="G94" s="158"/>
      <c r="H94" s="158"/>
      <c r="I94" s="158"/>
      <c r="J94" s="158"/>
      <c r="K94" s="158"/>
      <c r="L94" s="158"/>
      <c r="M94" s="158"/>
      <c r="N94" s="158"/>
      <c r="O94" s="158"/>
    </row>
    <row r="95" spans="1:15" x14ac:dyDescent="0.2">
      <c r="A95" s="204">
        <v>24</v>
      </c>
      <c r="B95" s="180" t="s">
        <v>264</v>
      </c>
      <c r="C95" s="204" t="s">
        <v>55</v>
      </c>
      <c r="D95" s="207">
        <v>1</v>
      </c>
      <c r="E95" s="157"/>
      <c r="F95" s="157"/>
      <c r="G95" s="158"/>
      <c r="H95" s="158"/>
      <c r="I95" s="158"/>
      <c r="J95" s="158"/>
      <c r="K95" s="158"/>
      <c r="L95" s="158"/>
      <c r="M95" s="158"/>
      <c r="N95" s="158"/>
      <c r="O95" s="158"/>
    </row>
    <row r="96" spans="1:15" x14ac:dyDescent="0.2">
      <c r="A96" s="204">
        <v>25</v>
      </c>
      <c r="B96" s="180" t="s">
        <v>265</v>
      </c>
      <c r="C96" s="204" t="s">
        <v>55</v>
      </c>
      <c r="D96" s="207">
        <v>1</v>
      </c>
      <c r="E96" s="157"/>
      <c r="F96" s="157"/>
      <c r="G96" s="158"/>
      <c r="H96" s="158"/>
      <c r="I96" s="158"/>
      <c r="J96" s="158"/>
      <c r="K96" s="158"/>
      <c r="L96" s="158"/>
      <c r="M96" s="158"/>
      <c r="N96" s="158"/>
      <c r="O96" s="158"/>
    </row>
    <row r="97" spans="1:15" x14ac:dyDescent="0.2">
      <c r="A97" s="204">
        <v>26</v>
      </c>
      <c r="B97" s="179" t="s">
        <v>89</v>
      </c>
      <c r="C97" s="204" t="s">
        <v>15</v>
      </c>
      <c r="D97" s="204">
        <v>5</v>
      </c>
      <c r="E97" s="157"/>
      <c r="F97" s="157"/>
      <c r="G97" s="158"/>
      <c r="H97" s="158"/>
      <c r="I97" s="158"/>
      <c r="J97" s="158"/>
      <c r="K97" s="158"/>
      <c r="L97" s="158"/>
      <c r="M97" s="158"/>
      <c r="N97" s="158"/>
      <c r="O97" s="158"/>
    </row>
    <row r="98" spans="1:15" x14ac:dyDescent="0.2">
      <c r="A98" s="204">
        <v>27</v>
      </c>
      <c r="B98" s="179" t="s">
        <v>266</v>
      </c>
      <c r="C98" s="204" t="s">
        <v>15</v>
      </c>
      <c r="D98" s="204">
        <v>5</v>
      </c>
      <c r="E98" s="157"/>
      <c r="F98" s="157"/>
      <c r="G98" s="158"/>
      <c r="H98" s="158"/>
      <c r="I98" s="158"/>
      <c r="J98" s="158"/>
      <c r="K98" s="158"/>
      <c r="L98" s="158"/>
      <c r="M98" s="158"/>
      <c r="N98" s="158"/>
      <c r="O98" s="158"/>
    </row>
    <row r="99" spans="1:15" x14ac:dyDescent="0.2">
      <c r="A99" s="204">
        <v>28</v>
      </c>
      <c r="B99" s="179" t="s">
        <v>267</v>
      </c>
      <c r="C99" s="204" t="s">
        <v>15</v>
      </c>
      <c r="D99" s="204">
        <v>5</v>
      </c>
      <c r="E99" s="157"/>
      <c r="F99" s="157"/>
      <c r="G99" s="158"/>
      <c r="H99" s="158"/>
      <c r="I99" s="158"/>
      <c r="J99" s="158"/>
      <c r="K99" s="158"/>
      <c r="L99" s="158"/>
      <c r="M99" s="158"/>
      <c r="N99" s="158"/>
      <c r="O99" s="158"/>
    </row>
    <row r="100" spans="1:15" x14ac:dyDescent="0.2">
      <c r="A100" s="204">
        <v>29</v>
      </c>
      <c r="B100" s="179" t="s">
        <v>268</v>
      </c>
      <c r="C100" s="204" t="s">
        <v>15</v>
      </c>
      <c r="D100" s="204">
        <v>15</v>
      </c>
      <c r="E100" s="157"/>
      <c r="F100" s="157"/>
      <c r="G100" s="158"/>
      <c r="H100" s="158"/>
      <c r="I100" s="158"/>
      <c r="J100" s="158"/>
      <c r="K100" s="158"/>
      <c r="L100" s="158"/>
      <c r="M100" s="158"/>
      <c r="N100" s="158"/>
      <c r="O100" s="158"/>
    </row>
    <row r="101" spans="1:15" x14ac:dyDescent="0.2">
      <c r="A101" s="204">
        <v>30</v>
      </c>
      <c r="B101" s="179" t="s">
        <v>269</v>
      </c>
      <c r="C101" s="204" t="s">
        <v>15</v>
      </c>
      <c r="D101" s="204">
        <v>15</v>
      </c>
      <c r="E101" s="157"/>
      <c r="F101" s="157"/>
      <c r="G101" s="158"/>
      <c r="H101" s="158"/>
      <c r="I101" s="158"/>
      <c r="J101" s="158"/>
      <c r="K101" s="158"/>
      <c r="L101" s="158"/>
      <c r="M101" s="158"/>
      <c r="N101" s="158"/>
      <c r="O101" s="158"/>
    </row>
    <row r="102" spans="1:15" ht="25.5" x14ac:dyDescent="0.2">
      <c r="A102" s="203">
        <v>31</v>
      </c>
      <c r="B102" s="179" t="s">
        <v>92</v>
      </c>
      <c r="C102" s="204" t="s">
        <v>101</v>
      </c>
      <c r="D102" s="204">
        <v>1</v>
      </c>
      <c r="E102" s="157"/>
      <c r="F102" s="157"/>
      <c r="G102" s="158"/>
      <c r="H102" s="158"/>
      <c r="I102" s="158"/>
      <c r="J102" s="158"/>
      <c r="K102" s="158"/>
      <c r="L102" s="158"/>
      <c r="M102" s="158"/>
      <c r="N102" s="158"/>
      <c r="O102" s="158"/>
    </row>
    <row r="103" spans="1:15" x14ac:dyDescent="0.2">
      <c r="A103" s="204">
        <v>32</v>
      </c>
      <c r="B103" s="181" t="s">
        <v>270</v>
      </c>
      <c r="C103" s="204" t="s">
        <v>15</v>
      </c>
      <c r="D103" s="205">
        <v>5</v>
      </c>
      <c r="E103" s="157"/>
      <c r="F103" s="157"/>
      <c r="G103" s="158"/>
      <c r="H103" s="158"/>
      <c r="I103" s="158"/>
      <c r="J103" s="158"/>
      <c r="K103" s="158"/>
      <c r="L103" s="158"/>
      <c r="M103" s="158"/>
      <c r="N103" s="158"/>
      <c r="O103" s="158"/>
    </row>
    <row r="104" spans="1:15" x14ac:dyDescent="0.2">
      <c r="A104" s="203">
        <v>33</v>
      </c>
      <c r="B104" s="181" t="s">
        <v>271</v>
      </c>
      <c r="C104" s="204" t="s">
        <v>15</v>
      </c>
      <c r="D104" s="205">
        <v>5</v>
      </c>
      <c r="E104" s="157"/>
      <c r="F104" s="157"/>
      <c r="G104" s="158"/>
      <c r="H104" s="158"/>
      <c r="I104" s="158"/>
      <c r="J104" s="158"/>
      <c r="K104" s="158"/>
      <c r="L104" s="158"/>
      <c r="M104" s="158"/>
      <c r="N104" s="158"/>
      <c r="O104" s="158"/>
    </row>
    <row r="105" spans="1:15" x14ac:dyDescent="0.2">
      <c r="A105" s="204">
        <v>34</v>
      </c>
      <c r="B105" s="181" t="s">
        <v>272</v>
      </c>
      <c r="C105" s="204" t="s">
        <v>15</v>
      </c>
      <c r="D105" s="205">
        <v>5</v>
      </c>
      <c r="E105" s="157"/>
      <c r="F105" s="157"/>
      <c r="G105" s="158"/>
      <c r="H105" s="158"/>
      <c r="I105" s="158"/>
      <c r="J105" s="158"/>
      <c r="K105" s="158"/>
      <c r="L105" s="158"/>
      <c r="M105" s="158"/>
      <c r="N105" s="158"/>
      <c r="O105" s="158"/>
    </row>
    <row r="106" spans="1:15" x14ac:dyDescent="0.2">
      <c r="A106" s="203">
        <v>35</v>
      </c>
      <c r="B106" s="181" t="s">
        <v>273</v>
      </c>
      <c r="C106" s="204" t="s">
        <v>15</v>
      </c>
      <c r="D106" s="205">
        <v>15</v>
      </c>
      <c r="E106" s="157"/>
      <c r="F106" s="157"/>
      <c r="G106" s="158"/>
      <c r="H106" s="158"/>
      <c r="I106" s="158"/>
      <c r="J106" s="158"/>
      <c r="K106" s="158"/>
      <c r="L106" s="158"/>
      <c r="M106" s="158"/>
      <c r="N106" s="158"/>
      <c r="O106" s="158"/>
    </row>
    <row r="107" spans="1:15" x14ac:dyDescent="0.2">
      <c r="A107" s="204">
        <v>36</v>
      </c>
      <c r="B107" s="181" t="s">
        <v>274</v>
      </c>
      <c r="C107" s="204" t="s">
        <v>15</v>
      </c>
      <c r="D107" s="205">
        <v>15</v>
      </c>
      <c r="E107" s="157"/>
      <c r="F107" s="157"/>
      <c r="G107" s="158"/>
      <c r="H107" s="158"/>
      <c r="I107" s="158"/>
      <c r="J107" s="158"/>
      <c r="K107" s="158"/>
      <c r="L107" s="158"/>
      <c r="M107" s="158"/>
      <c r="N107" s="158"/>
      <c r="O107" s="158"/>
    </row>
    <row r="108" spans="1:15" ht="25.5" x14ac:dyDescent="0.2">
      <c r="A108" s="203">
        <v>37</v>
      </c>
      <c r="B108" s="179" t="s">
        <v>597</v>
      </c>
      <c r="C108" s="203" t="s">
        <v>101</v>
      </c>
      <c r="D108" s="206">
        <v>1</v>
      </c>
      <c r="E108" s="157"/>
      <c r="F108" s="157"/>
      <c r="G108" s="158"/>
      <c r="H108" s="158"/>
      <c r="I108" s="158"/>
      <c r="J108" s="158"/>
      <c r="K108" s="158"/>
      <c r="L108" s="158"/>
      <c r="M108" s="158"/>
      <c r="N108" s="158"/>
      <c r="O108" s="158"/>
    </row>
    <row r="109" spans="1:15" x14ac:dyDescent="0.2">
      <c r="A109" s="204">
        <v>38</v>
      </c>
      <c r="B109" s="180" t="s">
        <v>275</v>
      </c>
      <c r="C109" s="204" t="s">
        <v>15</v>
      </c>
      <c r="D109" s="207">
        <v>6</v>
      </c>
      <c r="E109" s="157"/>
      <c r="F109" s="157"/>
      <c r="G109" s="158"/>
      <c r="H109" s="158"/>
      <c r="I109" s="158"/>
      <c r="J109" s="158"/>
      <c r="K109" s="158"/>
      <c r="L109" s="158"/>
      <c r="M109" s="158"/>
      <c r="N109" s="158"/>
      <c r="O109" s="158"/>
    </row>
    <row r="110" spans="1:15" x14ac:dyDescent="0.2">
      <c r="A110" s="203">
        <v>39</v>
      </c>
      <c r="B110" s="180" t="s">
        <v>276</v>
      </c>
      <c r="C110" s="204" t="s">
        <v>101</v>
      </c>
      <c r="D110" s="207">
        <v>1</v>
      </c>
      <c r="E110" s="157"/>
      <c r="F110" s="157"/>
      <c r="G110" s="158"/>
      <c r="H110" s="158"/>
      <c r="I110" s="158"/>
      <c r="J110" s="158"/>
      <c r="K110" s="158"/>
      <c r="L110" s="158"/>
      <c r="M110" s="158"/>
      <c r="N110" s="158"/>
      <c r="O110" s="158"/>
    </row>
    <row r="111" spans="1:15" x14ac:dyDescent="0.2">
      <c r="A111" s="204">
        <v>40</v>
      </c>
      <c r="B111" s="180" t="s">
        <v>598</v>
      </c>
      <c r="C111" s="204" t="s">
        <v>15</v>
      </c>
      <c r="D111" s="207">
        <v>10</v>
      </c>
      <c r="E111" s="157"/>
      <c r="F111" s="157"/>
      <c r="G111" s="158"/>
      <c r="H111" s="158"/>
      <c r="I111" s="158"/>
      <c r="J111" s="158"/>
      <c r="K111" s="158"/>
      <c r="L111" s="158"/>
      <c r="M111" s="158"/>
      <c r="N111" s="158"/>
      <c r="O111" s="158"/>
    </row>
    <row r="112" spans="1:15" x14ac:dyDescent="0.2">
      <c r="A112" s="203">
        <v>41</v>
      </c>
      <c r="B112" s="184" t="s">
        <v>277</v>
      </c>
      <c r="C112" s="204" t="s">
        <v>55</v>
      </c>
      <c r="D112" s="204">
        <v>1</v>
      </c>
      <c r="E112" s="157"/>
      <c r="F112" s="157"/>
      <c r="G112" s="158"/>
      <c r="H112" s="158"/>
      <c r="I112" s="158"/>
      <c r="J112" s="158"/>
      <c r="K112" s="158"/>
      <c r="L112" s="158"/>
      <c r="M112" s="158"/>
      <c r="N112" s="158"/>
      <c r="O112" s="158"/>
    </row>
    <row r="113" spans="1:15" x14ac:dyDescent="0.2">
      <c r="A113" s="204">
        <v>42</v>
      </c>
      <c r="B113" s="184" t="s">
        <v>104</v>
      </c>
      <c r="C113" s="204" t="s">
        <v>101</v>
      </c>
      <c r="D113" s="204">
        <v>1</v>
      </c>
      <c r="E113" s="157"/>
      <c r="F113" s="157"/>
      <c r="G113" s="158"/>
      <c r="H113" s="158"/>
      <c r="I113" s="158"/>
      <c r="J113" s="158"/>
      <c r="K113" s="158"/>
      <c r="L113" s="158"/>
      <c r="M113" s="158"/>
      <c r="N113" s="158"/>
      <c r="O113" s="158"/>
    </row>
    <row r="114" spans="1:15" x14ac:dyDescent="0.2">
      <c r="A114" s="203">
        <v>43</v>
      </c>
      <c r="B114" s="185" t="s">
        <v>105</v>
      </c>
      <c r="C114" s="204" t="s">
        <v>101</v>
      </c>
      <c r="D114" s="204">
        <v>1</v>
      </c>
      <c r="E114" s="157"/>
      <c r="F114" s="157"/>
      <c r="G114" s="158"/>
      <c r="H114" s="158"/>
      <c r="I114" s="158"/>
      <c r="J114" s="158"/>
      <c r="K114" s="158"/>
      <c r="L114" s="158"/>
      <c r="M114" s="158"/>
      <c r="N114" s="158"/>
      <c r="O114" s="158"/>
    </row>
    <row r="115" spans="1:15" x14ac:dyDescent="0.2">
      <c r="A115" s="204">
        <v>44</v>
      </c>
      <c r="B115" s="185" t="s">
        <v>106</v>
      </c>
      <c r="C115" s="204" t="s">
        <v>101</v>
      </c>
      <c r="D115" s="204">
        <v>1</v>
      </c>
      <c r="E115" s="157"/>
      <c r="F115" s="157"/>
      <c r="G115" s="158"/>
      <c r="H115" s="158"/>
      <c r="I115" s="158"/>
      <c r="J115" s="158"/>
      <c r="K115" s="158"/>
      <c r="L115" s="158"/>
      <c r="M115" s="158"/>
      <c r="N115" s="158"/>
      <c r="O115" s="158"/>
    </row>
    <row r="116" spans="1:15" x14ac:dyDescent="0.2">
      <c r="A116" s="203">
        <v>45</v>
      </c>
      <c r="B116" s="185" t="s">
        <v>107</v>
      </c>
      <c r="C116" s="204" t="s">
        <v>101</v>
      </c>
      <c r="D116" s="204">
        <v>1</v>
      </c>
      <c r="E116" s="157"/>
      <c r="F116" s="157"/>
      <c r="G116" s="158"/>
      <c r="H116" s="158"/>
      <c r="I116" s="158"/>
      <c r="J116" s="158"/>
      <c r="K116" s="158"/>
      <c r="L116" s="158"/>
      <c r="M116" s="158"/>
      <c r="N116" s="158"/>
      <c r="O116" s="158"/>
    </row>
    <row r="117" spans="1:15" ht="38.25" x14ac:dyDescent="0.2">
      <c r="A117" s="204">
        <v>46</v>
      </c>
      <c r="B117" s="186" t="s">
        <v>108</v>
      </c>
      <c r="C117" s="204" t="s">
        <v>101</v>
      </c>
      <c r="D117" s="204">
        <v>1</v>
      </c>
      <c r="E117" s="157"/>
      <c r="F117" s="157"/>
      <c r="G117" s="158"/>
      <c r="H117" s="158"/>
      <c r="I117" s="158"/>
      <c r="J117" s="158"/>
      <c r="K117" s="158"/>
      <c r="L117" s="158"/>
      <c r="M117" s="158"/>
      <c r="N117" s="158"/>
      <c r="O117" s="158"/>
    </row>
    <row r="118" spans="1:15" ht="38.25" x14ac:dyDescent="0.2">
      <c r="A118" s="203">
        <v>47</v>
      </c>
      <c r="B118" s="186" t="s">
        <v>109</v>
      </c>
      <c r="C118" s="204" t="s">
        <v>101</v>
      </c>
      <c r="D118" s="204">
        <v>1</v>
      </c>
      <c r="E118" s="157"/>
      <c r="F118" s="157"/>
      <c r="G118" s="158"/>
      <c r="H118" s="158"/>
      <c r="I118" s="158"/>
      <c r="J118" s="158"/>
      <c r="K118" s="158"/>
      <c r="L118" s="158"/>
      <c r="M118" s="158"/>
      <c r="N118" s="158"/>
      <c r="O118" s="158"/>
    </row>
    <row r="119" spans="1:15" x14ac:dyDescent="0.2">
      <c r="A119" s="204">
        <v>48</v>
      </c>
      <c r="B119" s="186" t="s">
        <v>110</v>
      </c>
      <c r="C119" s="204" t="s">
        <v>101</v>
      </c>
      <c r="D119" s="204">
        <v>1</v>
      </c>
      <c r="E119" s="157"/>
      <c r="F119" s="157"/>
      <c r="G119" s="158"/>
      <c r="H119" s="158"/>
      <c r="I119" s="158"/>
      <c r="J119" s="158"/>
      <c r="K119" s="158"/>
      <c r="L119" s="158"/>
      <c r="M119" s="158"/>
      <c r="N119" s="158"/>
      <c r="O119" s="158"/>
    </row>
    <row r="120" spans="1:15" x14ac:dyDescent="0.2">
      <c r="A120" s="203">
        <v>49</v>
      </c>
      <c r="B120" s="186" t="s">
        <v>111</v>
      </c>
      <c r="C120" s="204" t="s">
        <v>101</v>
      </c>
      <c r="D120" s="204">
        <v>1</v>
      </c>
      <c r="E120" s="157"/>
      <c r="F120" s="157"/>
      <c r="G120" s="158"/>
      <c r="H120" s="158"/>
      <c r="I120" s="158"/>
      <c r="J120" s="158"/>
      <c r="K120" s="158"/>
      <c r="L120" s="158"/>
      <c r="M120" s="158"/>
      <c r="N120" s="158"/>
      <c r="O120" s="158"/>
    </row>
    <row r="121" spans="1:15" ht="25.5" x14ac:dyDescent="0.2">
      <c r="A121" s="203">
        <v>50</v>
      </c>
      <c r="B121" s="186" t="s">
        <v>599</v>
      </c>
      <c r="C121" s="204" t="s">
        <v>101</v>
      </c>
      <c r="D121" s="204">
        <v>1</v>
      </c>
      <c r="E121" s="157"/>
      <c r="F121" s="157"/>
      <c r="G121" s="158"/>
      <c r="H121" s="158"/>
      <c r="I121" s="158"/>
      <c r="J121" s="158"/>
      <c r="K121" s="158"/>
      <c r="L121" s="158"/>
      <c r="M121" s="158"/>
      <c r="N121" s="158"/>
      <c r="O121" s="158"/>
    </row>
    <row r="122" spans="1:15" x14ac:dyDescent="0.2">
      <c r="A122" s="204">
        <v>51</v>
      </c>
      <c r="B122" s="186" t="s">
        <v>600</v>
      </c>
      <c r="C122" s="204" t="s">
        <v>101</v>
      </c>
      <c r="D122" s="204">
        <v>1</v>
      </c>
      <c r="E122" s="157"/>
      <c r="F122" s="157"/>
      <c r="G122" s="158"/>
      <c r="H122" s="158"/>
      <c r="I122" s="158"/>
      <c r="J122" s="158"/>
      <c r="K122" s="158"/>
      <c r="L122" s="158"/>
      <c r="M122" s="158"/>
      <c r="N122" s="158"/>
      <c r="O122" s="158"/>
    </row>
    <row r="123" spans="1:15" x14ac:dyDescent="0.2">
      <c r="A123" s="203"/>
      <c r="B123" s="173" t="s">
        <v>601</v>
      </c>
      <c r="C123" s="210"/>
      <c r="D123" s="203"/>
      <c r="E123" s="157"/>
      <c r="F123" s="157"/>
      <c r="G123" s="158"/>
      <c r="H123" s="158"/>
      <c r="I123" s="158"/>
      <c r="J123" s="158"/>
      <c r="K123" s="158"/>
      <c r="L123" s="158"/>
      <c r="M123" s="158"/>
      <c r="N123" s="158"/>
      <c r="O123" s="158"/>
    </row>
    <row r="124" spans="1:15" ht="27.75" x14ac:dyDescent="0.2">
      <c r="A124" s="203">
        <v>52</v>
      </c>
      <c r="B124" s="179" t="s">
        <v>720</v>
      </c>
      <c r="C124" s="204" t="s">
        <v>101</v>
      </c>
      <c r="D124" s="204">
        <v>1</v>
      </c>
      <c r="E124" s="157"/>
      <c r="F124" s="157"/>
      <c r="G124" s="158"/>
      <c r="H124" s="158"/>
      <c r="I124" s="158"/>
      <c r="J124" s="158"/>
      <c r="K124" s="158"/>
      <c r="L124" s="158"/>
      <c r="M124" s="158"/>
      <c r="N124" s="158"/>
      <c r="O124" s="158"/>
    </row>
    <row r="125" spans="1:15" ht="13.5" thickBot="1" x14ac:dyDescent="0.25">
      <c r="A125" s="187"/>
      <c r="B125" s="188"/>
      <c r="C125" s="189"/>
      <c r="D125" s="211"/>
      <c r="E125" s="211"/>
      <c r="F125" s="211"/>
      <c r="G125" s="212"/>
      <c r="H125" s="212"/>
      <c r="I125" s="213"/>
      <c r="J125" s="213"/>
      <c r="K125" s="213"/>
      <c r="L125" s="214"/>
      <c r="M125" s="214"/>
      <c r="N125" s="214"/>
      <c r="O125" s="214"/>
    </row>
    <row r="126" spans="1:15" ht="13.5" thickTop="1" x14ac:dyDescent="0.2">
      <c r="A126" s="190"/>
      <c r="B126" s="191" t="s">
        <v>32</v>
      </c>
      <c r="C126" s="215"/>
      <c r="D126" s="215"/>
      <c r="E126" s="215"/>
      <c r="F126" s="215"/>
      <c r="G126" s="215"/>
      <c r="H126" s="215"/>
      <c r="I126" s="215"/>
      <c r="J126" s="215"/>
      <c r="K126" s="216"/>
      <c r="L126" s="219"/>
      <c r="M126" s="219"/>
      <c r="N126" s="219"/>
      <c r="O126" s="219"/>
    </row>
    <row r="127" spans="1:15" x14ac:dyDescent="0.2">
      <c r="A127" s="192"/>
      <c r="B127" s="193" t="s">
        <v>18</v>
      </c>
      <c r="C127" s="194"/>
      <c r="D127" s="195" t="s">
        <v>727</v>
      </c>
      <c r="E127" s="195"/>
      <c r="F127" s="195"/>
      <c r="G127" s="194"/>
      <c r="H127" s="194"/>
      <c r="I127" s="194"/>
      <c r="J127" s="194"/>
      <c r="K127" s="194"/>
      <c r="L127" s="199"/>
      <c r="M127" s="199"/>
      <c r="N127" s="199"/>
      <c r="O127" s="199"/>
    </row>
    <row r="128" spans="1:15" x14ac:dyDescent="0.2">
      <c r="A128" s="196"/>
      <c r="B128" s="198" t="s">
        <v>17</v>
      </c>
      <c r="C128" s="194"/>
      <c r="D128" s="195"/>
      <c r="E128" s="195"/>
      <c r="F128" s="195"/>
      <c r="G128" s="194"/>
      <c r="H128" s="194"/>
      <c r="I128" s="194"/>
      <c r="J128" s="194"/>
      <c r="K128" s="194"/>
      <c r="L128" s="199"/>
      <c r="M128" s="199"/>
      <c r="N128" s="199"/>
      <c r="O128" s="199"/>
    </row>
    <row r="129" spans="1:15" x14ac:dyDescent="0.2">
      <c r="A129" s="200"/>
      <c r="B129" s="200"/>
      <c r="C129" s="201"/>
      <c r="D129" s="202"/>
      <c r="E129" s="202"/>
      <c r="F129" s="202"/>
      <c r="G129" s="169"/>
      <c r="H129" s="169"/>
      <c r="I129" s="169"/>
      <c r="J129" s="169"/>
      <c r="K129" s="169"/>
      <c r="L129" s="169"/>
      <c r="M129" s="169"/>
      <c r="N129" s="169"/>
      <c r="O129" s="169"/>
    </row>
    <row r="130" spans="1:15" x14ac:dyDescent="0.2">
      <c r="A130" s="50"/>
      <c r="B130" s="50"/>
      <c r="C130" s="50"/>
      <c r="D130" s="50"/>
      <c r="E130" s="50"/>
      <c r="F130" s="50"/>
      <c r="G130" s="50"/>
      <c r="H130" s="50"/>
      <c r="I130" s="50"/>
      <c r="J130" s="50"/>
      <c r="K130" s="50"/>
      <c r="L130" s="50"/>
      <c r="M130" s="50"/>
      <c r="N130" s="50"/>
      <c r="O130" s="50"/>
    </row>
    <row r="131" spans="1:15" x14ac:dyDescent="0.2">
      <c r="A131" s="50" t="s">
        <v>43</v>
      </c>
      <c r="B131" s="50"/>
      <c r="C131" s="50"/>
      <c r="D131" s="50"/>
      <c r="E131" s="50"/>
      <c r="F131" s="50"/>
      <c r="G131" s="50"/>
      <c r="H131" s="50"/>
      <c r="I131" s="50"/>
      <c r="J131" s="50"/>
      <c r="K131" s="50"/>
      <c r="L131" s="50"/>
      <c r="M131" s="50"/>
      <c r="N131" s="50"/>
      <c r="O131" s="50"/>
    </row>
  </sheetData>
  <mergeCells count="20">
    <mergeCell ref="E12:E15"/>
    <mergeCell ref="D12:D15"/>
    <mergeCell ref="C12:C15"/>
    <mergeCell ref="B12:B15"/>
    <mergeCell ref="A12:A15"/>
    <mergeCell ref="K12:O12"/>
    <mergeCell ref="F12:J12"/>
    <mergeCell ref="A7:O7"/>
    <mergeCell ref="A10:C10"/>
    <mergeCell ref="A8:O8"/>
    <mergeCell ref="O13:O15"/>
    <mergeCell ref="N13:N15"/>
    <mergeCell ref="M13:M15"/>
    <mergeCell ref="L13:L15"/>
    <mergeCell ref="K13:K15"/>
    <mergeCell ref="J13:J15"/>
    <mergeCell ref="I13:I15"/>
    <mergeCell ref="H13:H15"/>
    <mergeCell ref="G13:G15"/>
    <mergeCell ref="F13:F15"/>
  </mergeCells>
  <conditionalFormatting sqref="C17:C125">
    <cfRule type="cellIs" dxfId="15" priority="4" stopIfTrue="1" operator="equal">
      <formula>0</formula>
    </cfRule>
    <cfRule type="expression" dxfId="14" priority="5" stopIfTrue="1">
      <formula>#DIV/0!</formula>
    </cfRule>
  </conditionalFormatting>
  <conditionalFormatting sqref="A11">
    <cfRule type="cellIs" dxfId="13" priority="3" stopIfTrue="1" operator="equal">
      <formula>0</formula>
    </cfRule>
  </conditionalFormatting>
  <printOptions horizontalCentered="1"/>
  <pageMargins left="0.70866141732283472" right="0.70866141732283472" top="0.94488188976377963" bottom="0.55118110236220474" header="0.31496062992125984" footer="0.31496062992125984"/>
  <pageSetup paperSize="9" scale="6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
  <sheetViews>
    <sheetView zoomScaleNormal="100" workbookViewId="0">
      <selection activeCell="G105" sqref="G105"/>
    </sheetView>
  </sheetViews>
  <sheetFormatPr defaultRowHeight="12.75" x14ac:dyDescent="0.2"/>
  <cols>
    <col min="2" max="2" width="45" customWidth="1"/>
    <col min="7" max="7" width="11.7109375" customWidth="1"/>
    <col min="8" max="8" width="16" customWidth="1"/>
    <col min="9" max="10" width="11.140625" customWidth="1"/>
    <col min="11" max="11" width="11.5703125" customWidth="1"/>
    <col min="13" max="13" width="11.85546875" customWidth="1"/>
    <col min="14" max="14" width="10.85546875" customWidth="1"/>
    <col min="15" max="15" width="11" customWidth="1"/>
    <col min="16" max="16" width="10.28515625" customWidth="1"/>
    <col min="17" max="17" width="11.85546875" customWidth="1"/>
  </cols>
  <sheetData>
    <row r="1" spans="1:17" x14ac:dyDescent="0.2">
      <c r="A1" s="166" t="s">
        <v>4</v>
      </c>
      <c r="B1" s="166" t="s">
        <v>79</v>
      </c>
      <c r="C1" s="166"/>
      <c r="D1" s="167"/>
      <c r="E1" s="167"/>
      <c r="F1" s="167"/>
      <c r="G1" s="167"/>
      <c r="H1" s="167"/>
      <c r="I1" s="167"/>
      <c r="J1" s="167"/>
      <c r="K1" s="167"/>
      <c r="L1" s="167"/>
      <c r="M1" s="167"/>
      <c r="N1" s="167"/>
      <c r="O1" s="167"/>
      <c r="P1" s="167"/>
      <c r="Q1" s="167"/>
    </row>
    <row r="2" spans="1:17" x14ac:dyDescent="0.2">
      <c r="A2" s="166"/>
      <c r="B2" s="166"/>
      <c r="C2" s="166"/>
      <c r="D2" s="167"/>
      <c r="E2" s="167"/>
      <c r="F2" s="167"/>
      <c r="G2" s="167"/>
      <c r="H2" s="167"/>
      <c r="I2" s="167"/>
      <c r="J2" s="167"/>
      <c r="K2" s="167"/>
      <c r="L2" s="167"/>
      <c r="M2" s="167"/>
      <c r="N2" s="167"/>
      <c r="O2" s="167"/>
      <c r="P2" s="167"/>
      <c r="Q2" s="167"/>
    </row>
    <row r="3" spans="1:17" x14ac:dyDescent="0.2">
      <c r="A3" s="166" t="s">
        <v>5</v>
      </c>
      <c r="B3" s="166" t="s">
        <v>80</v>
      </c>
      <c r="C3" s="166"/>
      <c r="D3" s="167"/>
      <c r="E3" s="167"/>
      <c r="F3" s="167"/>
      <c r="G3" s="167"/>
      <c r="H3" s="167"/>
      <c r="I3" s="167"/>
      <c r="J3" s="167"/>
      <c r="K3" s="167"/>
      <c r="L3" s="167"/>
      <c r="M3" s="167"/>
      <c r="N3" s="167"/>
      <c r="O3" s="167"/>
      <c r="P3" s="167"/>
      <c r="Q3" s="167"/>
    </row>
    <row r="4" spans="1:17" x14ac:dyDescent="0.2">
      <c r="A4" s="166"/>
      <c r="B4" s="166" t="s">
        <v>160</v>
      </c>
      <c r="C4" s="166"/>
      <c r="D4" s="167"/>
      <c r="E4" s="167"/>
      <c r="F4" s="167"/>
      <c r="G4" s="167"/>
      <c r="H4" s="167"/>
      <c r="I4" s="167"/>
      <c r="J4" s="167"/>
      <c r="K4" s="167"/>
      <c r="L4" s="167"/>
      <c r="M4" s="167"/>
      <c r="N4" s="167"/>
      <c r="O4" s="167"/>
      <c r="P4" s="167"/>
      <c r="Q4" s="167"/>
    </row>
    <row r="5" spans="1:17" x14ac:dyDescent="0.2">
      <c r="A5" s="166" t="s">
        <v>53</v>
      </c>
      <c r="B5" s="166" t="s">
        <v>81</v>
      </c>
      <c r="C5" s="167"/>
      <c r="D5" s="167"/>
      <c r="E5" s="167"/>
      <c r="F5" s="167"/>
      <c r="G5" s="167"/>
      <c r="H5" s="167"/>
      <c r="I5" s="167"/>
      <c r="J5" s="167"/>
      <c r="K5" s="167"/>
      <c r="L5" s="167"/>
      <c r="M5" s="167"/>
      <c r="N5" s="167"/>
      <c r="O5" s="167"/>
      <c r="P5" s="167"/>
      <c r="Q5" s="167"/>
    </row>
    <row r="6" spans="1:17" x14ac:dyDescent="0.2">
      <c r="A6" s="166"/>
      <c r="B6" s="166"/>
      <c r="C6" s="167"/>
      <c r="D6" s="167"/>
      <c r="E6" s="167"/>
      <c r="F6" s="167"/>
      <c r="G6" s="167"/>
      <c r="H6" s="167"/>
      <c r="I6" s="167"/>
      <c r="J6" s="167"/>
      <c r="K6" s="167"/>
      <c r="L6" s="167"/>
      <c r="M6" s="167"/>
      <c r="N6" s="167"/>
      <c r="O6" s="167"/>
      <c r="P6" s="167"/>
      <c r="Q6" s="167"/>
    </row>
    <row r="7" spans="1:17" x14ac:dyDescent="0.2">
      <c r="A7" s="450" t="s">
        <v>729</v>
      </c>
      <c r="B7" s="450"/>
      <c r="C7" s="450"/>
      <c r="D7" s="450"/>
      <c r="E7" s="450"/>
      <c r="F7" s="450"/>
      <c r="G7" s="450"/>
      <c r="H7" s="450"/>
      <c r="I7" s="450"/>
      <c r="J7" s="450"/>
      <c r="K7" s="450"/>
      <c r="L7" s="450"/>
      <c r="M7" s="450"/>
      <c r="N7" s="450"/>
      <c r="O7" s="450"/>
      <c r="P7" s="450"/>
      <c r="Q7" s="450"/>
    </row>
    <row r="8" spans="1:17" x14ac:dyDescent="0.2">
      <c r="A8" s="449" t="s">
        <v>52</v>
      </c>
      <c r="B8" s="445"/>
      <c r="C8" s="445"/>
      <c r="D8" s="445"/>
      <c r="E8" s="445"/>
      <c r="F8" s="445"/>
      <c r="G8" s="445"/>
      <c r="H8" s="445"/>
      <c r="I8" s="445"/>
      <c r="J8" s="445"/>
      <c r="K8" s="445"/>
      <c r="L8" s="445"/>
      <c r="M8" s="445"/>
      <c r="N8" s="445"/>
      <c r="O8" s="445"/>
      <c r="P8" s="445"/>
      <c r="Q8" s="445"/>
    </row>
    <row r="9" spans="1:17" x14ac:dyDescent="0.2">
      <c r="A9" s="168"/>
      <c r="B9" s="168"/>
      <c r="C9" s="168"/>
      <c r="D9" s="168"/>
      <c r="E9" s="168"/>
      <c r="F9" s="168"/>
      <c r="G9" s="168"/>
      <c r="H9" s="168"/>
      <c r="I9" s="168"/>
      <c r="J9" s="168"/>
      <c r="K9" s="168"/>
      <c r="L9" s="168"/>
      <c r="M9" s="168"/>
      <c r="N9" s="168"/>
      <c r="O9" s="168"/>
      <c r="P9" s="168"/>
      <c r="Q9" s="168"/>
    </row>
    <row r="10" spans="1:17" x14ac:dyDescent="0.2">
      <c r="A10" s="448"/>
      <c r="B10" s="443"/>
      <c r="C10" s="443"/>
      <c r="E10" s="168"/>
      <c r="F10" s="168"/>
      <c r="G10" s="168"/>
      <c r="H10" s="168"/>
      <c r="I10" s="168"/>
      <c r="J10" s="168"/>
      <c r="K10" s="168"/>
      <c r="L10" s="168"/>
      <c r="M10" s="168"/>
      <c r="N10" s="168"/>
      <c r="O10" s="168"/>
      <c r="P10" s="168"/>
      <c r="Q10" s="168"/>
    </row>
    <row r="11" spans="1:17" x14ac:dyDescent="0.2">
      <c r="A11" s="169" t="s">
        <v>721</v>
      </c>
      <c r="C11" s="168"/>
      <c r="D11" s="168"/>
      <c r="E11" s="168"/>
      <c r="F11" s="168"/>
      <c r="G11" s="168"/>
      <c r="I11" s="168"/>
      <c r="J11" s="168"/>
      <c r="K11" s="168"/>
      <c r="L11" s="168"/>
      <c r="M11" s="168"/>
      <c r="N11" s="168"/>
      <c r="O11" s="168"/>
      <c r="P11" s="168"/>
      <c r="Q11" s="168"/>
    </row>
    <row r="12" spans="1:17" x14ac:dyDescent="0.2">
      <c r="A12" s="436" t="s">
        <v>6</v>
      </c>
      <c r="B12" s="436" t="s">
        <v>7</v>
      </c>
      <c r="C12" s="436" t="s">
        <v>33</v>
      </c>
      <c r="D12" s="436" t="s">
        <v>51</v>
      </c>
      <c r="E12" s="436" t="s">
        <v>8</v>
      </c>
      <c r="F12" s="436" t="s">
        <v>9</v>
      </c>
      <c r="G12" s="446" t="s">
        <v>719</v>
      </c>
      <c r="H12" s="439" t="s">
        <v>45</v>
      </c>
      <c r="I12" s="440"/>
      <c r="J12" s="440"/>
      <c r="K12" s="440"/>
      <c r="L12" s="441"/>
      <c r="M12" s="439" t="s">
        <v>46</v>
      </c>
      <c r="N12" s="440"/>
      <c r="O12" s="440"/>
      <c r="P12" s="440"/>
      <c r="Q12" s="441"/>
    </row>
    <row r="13" spans="1:17" x14ac:dyDescent="0.2">
      <c r="A13" s="437"/>
      <c r="B13" s="437"/>
      <c r="C13" s="437"/>
      <c r="D13" s="437"/>
      <c r="E13" s="437"/>
      <c r="F13" s="437"/>
      <c r="G13" s="437"/>
      <c r="H13" s="446" t="s">
        <v>718</v>
      </c>
      <c r="I13" s="436" t="s">
        <v>20</v>
      </c>
      <c r="J13" s="436" t="s">
        <v>21</v>
      </c>
      <c r="K13" s="436" t="s">
        <v>22</v>
      </c>
      <c r="L13" s="446" t="s">
        <v>23</v>
      </c>
      <c r="M13" s="446" t="s">
        <v>717</v>
      </c>
      <c r="N13" s="436" t="s">
        <v>24</v>
      </c>
      <c r="O13" s="436" t="s">
        <v>25</v>
      </c>
      <c r="P13" s="436" t="s">
        <v>26</v>
      </c>
      <c r="Q13" s="436" t="s">
        <v>47</v>
      </c>
    </row>
    <row r="14" spans="1:17" x14ac:dyDescent="0.2">
      <c r="A14" s="437"/>
      <c r="B14" s="437"/>
      <c r="C14" s="437"/>
      <c r="D14" s="437"/>
      <c r="E14" s="437"/>
      <c r="F14" s="437"/>
      <c r="G14" s="437"/>
      <c r="H14" s="437"/>
      <c r="I14" s="437"/>
      <c r="J14" s="437"/>
      <c r="K14" s="437"/>
      <c r="L14" s="437"/>
      <c r="M14" s="437"/>
      <c r="N14" s="437"/>
      <c r="O14" s="437"/>
      <c r="P14" s="437"/>
      <c r="Q14" s="437"/>
    </row>
    <row r="15" spans="1:17" ht="13.5" thickBot="1" x14ac:dyDescent="0.25">
      <c r="A15" s="438"/>
      <c r="B15" s="438"/>
      <c r="C15" s="438"/>
      <c r="D15" s="438"/>
      <c r="E15" s="438"/>
      <c r="F15" s="438"/>
      <c r="G15" s="438"/>
      <c r="H15" s="438"/>
      <c r="I15" s="438"/>
      <c r="J15" s="438"/>
      <c r="K15" s="438"/>
      <c r="L15" s="438"/>
      <c r="M15" s="438"/>
      <c r="N15" s="438"/>
      <c r="O15" s="438"/>
      <c r="P15" s="438"/>
      <c r="Q15" s="438"/>
    </row>
    <row r="16" spans="1:17" ht="13.5" thickTop="1" x14ac:dyDescent="0.2">
      <c r="A16" s="170"/>
      <c r="B16" s="171"/>
      <c r="C16" s="171"/>
      <c r="D16" s="171"/>
      <c r="E16" s="170"/>
      <c r="F16" s="170"/>
      <c r="G16" s="170"/>
      <c r="H16" s="170"/>
      <c r="I16" s="170"/>
      <c r="J16" s="170"/>
      <c r="K16" s="170"/>
      <c r="L16" s="170"/>
      <c r="M16" s="170"/>
      <c r="N16" s="170"/>
      <c r="O16" s="170"/>
      <c r="P16" s="170"/>
      <c r="Q16" s="170"/>
    </row>
    <row r="17" spans="1:17" x14ac:dyDescent="0.2">
      <c r="A17" s="220">
        <v>1</v>
      </c>
      <c r="B17" s="221" t="s">
        <v>166</v>
      </c>
      <c r="C17" s="117"/>
      <c r="D17" s="233"/>
      <c r="E17" s="234"/>
      <c r="F17" s="234"/>
      <c r="G17" s="157"/>
      <c r="H17" s="157"/>
      <c r="I17" s="158"/>
      <c r="J17" s="158"/>
      <c r="K17" s="158"/>
      <c r="L17" s="158"/>
      <c r="M17" s="158"/>
      <c r="N17" s="158"/>
      <c r="O17" s="158"/>
      <c r="P17" s="158"/>
      <c r="Q17" s="158"/>
    </row>
    <row r="18" spans="1:17" ht="76.5" x14ac:dyDescent="0.2">
      <c r="A18" s="223">
        <v>2</v>
      </c>
      <c r="B18" s="224" t="s">
        <v>667</v>
      </c>
      <c r="C18" s="225"/>
      <c r="D18" s="225" t="s">
        <v>116</v>
      </c>
      <c r="E18" s="234" t="s">
        <v>27</v>
      </c>
      <c r="F18" s="226">
        <v>5</v>
      </c>
      <c r="G18" s="157"/>
      <c r="H18" s="157"/>
      <c r="I18" s="158"/>
      <c r="J18" s="158"/>
      <c r="K18" s="158"/>
      <c r="L18" s="158"/>
      <c r="M18" s="158"/>
      <c r="N18" s="158"/>
      <c r="O18" s="158"/>
      <c r="P18" s="158"/>
      <c r="Q18" s="158"/>
    </row>
    <row r="19" spans="1:17" ht="76.5" x14ac:dyDescent="0.2">
      <c r="A19" s="223">
        <v>3</v>
      </c>
      <c r="B19" s="224" t="s">
        <v>219</v>
      </c>
      <c r="C19" s="225"/>
      <c r="D19" s="225" t="s">
        <v>194</v>
      </c>
      <c r="E19" s="233" t="s">
        <v>27</v>
      </c>
      <c r="F19" s="226">
        <v>1</v>
      </c>
      <c r="G19" s="157"/>
      <c r="H19" s="157"/>
      <c r="I19" s="158"/>
      <c r="J19" s="158"/>
      <c r="K19" s="158"/>
      <c r="L19" s="158"/>
      <c r="M19" s="158"/>
      <c r="N19" s="158"/>
      <c r="O19" s="158"/>
      <c r="P19" s="158"/>
      <c r="Q19" s="158"/>
    </row>
    <row r="20" spans="1:17" ht="76.5" x14ac:dyDescent="0.2">
      <c r="A20" s="223">
        <v>4</v>
      </c>
      <c r="B20" s="224" t="s">
        <v>220</v>
      </c>
      <c r="C20" s="225"/>
      <c r="D20" s="225" t="s">
        <v>194</v>
      </c>
      <c r="E20" s="233" t="s">
        <v>15</v>
      </c>
      <c r="F20" s="226">
        <v>1</v>
      </c>
      <c r="G20" s="157"/>
      <c r="H20" s="157"/>
      <c r="I20" s="158"/>
      <c r="J20" s="158"/>
      <c r="K20" s="158"/>
      <c r="L20" s="158"/>
      <c r="M20" s="158"/>
      <c r="N20" s="158"/>
      <c r="O20" s="158"/>
      <c r="P20" s="158"/>
      <c r="Q20" s="158"/>
    </row>
    <row r="21" spans="1:17" ht="76.5" x14ac:dyDescent="0.2">
      <c r="A21" s="223">
        <v>5</v>
      </c>
      <c r="B21" s="224" t="s">
        <v>574</v>
      </c>
      <c r="C21" s="225"/>
      <c r="D21" s="225" t="s">
        <v>194</v>
      </c>
      <c r="E21" s="117" t="s">
        <v>27</v>
      </c>
      <c r="F21" s="226">
        <v>1</v>
      </c>
      <c r="G21" s="157"/>
      <c r="H21" s="157"/>
      <c r="I21" s="158"/>
      <c r="J21" s="158"/>
      <c r="K21" s="158"/>
      <c r="L21" s="158"/>
      <c r="M21" s="158"/>
      <c r="N21" s="158"/>
      <c r="O21" s="158"/>
      <c r="P21" s="158"/>
      <c r="Q21" s="158"/>
    </row>
    <row r="22" spans="1:17" ht="140.25" x14ac:dyDescent="0.2">
      <c r="A22" s="223">
        <v>6</v>
      </c>
      <c r="B22" s="224" t="s">
        <v>221</v>
      </c>
      <c r="C22" s="225"/>
      <c r="D22" s="225" t="s">
        <v>195</v>
      </c>
      <c r="E22" s="234" t="s">
        <v>27</v>
      </c>
      <c r="F22" s="226">
        <v>1</v>
      </c>
      <c r="G22" s="157"/>
      <c r="H22" s="157"/>
      <c r="I22" s="158"/>
      <c r="J22" s="158"/>
      <c r="K22" s="158"/>
      <c r="L22" s="158"/>
      <c r="M22" s="158"/>
      <c r="N22" s="158"/>
      <c r="O22" s="158"/>
      <c r="P22" s="158"/>
      <c r="Q22" s="158"/>
    </row>
    <row r="23" spans="1:17" x14ac:dyDescent="0.2">
      <c r="A23" s="223">
        <v>7</v>
      </c>
      <c r="B23" s="227" t="s">
        <v>575</v>
      </c>
      <c r="C23" s="228"/>
      <c r="D23" s="228"/>
      <c r="E23" s="234"/>
      <c r="F23" s="228"/>
      <c r="G23" s="157"/>
      <c r="H23" s="157"/>
      <c r="I23" s="158"/>
      <c r="J23" s="158"/>
      <c r="K23" s="158"/>
      <c r="L23" s="158"/>
      <c r="M23" s="158"/>
      <c r="N23" s="158"/>
      <c r="O23" s="158"/>
      <c r="P23" s="158"/>
      <c r="Q23" s="158"/>
    </row>
    <row r="24" spans="1:17" x14ac:dyDescent="0.2">
      <c r="A24" s="223">
        <v>8</v>
      </c>
      <c r="B24" s="224" t="s">
        <v>112</v>
      </c>
      <c r="C24" s="225">
        <v>125</v>
      </c>
      <c r="D24" s="225" t="s">
        <v>118</v>
      </c>
      <c r="E24" s="234" t="s">
        <v>15</v>
      </c>
      <c r="F24" s="226">
        <v>255</v>
      </c>
      <c r="G24" s="157"/>
      <c r="H24" s="157"/>
      <c r="I24" s="158"/>
      <c r="J24" s="158"/>
      <c r="K24" s="158"/>
      <c r="L24" s="158"/>
      <c r="M24" s="158"/>
      <c r="N24" s="158"/>
      <c r="O24" s="158"/>
      <c r="P24" s="158"/>
      <c r="Q24" s="158"/>
    </row>
    <row r="25" spans="1:17" x14ac:dyDescent="0.2">
      <c r="A25" s="223">
        <v>9</v>
      </c>
      <c r="B25" s="224" t="s">
        <v>112</v>
      </c>
      <c r="C25" s="225">
        <v>160</v>
      </c>
      <c r="D25" s="225" t="s">
        <v>196</v>
      </c>
      <c r="E25" s="226" t="s">
        <v>15</v>
      </c>
      <c r="F25" s="226">
        <v>20</v>
      </c>
      <c r="G25" s="157"/>
      <c r="H25" s="157"/>
      <c r="I25" s="158"/>
      <c r="J25" s="158"/>
      <c r="K25" s="158"/>
      <c r="L25" s="158"/>
      <c r="M25" s="158"/>
      <c r="N25" s="158"/>
      <c r="O25" s="158"/>
      <c r="P25" s="158"/>
      <c r="Q25" s="158"/>
    </row>
    <row r="26" spans="1:17" x14ac:dyDescent="0.2">
      <c r="A26" s="223">
        <v>10</v>
      </c>
      <c r="B26" s="224" t="s">
        <v>112</v>
      </c>
      <c r="C26" s="225">
        <v>200</v>
      </c>
      <c r="D26" s="225" t="s">
        <v>197</v>
      </c>
      <c r="E26" s="234" t="s">
        <v>15</v>
      </c>
      <c r="F26" s="226">
        <v>23</v>
      </c>
      <c r="G26" s="157"/>
      <c r="H26" s="157"/>
      <c r="I26" s="158"/>
      <c r="J26" s="158"/>
      <c r="K26" s="158"/>
      <c r="L26" s="158"/>
      <c r="M26" s="158"/>
      <c r="N26" s="158"/>
      <c r="O26" s="158"/>
      <c r="P26" s="158"/>
      <c r="Q26" s="158"/>
    </row>
    <row r="27" spans="1:17" x14ac:dyDescent="0.2">
      <c r="A27" s="223">
        <v>11</v>
      </c>
      <c r="B27" s="224" t="s">
        <v>112</v>
      </c>
      <c r="C27" s="225">
        <v>315</v>
      </c>
      <c r="D27" s="225" t="s">
        <v>198</v>
      </c>
      <c r="E27" s="234" t="s">
        <v>15</v>
      </c>
      <c r="F27" s="226">
        <v>0.5</v>
      </c>
      <c r="G27" s="157"/>
      <c r="H27" s="157"/>
      <c r="I27" s="158"/>
      <c r="J27" s="158"/>
      <c r="K27" s="158"/>
      <c r="L27" s="158"/>
      <c r="M27" s="158"/>
      <c r="N27" s="158"/>
      <c r="O27" s="158"/>
      <c r="P27" s="158"/>
      <c r="Q27" s="158"/>
    </row>
    <row r="28" spans="1:17" ht="25.5" x14ac:dyDescent="0.2">
      <c r="A28" s="223">
        <v>12</v>
      </c>
      <c r="B28" s="224" t="s">
        <v>112</v>
      </c>
      <c r="C28" s="225" t="s">
        <v>181</v>
      </c>
      <c r="D28" s="225" t="s">
        <v>200</v>
      </c>
      <c r="E28" s="234" t="s">
        <v>15</v>
      </c>
      <c r="F28" s="226">
        <v>0.2</v>
      </c>
      <c r="G28" s="157"/>
      <c r="H28" s="157"/>
      <c r="I28" s="158"/>
      <c r="J28" s="158"/>
      <c r="K28" s="158"/>
      <c r="L28" s="158"/>
      <c r="M28" s="158"/>
      <c r="N28" s="158"/>
      <c r="O28" s="158"/>
      <c r="P28" s="158"/>
      <c r="Q28" s="158"/>
    </row>
    <row r="29" spans="1:17" ht="25.5" x14ac:dyDescent="0.2">
      <c r="A29" s="223">
        <v>13</v>
      </c>
      <c r="B29" s="224" t="s">
        <v>112</v>
      </c>
      <c r="C29" s="225" t="s">
        <v>182</v>
      </c>
      <c r="D29" s="225" t="s">
        <v>201</v>
      </c>
      <c r="E29" s="233" t="s">
        <v>15</v>
      </c>
      <c r="F29" s="226">
        <v>0.4</v>
      </c>
      <c r="G29" s="157"/>
      <c r="H29" s="157"/>
      <c r="I29" s="158"/>
      <c r="J29" s="158"/>
      <c r="K29" s="158"/>
      <c r="L29" s="158"/>
      <c r="M29" s="158"/>
      <c r="N29" s="158"/>
      <c r="O29" s="158"/>
      <c r="P29" s="158"/>
      <c r="Q29" s="158"/>
    </row>
    <row r="30" spans="1:17" x14ac:dyDescent="0.2">
      <c r="A30" s="223">
        <v>14</v>
      </c>
      <c r="B30" s="224" t="s">
        <v>112</v>
      </c>
      <c r="C30" s="225" t="s">
        <v>183</v>
      </c>
      <c r="D30" s="225"/>
      <c r="E30" s="233" t="s">
        <v>15</v>
      </c>
      <c r="F30" s="226">
        <v>1</v>
      </c>
      <c r="G30" s="157"/>
      <c r="H30" s="157"/>
      <c r="I30" s="158"/>
      <c r="J30" s="158"/>
      <c r="K30" s="158"/>
      <c r="L30" s="158"/>
      <c r="M30" s="158"/>
      <c r="N30" s="158"/>
      <c r="O30" s="158"/>
      <c r="P30" s="158"/>
      <c r="Q30" s="158"/>
    </row>
    <row r="31" spans="1:17" x14ac:dyDescent="0.2">
      <c r="A31" s="223"/>
      <c r="B31" s="224" t="s">
        <v>218</v>
      </c>
      <c r="C31" s="225"/>
      <c r="D31" s="225"/>
      <c r="E31" s="233" t="s">
        <v>27</v>
      </c>
      <c r="F31" s="226">
        <v>1</v>
      </c>
      <c r="G31" s="157"/>
      <c r="H31" s="157"/>
      <c r="I31" s="158"/>
      <c r="J31" s="158"/>
      <c r="K31" s="158"/>
      <c r="L31" s="158"/>
      <c r="M31" s="158"/>
      <c r="N31" s="158"/>
      <c r="O31" s="158"/>
      <c r="P31" s="158"/>
      <c r="Q31" s="158"/>
    </row>
    <row r="32" spans="1:17" x14ac:dyDescent="0.2">
      <c r="A32" s="223">
        <v>15</v>
      </c>
      <c r="B32" s="224" t="s">
        <v>167</v>
      </c>
      <c r="C32" s="225">
        <v>125</v>
      </c>
      <c r="D32" s="225"/>
      <c r="E32" s="233" t="s">
        <v>16</v>
      </c>
      <c r="F32" s="226">
        <v>3</v>
      </c>
      <c r="G32" s="157"/>
      <c r="H32" s="157"/>
      <c r="I32" s="158"/>
      <c r="J32" s="158"/>
      <c r="K32" s="158"/>
      <c r="L32" s="158"/>
      <c r="M32" s="158"/>
      <c r="N32" s="158"/>
      <c r="O32" s="158"/>
      <c r="P32" s="158"/>
      <c r="Q32" s="158"/>
    </row>
    <row r="33" spans="1:17" x14ac:dyDescent="0.2">
      <c r="A33" s="223">
        <v>16</v>
      </c>
      <c r="B33" s="224" t="s">
        <v>167</v>
      </c>
      <c r="C33" s="225">
        <v>200</v>
      </c>
      <c r="D33" s="225"/>
      <c r="E33" s="233" t="s">
        <v>16</v>
      </c>
      <c r="F33" s="226">
        <v>1</v>
      </c>
      <c r="G33" s="157"/>
      <c r="H33" s="157"/>
      <c r="I33" s="158"/>
      <c r="J33" s="158"/>
      <c r="K33" s="158"/>
      <c r="L33" s="158"/>
      <c r="M33" s="158"/>
      <c r="N33" s="158"/>
      <c r="O33" s="158"/>
      <c r="P33" s="158"/>
      <c r="Q33" s="158"/>
    </row>
    <row r="34" spans="1:17" x14ac:dyDescent="0.2">
      <c r="A34" s="223">
        <v>17</v>
      </c>
      <c r="B34" s="224" t="s">
        <v>168</v>
      </c>
      <c r="C34" s="225">
        <v>125</v>
      </c>
      <c r="D34" s="225"/>
      <c r="E34" s="233" t="s">
        <v>16</v>
      </c>
      <c r="F34" s="226">
        <v>14</v>
      </c>
      <c r="G34" s="157"/>
      <c r="H34" s="157"/>
      <c r="I34" s="158"/>
      <c r="J34" s="158"/>
      <c r="K34" s="158"/>
      <c r="L34" s="158"/>
      <c r="M34" s="158"/>
      <c r="N34" s="158"/>
      <c r="O34" s="158"/>
      <c r="P34" s="158"/>
      <c r="Q34" s="158"/>
    </row>
    <row r="35" spans="1:17" x14ac:dyDescent="0.2">
      <c r="A35" s="223">
        <v>18</v>
      </c>
      <c r="B35" s="224" t="s">
        <v>168</v>
      </c>
      <c r="C35" s="225">
        <v>200</v>
      </c>
      <c r="D35" s="225"/>
      <c r="E35" s="233" t="s">
        <v>16</v>
      </c>
      <c r="F35" s="226">
        <v>4</v>
      </c>
      <c r="G35" s="157"/>
      <c r="H35" s="157"/>
      <c r="I35" s="158"/>
      <c r="J35" s="158"/>
      <c r="K35" s="158"/>
      <c r="L35" s="158"/>
      <c r="M35" s="158"/>
      <c r="N35" s="158"/>
      <c r="O35" s="158"/>
      <c r="P35" s="158"/>
      <c r="Q35" s="158"/>
    </row>
    <row r="36" spans="1:17" x14ac:dyDescent="0.2">
      <c r="A36" s="223">
        <v>19</v>
      </c>
      <c r="B36" s="224" t="s">
        <v>169</v>
      </c>
      <c r="C36" s="225">
        <v>200</v>
      </c>
      <c r="D36" s="225"/>
      <c r="E36" s="233" t="s">
        <v>16</v>
      </c>
      <c r="F36" s="226">
        <v>1</v>
      </c>
      <c r="G36" s="157"/>
      <c r="H36" s="157"/>
      <c r="I36" s="158"/>
      <c r="J36" s="158"/>
      <c r="K36" s="158"/>
      <c r="L36" s="158"/>
      <c r="M36" s="158"/>
      <c r="N36" s="158"/>
      <c r="O36" s="158"/>
      <c r="P36" s="158"/>
      <c r="Q36" s="158"/>
    </row>
    <row r="37" spans="1:17" x14ac:dyDescent="0.2">
      <c r="A37" s="223">
        <v>20</v>
      </c>
      <c r="B37" s="224" t="s">
        <v>170</v>
      </c>
      <c r="C37" s="225">
        <v>125</v>
      </c>
      <c r="D37" s="225"/>
      <c r="E37" s="233" t="s">
        <v>16</v>
      </c>
      <c r="F37" s="226">
        <v>36</v>
      </c>
      <c r="G37" s="157"/>
      <c r="H37" s="157"/>
      <c r="I37" s="158"/>
      <c r="J37" s="158"/>
      <c r="K37" s="158"/>
      <c r="L37" s="158"/>
      <c r="M37" s="158"/>
      <c r="N37" s="158"/>
      <c r="O37" s="158"/>
      <c r="P37" s="158"/>
      <c r="Q37" s="158"/>
    </row>
    <row r="38" spans="1:17" x14ac:dyDescent="0.2">
      <c r="A38" s="223">
        <v>21</v>
      </c>
      <c r="B38" s="224" t="s">
        <v>170</v>
      </c>
      <c r="C38" s="225">
        <v>160</v>
      </c>
      <c r="D38" s="225"/>
      <c r="E38" s="233" t="s">
        <v>16</v>
      </c>
      <c r="F38" s="226">
        <v>2</v>
      </c>
      <c r="G38" s="157"/>
      <c r="H38" s="157"/>
      <c r="I38" s="158"/>
      <c r="J38" s="158"/>
      <c r="K38" s="158"/>
      <c r="L38" s="158"/>
      <c r="M38" s="158"/>
      <c r="N38" s="158"/>
      <c r="O38" s="158"/>
      <c r="P38" s="158"/>
      <c r="Q38" s="158"/>
    </row>
    <row r="39" spans="1:17" x14ac:dyDescent="0.2">
      <c r="A39" s="223">
        <v>22</v>
      </c>
      <c r="B39" s="224" t="s">
        <v>170</v>
      </c>
      <c r="C39" s="225">
        <v>200</v>
      </c>
      <c r="D39" s="225"/>
      <c r="E39" s="233" t="s">
        <v>16</v>
      </c>
      <c r="F39" s="226">
        <v>9</v>
      </c>
      <c r="G39" s="157"/>
      <c r="H39" s="157"/>
      <c r="I39" s="158"/>
      <c r="J39" s="158"/>
      <c r="K39" s="158"/>
      <c r="L39" s="158"/>
      <c r="M39" s="158"/>
      <c r="N39" s="158"/>
      <c r="O39" s="158"/>
      <c r="P39" s="158"/>
      <c r="Q39" s="158"/>
    </row>
    <row r="40" spans="1:17" x14ac:dyDescent="0.2">
      <c r="A40" s="223">
        <v>23</v>
      </c>
      <c r="B40" s="224" t="s">
        <v>170</v>
      </c>
      <c r="C40" s="225" t="s">
        <v>184</v>
      </c>
      <c r="D40" s="225"/>
      <c r="E40" s="233" t="s">
        <v>16</v>
      </c>
      <c r="F40" s="226">
        <v>3</v>
      </c>
      <c r="G40" s="157"/>
      <c r="H40" s="157"/>
      <c r="I40" s="158"/>
      <c r="J40" s="158"/>
      <c r="K40" s="158"/>
      <c r="L40" s="158"/>
      <c r="M40" s="158"/>
      <c r="N40" s="158"/>
      <c r="O40" s="158"/>
      <c r="P40" s="158"/>
      <c r="Q40" s="158"/>
    </row>
    <row r="41" spans="1:17" x14ac:dyDescent="0.2">
      <c r="A41" s="223">
        <v>24</v>
      </c>
      <c r="B41" s="224" t="s">
        <v>171</v>
      </c>
      <c r="C41" s="225" t="s">
        <v>185</v>
      </c>
      <c r="D41" s="225"/>
      <c r="E41" s="233" t="s">
        <v>16</v>
      </c>
      <c r="F41" s="226">
        <v>3</v>
      </c>
      <c r="G41" s="157"/>
      <c r="H41" s="157"/>
      <c r="I41" s="158"/>
      <c r="J41" s="158"/>
      <c r="K41" s="158"/>
      <c r="L41" s="158"/>
      <c r="M41" s="158"/>
      <c r="N41" s="158"/>
      <c r="O41" s="158"/>
      <c r="P41" s="158"/>
      <c r="Q41" s="158"/>
    </row>
    <row r="42" spans="1:17" ht="25.5" x14ac:dyDescent="0.2">
      <c r="A42" s="223">
        <v>25</v>
      </c>
      <c r="B42" s="224" t="s">
        <v>171</v>
      </c>
      <c r="C42" s="225" t="s">
        <v>576</v>
      </c>
      <c r="D42" s="225"/>
      <c r="E42" s="233" t="s">
        <v>16</v>
      </c>
      <c r="F42" s="226">
        <v>1</v>
      </c>
      <c r="G42" s="157"/>
      <c r="H42" s="157"/>
      <c r="I42" s="158"/>
      <c r="J42" s="158"/>
      <c r="K42" s="158"/>
      <c r="L42" s="158"/>
      <c r="M42" s="158"/>
      <c r="N42" s="158"/>
      <c r="O42" s="158"/>
      <c r="P42" s="158"/>
      <c r="Q42" s="158"/>
    </row>
    <row r="43" spans="1:17" x14ac:dyDescent="0.2">
      <c r="A43" s="223">
        <v>26</v>
      </c>
      <c r="B43" s="224" t="s">
        <v>171</v>
      </c>
      <c r="C43" s="225" t="s">
        <v>186</v>
      </c>
      <c r="D43" s="225"/>
      <c r="E43" s="233" t="s">
        <v>16</v>
      </c>
      <c r="F43" s="226">
        <v>3</v>
      </c>
      <c r="G43" s="157"/>
      <c r="H43" s="157"/>
      <c r="I43" s="158"/>
      <c r="J43" s="158"/>
      <c r="K43" s="158"/>
      <c r="L43" s="158"/>
      <c r="M43" s="158"/>
      <c r="N43" s="158"/>
      <c r="O43" s="158"/>
      <c r="P43" s="158"/>
      <c r="Q43" s="158"/>
    </row>
    <row r="44" spans="1:17" x14ac:dyDescent="0.2">
      <c r="A44" s="223">
        <v>27</v>
      </c>
      <c r="B44" s="224" t="s">
        <v>171</v>
      </c>
      <c r="C44" s="225" t="s">
        <v>187</v>
      </c>
      <c r="D44" s="225"/>
      <c r="E44" s="233" t="s">
        <v>16</v>
      </c>
      <c r="F44" s="226">
        <v>1</v>
      </c>
      <c r="G44" s="157"/>
      <c r="H44" s="157"/>
      <c r="I44" s="158"/>
      <c r="J44" s="158"/>
      <c r="K44" s="158"/>
      <c r="L44" s="158"/>
      <c r="M44" s="158"/>
      <c r="N44" s="158"/>
      <c r="O44" s="158"/>
      <c r="P44" s="158"/>
      <c r="Q44" s="158"/>
    </row>
    <row r="45" spans="1:17" ht="25.5" x14ac:dyDescent="0.2">
      <c r="A45" s="223">
        <v>28</v>
      </c>
      <c r="B45" s="224" t="s">
        <v>171</v>
      </c>
      <c r="C45" s="225" t="s">
        <v>188</v>
      </c>
      <c r="D45" s="225"/>
      <c r="E45" s="233" t="s">
        <v>16</v>
      </c>
      <c r="F45" s="226">
        <v>1</v>
      </c>
      <c r="G45" s="157"/>
      <c r="H45" s="157"/>
      <c r="I45" s="158"/>
      <c r="J45" s="158"/>
      <c r="K45" s="158"/>
      <c r="L45" s="158"/>
      <c r="M45" s="158"/>
      <c r="N45" s="158"/>
      <c r="O45" s="158"/>
      <c r="P45" s="158"/>
      <c r="Q45" s="158"/>
    </row>
    <row r="46" spans="1:17" x14ac:dyDescent="0.2">
      <c r="A46" s="223">
        <v>29</v>
      </c>
      <c r="B46" s="224" t="s">
        <v>171</v>
      </c>
      <c r="C46" s="225" t="s">
        <v>191</v>
      </c>
      <c r="D46" s="225"/>
      <c r="E46" s="233" t="s">
        <v>16</v>
      </c>
      <c r="F46" s="226">
        <v>2</v>
      </c>
      <c r="G46" s="157"/>
      <c r="H46" s="157"/>
      <c r="I46" s="158"/>
      <c r="J46" s="158"/>
      <c r="K46" s="158"/>
      <c r="L46" s="158"/>
      <c r="M46" s="158"/>
      <c r="N46" s="158"/>
      <c r="O46" s="158"/>
      <c r="P46" s="158"/>
      <c r="Q46" s="158"/>
    </row>
    <row r="47" spans="1:17" x14ac:dyDescent="0.2">
      <c r="A47" s="223">
        <v>30</v>
      </c>
      <c r="B47" s="224" t="s">
        <v>171</v>
      </c>
      <c r="C47" s="225" t="s">
        <v>189</v>
      </c>
      <c r="D47" s="225"/>
      <c r="E47" s="233" t="s">
        <v>16</v>
      </c>
      <c r="F47" s="226">
        <v>1</v>
      </c>
      <c r="G47" s="157"/>
      <c r="H47" s="157"/>
      <c r="I47" s="158"/>
      <c r="J47" s="158"/>
      <c r="K47" s="158"/>
      <c r="L47" s="158"/>
      <c r="M47" s="158"/>
      <c r="N47" s="158"/>
      <c r="O47" s="158"/>
      <c r="P47" s="158"/>
      <c r="Q47" s="158"/>
    </row>
    <row r="48" spans="1:17" x14ac:dyDescent="0.2">
      <c r="A48" s="223">
        <v>31</v>
      </c>
      <c r="B48" s="224" t="s">
        <v>113</v>
      </c>
      <c r="C48" s="225" t="s">
        <v>187</v>
      </c>
      <c r="D48" s="225"/>
      <c r="E48" s="233" t="s">
        <v>16</v>
      </c>
      <c r="F48" s="226">
        <v>1</v>
      </c>
      <c r="G48" s="157"/>
      <c r="H48" s="157"/>
      <c r="I48" s="158"/>
      <c r="J48" s="158"/>
      <c r="K48" s="158"/>
      <c r="L48" s="158"/>
      <c r="M48" s="158"/>
      <c r="N48" s="158"/>
      <c r="O48" s="158"/>
      <c r="P48" s="158"/>
      <c r="Q48" s="158"/>
    </row>
    <row r="49" spans="1:17" x14ac:dyDescent="0.2">
      <c r="A49" s="223">
        <v>32</v>
      </c>
      <c r="B49" s="224" t="s">
        <v>113</v>
      </c>
      <c r="C49" s="225" t="s">
        <v>191</v>
      </c>
      <c r="D49" s="225"/>
      <c r="E49" s="233" t="s">
        <v>16</v>
      </c>
      <c r="F49" s="226">
        <v>1</v>
      </c>
      <c r="G49" s="157"/>
      <c r="H49" s="157"/>
      <c r="I49" s="158"/>
      <c r="J49" s="158"/>
      <c r="K49" s="158"/>
      <c r="L49" s="158"/>
      <c r="M49" s="158"/>
      <c r="N49" s="158"/>
      <c r="O49" s="158"/>
      <c r="P49" s="158"/>
      <c r="Q49" s="158"/>
    </row>
    <row r="50" spans="1:17" x14ac:dyDescent="0.2">
      <c r="A50" s="223">
        <v>33</v>
      </c>
      <c r="B50" s="224" t="s">
        <v>113</v>
      </c>
      <c r="C50" s="225" t="s">
        <v>192</v>
      </c>
      <c r="D50" s="225"/>
      <c r="E50" s="233" t="s">
        <v>16</v>
      </c>
      <c r="F50" s="226">
        <v>1</v>
      </c>
      <c r="G50" s="157"/>
      <c r="H50" s="157"/>
      <c r="I50" s="158"/>
      <c r="J50" s="158"/>
      <c r="K50" s="158"/>
      <c r="L50" s="158"/>
      <c r="M50" s="158"/>
      <c r="N50" s="158"/>
      <c r="O50" s="158"/>
      <c r="P50" s="158"/>
      <c r="Q50" s="158"/>
    </row>
    <row r="51" spans="1:17" x14ac:dyDescent="0.2">
      <c r="A51" s="223">
        <v>34</v>
      </c>
      <c r="B51" s="224" t="s">
        <v>113</v>
      </c>
      <c r="C51" s="225" t="s">
        <v>193</v>
      </c>
      <c r="D51" s="225"/>
      <c r="E51" s="233" t="s">
        <v>16</v>
      </c>
      <c r="F51" s="226">
        <v>1</v>
      </c>
      <c r="G51" s="157"/>
      <c r="H51" s="157"/>
      <c r="I51" s="158"/>
      <c r="J51" s="158"/>
      <c r="K51" s="158"/>
      <c r="L51" s="158"/>
      <c r="M51" s="158"/>
      <c r="N51" s="158"/>
      <c r="O51" s="158"/>
      <c r="P51" s="158"/>
      <c r="Q51" s="158"/>
    </row>
    <row r="52" spans="1:17" x14ac:dyDescent="0.2">
      <c r="A52" s="223">
        <v>35</v>
      </c>
      <c r="B52" s="224" t="s">
        <v>172</v>
      </c>
      <c r="C52" s="225">
        <v>125</v>
      </c>
      <c r="D52" s="225" t="s">
        <v>202</v>
      </c>
      <c r="E52" s="233" t="s">
        <v>16</v>
      </c>
      <c r="F52" s="226">
        <v>4</v>
      </c>
      <c r="G52" s="157"/>
      <c r="H52" s="157"/>
      <c r="I52" s="158"/>
      <c r="J52" s="158"/>
      <c r="K52" s="158"/>
      <c r="L52" s="158"/>
      <c r="M52" s="158"/>
      <c r="N52" s="158"/>
      <c r="O52" s="158"/>
      <c r="P52" s="158"/>
      <c r="Q52" s="158"/>
    </row>
    <row r="53" spans="1:17" x14ac:dyDescent="0.2">
      <c r="A53" s="223">
        <v>36</v>
      </c>
      <c r="B53" s="224" t="s">
        <v>172</v>
      </c>
      <c r="C53" s="225">
        <v>160</v>
      </c>
      <c r="D53" s="225" t="s">
        <v>203</v>
      </c>
      <c r="E53" s="233" t="s">
        <v>16</v>
      </c>
      <c r="F53" s="226">
        <v>1</v>
      </c>
      <c r="G53" s="157"/>
      <c r="H53" s="157"/>
      <c r="I53" s="158"/>
      <c r="J53" s="158"/>
      <c r="K53" s="158"/>
      <c r="L53" s="158"/>
      <c r="M53" s="158"/>
      <c r="N53" s="158"/>
      <c r="O53" s="158"/>
      <c r="P53" s="158"/>
      <c r="Q53" s="158"/>
    </row>
    <row r="54" spans="1:17" x14ac:dyDescent="0.2">
      <c r="A54" s="223">
        <v>37</v>
      </c>
      <c r="B54" s="224" t="s">
        <v>172</v>
      </c>
      <c r="C54" s="225">
        <v>200</v>
      </c>
      <c r="D54" s="225" t="s">
        <v>577</v>
      </c>
      <c r="E54" s="233" t="s">
        <v>16</v>
      </c>
      <c r="F54" s="226">
        <v>1</v>
      </c>
      <c r="G54" s="157"/>
      <c r="H54" s="157"/>
      <c r="I54" s="158"/>
      <c r="J54" s="158"/>
      <c r="K54" s="158"/>
      <c r="L54" s="158"/>
      <c r="M54" s="158"/>
      <c r="N54" s="158"/>
      <c r="O54" s="158"/>
      <c r="P54" s="158"/>
      <c r="Q54" s="158"/>
    </row>
    <row r="55" spans="1:17" x14ac:dyDescent="0.2">
      <c r="A55" s="223">
        <v>38</v>
      </c>
      <c r="B55" s="224" t="s">
        <v>114</v>
      </c>
      <c r="C55" s="225">
        <v>315</v>
      </c>
      <c r="D55" s="225" t="s">
        <v>205</v>
      </c>
      <c r="E55" s="233" t="s">
        <v>16</v>
      </c>
      <c r="F55" s="226">
        <v>1</v>
      </c>
      <c r="G55" s="157"/>
      <c r="H55" s="157"/>
      <c r="I55" s="158"/>
      <c r="J55" s="158"/>
      <c r="K55" s="158"/>
      <c r="L55" s="158"/>
      <c r="M55" s="158"/>
      <c r="N55" s="158"/>
      <c r="O55" s="158"/>
      <c r="P55" s="158"/>
      <c r="Q55" s="158"/>
    </row>
    <row r="56" spans="1:17" ht="25.5" x14ac:dyDescent="0.2">
      <c r="A56" s="223">
        <v>39</v>
      </c>
      <c r="B56" s="224" t="s">
        <v>173</v>
      </c>
      <c r="C56" s="225" t="s">
        <v>183</v>
      </c>
      <c r="D56" s="225" t="s">
        <v>206</v>
      </c>
      <c r="E56" s="233" t="s">
        <v>16</v>
      </c>
      <c r="F56" s="226">
        <v>3</v>
      </c>
      <c r="G56" s="157"/>
      <c r="H56" s="157"/>
      <c r="I56" s="158"/>
      <c r="J56" s="158"/>
      <c r="K56" s="158"/>
      <c r="L56" s="158"/>
      <c r="M56" s="158"/>
      <c r="N56" s="158"/>
      <c r="O56" s="158"/>
      <c r="P56" s="158"/>
      <c r="Q56" s="158"/>
    </row>
    <row r="57" spans="1:17" ht="25.5" x14ac:dyDescent="0.2">
      <c r="A57" s="223">
        <v>40</v>
      </c>
      <c r="B57" s="224" t="s">
        <v>174</v>
      </c>
      <c r="C57" s="225" t="s">
        <v>181</v>
      </c>
      <c r="D57" s="225" t="s">
        <v>208</v>
      </c>
      <c r="E57" s="233" t="s">
        <v>16</v>
      </c>
      <c r="F57" s="226">
        <v>1</v>
      </c>
      <c r="G57" s="157"/>
      <c r="H57" s="157"/>
      <c r="I57" s="158"/>
      <c r="J57" s="158"/>
      <c r="K57" s="158"/>
      <c r="L57" s="158"/>
      <c r="M57" s="158"/>
      <c r="N57" s="158"/>
      <c r="O57" s="158"/>
      <c r="P57" s="158"/>
      <c r="Q57" s="158"/>
    </row>
    <row r="58" spans="1:17" ht="25.5" x14ac:dyDescent="0.2">
      <c r="A58" s="223">
        <v>41</v>
      </c>
      <c r="B58" s="224" t="s">
        <v>174</v>
      </c>
      <c r="C58" s="225" t="s">
        <v>182</v>
      </c>
      <c r="D58" s="225" t="s">
        <v>209</v>
      </c>
      <c r="E58" s="233" t="s">
        <v>16</v>
      </c>
      <c r="F58" s="226">
        <v>1</v>
      </c>
      <c r="G58" s="157"/>
      <c r="H58" s="157"/>
      <c r="I58" s="158"/>
      <c r="J58" s="158"/>
      <c r="K58" s="158"/>
      <c r="L58" s="158"/>
      <c r="M58" s="158"/>
      <c r="N58" s="158"/>
      <c r="O58" s="158"/>
      <c r="P58" s="158"/>
      <c r="Q58" s="158"/>
    </row>
    <row r="59" spans="1:17" x14ac:dyDescent="0.2">
      <c r="A59" s="223">
        <v>42</v>
      </c>
      <c r="B59" s="224" t="s">
        <v>175</v>
      </c>
      <c r="C59" s="225">
        <v>125</v>
      </c>
      <c r="D59" s="225" t="s">
        <v>210</v>
      </c>
      <c r="E59" s="233" t="s">
        <v>16</v>
      </c>
      <c r="F59" s="226">
        <v>5</v>
      </c>
      <c r="G59" s="157"/>
      <c r="H59" s="157"/>
      <c r="I59" s="158"/>
      <c r="J59" s="158"/>
      <c r="K59" s="158"/>
      <c r="L59" s="158"/>
      <c r="M59" s="158"/>
      <c r="N59" s="158"/>
      <c r="O59" s="158"/>
      <c r="P59" s="158"/>
      <c r="Q59" s="158"/>
    </row>
    <row r="60" spans="1:17" x14ac:dyDescent="0.2">
      <c r="A60" s="223">
        <v>43</v>
      </c>
      <c r="B60" s="224" t="s">
        <v>176</v>
      </c>
      <c r="C60" s="225">
        <v>125</v>
      </c>
      <c r="D60" s="225" t="s">
        <v>211</v>
      </c>
      <c r="E60" s="233" t="s">
        <v>16</v>
      </c>
      <c r="F60" s="226">
        <v>7</v>
      </c>
      <c r="G60" s="157"/>
      <c r="H60" s="157"/>
      <c r="I60" s="158"/>
      <c r="J60" s="158"/>
      <c r="K60" s="158"/>
      <c r="L60" s="158"/>
      <c r="M60" s="158"/>
      <c r="N60" s="158"/>
      <c r="O60" s="158"/>
      <c r="P60" s="158"/>
      <c r="Q60" s="158"/>
    </row>
    <row r="61" spans="1:17" x14ac:dyDescent="0.2">
      <c r="A61" s="223">
        <v>45</v>
      </c>
      <c r="B61" s="224" t="s">
        <v>176</v>
      </c>
      <c r="C61" s="225">
        <v>200</v>
      </c>
      <c r="D61" s="225" t="s">
        <v>212</v>
      </c>
      <c r="E61" s="233" t="s">
        <v>16</v>
      </c>
      <c r="F61" s="226">
        <v>2</v>
      </c>
      <c r="G61" s="157"/>
      <c r="H61" s="157"/>
      <c r="I61" s="158"/>
      <c r="J61" s="158"/>
      <c r="K61" s="158"/>
      <c r="L61" s="158"/>
      <c r="M61" s="158"/>
      <c r="N61" s="158"/>
      <c r="O61" s="158"/>
      <c r="P61" s="158"/>
      <c r="Q61" s="158"/>
    </row>
    <row r="62" spans="1:17" ht="25.5" x14ac:dyDescent="0.2">
      <c r="A62" s="223">
        <v>46</v>
      </c>
      <c r="B62" s="224" t="s">
        <v>177</v>
      </c>
      <c r="C62" s="225">
        <v>200</v>
      </c>
      <c r="D62" s="225" t="s">
        <v>214</v>
      </c>
      <c r="E62" s="233" t="s">
        <v>16</v>
      </c>
      <c r="F62" s="226">
        <v>6</v>
      </c>
      <c r="G62" s="157"/>
      <c r="H62" s="157"/>
      <c r="I62" s="158"/>
      <c r="J62" s="158"/>
      <c r="K62" s="158"/>
      <c r="L62" s="158"/>
      <c r="M62" s="158"/>
      <c r="N62" s="158"/>
      <c r="O62" s="158"/>
      <c r="P62" s="158"/>
      <c r="Q62" s="158"/>
    </row>
    <row r="63" spans="1:17" ht="25.5" x14ac:dyDescent="0.2">
      <c r="A63" s="223">
        <v>47</v>
      </c>
      <c r="B63" s="224" t="s">
        <v>177</v>
      </c>
      <c r="C63" s="225">
        <v>125</v>
      </c>
      <c r="D63" s="225" t="s">
        <v>215</v>
      </c>
      <c r="E63" s="233" t="s">
        <v>16</v>
      </c>
      <c r="F63" s="226">
        <v>3</v>
      </c>
      <c r="G63" s="157"/>
      <c r="H63" s="157"/>
      <c r="I63" s="158"/>
      <c r="J63" s="158"/>
      <c r="K63" s="158"/>
      <c r="L63" s="158"/>
      <c r="M63" s="158"/>
      <c r="N63" s="158"/>
      <c r="O63" s="158"/>
      <c r="P63" s="158"/>
      <c r="Q63" s="158"/>
    </row>
    <row r="64" spans="1:17" ht="25.5" x14ac:dyDescent="0.2">
      <c r="A64" s="223">
        <v>48</v>
      </c>
      <c r="B64" s="224" t="s">
        <v>178</v>
      </c>
      <c r="C64" s="225">
        <v>125</v>
      </c>
      <c r="D64" s="225" t="s">
        <v>216</v>
      </c>
      <c r="E64" s="117" t="s">
        <v>14</v>
      </c>
      <c r="F64" s="226">
        <v>20</v>
      </c>
      <c r="G64" s="157"/>
      <c r="H64" s="157"/>
      <c r="I64" s="158"/>
      <c r="J64" s="158"/>
      <c r="K64" s="158"/>
      <c r="L64" s="158"/>
      <c r="M64" s="158"/>
      <c r="N64" s="158"/>
      <c r="O64" s="158"/>
      <c r="P64" s="158"/>
      <c r="Q64" s="158"/>
    </row>
    <row r="65" spans="1:17" ht="51" x14ac:dyDescent="0.2">
      <c r="A65" s="223">
        <v>49</v>
      </c>
      <c r="B65" s="224" t="s">
        <v>179</v>
      </c>
      <c r="C65" s="225">
        <v>125</v>
      </c>
      <c r="D65" s="225" t="s">
        <v>217</v>
      </c>
      <c r="E65" s="117" t="s">
        <v>14</v>
      </c>
      <c r="F65" s="226">
        <v>40</v>
      </c>
      <c r="G65" s="157"/>
      <c r="H65" s="157"/>
      <c r="I65" s="158"/>
      <c r="J65" s="158"/>
      <c r="K65" s="158"/>
      <c r="L65" s="158"/>
      <c r="M65" s="158"/>
      <c r="N65" s="158"/>
      <c r="O65" s="158"/>
      <c r="P65" s="158"/>
      <c r="Q65" s="158"/>
    </row>
    <row r="66" spans="1:17" ht="25.5" x14ac:dyDescent="0.2">
      <c r="A66" s="223">
        <v>50</v>
      </c>
      <c r="B66" s="224" t="s">
        <v>179</v>
      </c>
      <c r="C66" s="225">
        <v>125</v>
      </c>
      <c r="D66" s="225" t="s">
        <v>578</v>
      </c>
      <c r="E66" s="117" t="s">
        <v>14</v>
      </c>
      <c r="F66" s="226">
        <v>5</v>
      </c>
      <c r="G66" s="157"/>
      <c r="H66" s="157"/>
      <c r="I66" s="158"/>
      <c r="J66" s="158"/>
      <c r="K66" s="158"/>
      <c r="L66" s="158"/>
      <c r="M66" s="158"/>
      <c r="N66" s="158"/>
      <c r="O66" s="158"/>
      <c r="P66" s="158"/>
      <c r="Q66" s="158"/>
    </row>
    <row r="67" spans="1:17" x14ac:dyDescent="0.2">
      <c r="A67" s="223"/>
      <c r="B67" s="229" t="s">
        <v>585</v>
      </c>
      <c r="C67" s="226"/>
      <c r="D67" s="226"/>
      <c r="E67" s="117"/>
      <c r="F67" s="226"/>
      <c r="G67" s="157"/>
      <c r="H67" s="157"/>
      <c r="I67" s="158"/>
      <c r="J67" s="158"/>
      <c r="K67" s="158"/>
      <c r="L67" s="158"/>
      <c r="M67" s="158"/>
      <c r="N67" s="158"/>
      <c r="O67" s="158"/>
      <c r="P67" s="158"/>
      <c r="Q67" s="158"/>
    </row>
    <row r="68" spans="1:17" x14ac:dyDescent="0.2">
      <c r="A68" s="223">
        <v>51</v>
      </c>
      <c r="B68" s="224" t="s">
        <v>112</v>
      </c>
      <c r="C68" s="226">
        <v>100</v>
      </c>
      <c r="D68" s="226" t="s">
        <v>117</v>
      </c>
      <c r="E68" s="117" t="s">
        <v>15</v>
      </c>
      <c r="F68" s="226">
        <v>2</v>
      </c>
      <c r="G68" s="157"/>
      <c r="H68" s="157"/>
      <c r="I68" s="158"/>
      <c r="J68" s="158"/>
      <c r="K68" s="158"/>
      <c r="L68" s="158"/>
      <c r="M68" s="158"/>
      <c r="N68" s="158"/>
      <c r="O68" s="158"/>
      <c r="P68" s="158"/>
      <c r="Q68" s="158"/>
    </row>
    <row r="69" spans="1:17" x14ac:dyDescent="0.2">
      <c r="A69" s="223">
        <v>52</v>
      </c>
      <c r="B69" s="224" t="s">
        <v>112</v>
      </c>
      <c r="C69" s="225">
        <v>125</v>
      </c>
      <c r="D69" s="225" t="s">
        <v>118</v>
      </c>
      <c r="E69" s="234" t="s">
        <v>15</v>
      </c>
      <c r="F69" s="226">
        <v>170</v>
      </c>
      <c r="G69" s="157"/>
      <c r="H69" s="157"/>
      <c r="I69" s="158"/>
      <c r="J69" s="158"/>
      <c r="K69" s="158"/>
      <c r="L69" s="158"/>
      <c r="M69" s="158"/>
      <c r="N69" s="158"/>
      <c r="O69" s="158"/>
      <c r="P69" s="158"/>
      <c r="Q69" s="158"/>
    </row>
    <row r="70" spans="1:17" x14ac:dyDescent="0.2">
      <c r="A70" s="223">
        <v>53</v>
      </c>
      <c r="B70" s="224" t="s">
        <v>112</v>
      </c>
      <c r="C70" s="225">
        <v>160</v>
      </c>
      <c r="D70" s="225" t="s">
        <v>196</v>
      </c>
      <c r="E70" s="226" t="s">
        <v>15</v>
      </c>
      <c r="F70" s="226">
        <v>1</v>
      </c>
      <c r="G70" s="157"/>
      <c r="H70" s="157"/>
      <c r="I70" s="158"/>
      <c r="J70" s="158"/>
      <c r="K70" s="158"/>
      <c r="L70" s="158"/>
      <c r="M70" s="158"/>
      <c r="N70" s="158"/>
      <c r="O70" s="158"/>
      <c r="P70" s="158"/>
      <c r="Q70" s="158"/>
    </row>
    <row r="71" spans="1:17" x14ac:dyDescent="0.2">
      <c r="A71" s="223">
        <v>54</v>
      </c>
      <c r="B71" s="224" t="s">
        <v>112</v>
      </c>
      <c r="C71" s="225">
        <v>400</v>
      </c>
      <c r="D71" s="225" t="s">
        <v>199</v>
      </c>
      <c r="E71" s="234" t="s">
        <v>15</v>
      </c>
      <c r="F71" s="226">
        <v>13.5</v>
      </c>
      <c r="G71" s="157"/>
      <c r="H71" s="157"/>
      <c r="I71" s="158"/>
      <c r="J71" s="158"/>
      <c r="K71" s="158"/>
      <c r="L71" s="158"/>
      <c r="M71" s="158"/>
      <c r="N71" s="158"/>
      <c r="O71" s="158"/>
      <c r="P71" s="158"/>
      <c r="Q71" s="158"/>
    </row>
    <row r="72" spans="1:17" x14ac:dyDescent="0.2">
      <c r="A72" s="223"/>
      <c r="B72" s="224" t="s">
        <v>218</v>
      </c>
      <c r="C72" s="225"/>
      <c r="D72" s="225"/>
      <c r="E72" s="233" t="s">
        <v>27</v>
      </c>
      <c r="F72" s="226">
        <v>1</v>
      </c>
      <c r="G72" s="157"/>
      <c r="H72" s="157"/>
      <c r="I72" s="158"/>
      <c r="J72" s="158"/>
      <c r="K72" s="158"/>
      <c r="L72" s="158"/>
      <c r="M72" s="158"/>
      <c r="N72" s="158"/>
      <c r="O72" s="158"/>
      <c r="P72" s="158"/>
      <c r="Q72" s="158"/>
    </row>
    <row r="73" spans="1:17" x14ac:dyDescent="0.2">
      <c r="A73" s="223">
        <v>55</v>
      </c>
      <c r="B73" s="224" t="s">
        <v>167</v>
      </c>
      <c r="C73" s="225">
        <v>125</v>
      </c>
      <c r="D73" s="225"/>
      <c r="E73" s="233" t="s">
        <v>16</v>
      </c>
      <c r="F73" s="226">
        <v>6</v>
      </c>
      <c r="G73" s="157"/>
      <c r="H73" s="157"/>
      <c r="I73" s="158"/>
      <c r="J73" s="158"/>
      <c r="K73" s="158"/>
      <c r="L73" s="158"/>
      <c r="M73" s="158"/>
      <c r="N73" s="158"/>
      <c r="O73" s="158"/>
      <c r="P73" s="158"/>
      <c r="Q73" s="158"/>
    </row>
    <row r="74" spans="1:17" x14ac:dyDescent="0.2">
      <c r="A74" s="223">
        <v>56</v>
      </c>
      <c r="B74" s="224" t="s">
        <v>167</v>
      </c>
      <c r="C74" s="225">
        <v>400</v>
      </c>
      <c r="D74" s="225"/>
      <c r="E74" s="233" t="s">
        <v>16</v>
      </c>
      <c r="F74" s="226">
        <v>2</v>
      </c>
      <c r="G74" s="157"/>
      <c r="H74" s="157"/>
      <c r="I74" s="158"/>
      <c r="J74" s="158"/>
      <c r="K74" s="158"/>
      <c r="L74" s="158"/>
      <c r="M74" s="158"/>
      <c r="N74" s="158"/>
      <c r="O74" s="158"/>
      <c r="P74" s="158"/>
      <c r="Q74" s="158"/>
    </row>
    <row r="75" spans="1:17" x14ac:dyDescent="0.2">
      <c r="A75" s="223">
        <v>57</v>
      </c>
      <c r="B75" s="224" t="s">
        <v>168</v>
      </c>
      <c r="C75" s="225">
        <v>125</v>
      </c>
      <c r="D75" s="225"/>
      <c r="E75" s="233" t="s">
        <v>16</v>
      </c>
      <c r="F75" s="226">
        <v>4</v>
      </c>
      <c r="G75" s="157"/>
      <c r="H75" s="157"/>
      <c r="I75" s="158"/>
      <c r="J75" s="158"/>
      <c r="K75" s="158"/>
      <c r="L75" s="158"/>
      <c r="M75" s="158"/>
      <c r="N75" s="158"/>
      <c r="O75" s="158"/>
      <c r="P75" s="158"/>
      <c r="Q75" s="158"/>
    </row>
    <row r="76" spans="1:17" x14ac:dyDescent="0.2">
      <c r="A76" s="223">
        <v>58</v>
      </c>
      <c r="B76" s="224" t="s">
        <v>168</v>
      </c>
      <c r="C76" s="225">
        <v>400</v>
      </c>
      <c r="D76" s="225"/>
      <c r="E76" s="233" t="s">
        <v>16</v>
      </c>
      <c r="F76" s="226">
        <v>2</v>
      </c>
      <c r="G76" s="157"/>
      <c r="H76" s="157"/>
      <c r="I76" s="158"/>
      <c r="J76" s="158"/>
      <c r="K76" s="158"/>
      <c r="L76" s="158"/>
      <c r="M76" s="158"/>
      <c r="N76" s="158"/>
      <c r="O76" s="158"/>
      <c r="P76" s="158"/>
      <c r="Q76" s="158"/>
    </row>
    <row r="77" spans="1:17" x14ac:dyDescent="0.2">
      <c r="A77" s="223">
        <v>59</v>
      </c>
      <c r="B77" s="224" t="s">
        <v>169</v>
      </c>
      <c r="C77" s="225">
        <v>125</v>
      </c>
      <c r="D77" s="225"/>
      <c r="E77" s="233" t="s">
        <v>16</v>
      </c>
      <c r="F77" s="226">
        <v>4</v>
      </c>
      <c r="G77" s="157"/>
      <c r="H77" s="157"/>
      <c r="I77" s="158"/>
      <c r="J77" s="158"/>
      <c r="K77" s="158"/>
      <c r="L77" s="158"/>
      <c r="M77" s="158"/>
      <c r="N77" s="158"/>
      <c r="O77" s="158"/>
      <c r="P77" s="158"/>
      <c r="Q77" s="158"/>
    </row>
    <row r="78" spans="1:17" x14ac:dyDescent="0.2">
      <c r="A78" s="223">
        <v>60</v>
      </c>
      <c r="B78" s="224" t="s">
        <v>170</v>
      </c>
      <c r="C78" s="225">
        <v>100</v>
      </c>
      <c r="D78" s="225"/>
      <c r="E78" s="233" t="s">
        <v>16</v>
      </c>
      <c r="F78" s="226">
        <v>1</v>
      </c>
      <c r="G78" s="157"/>
      <c r="H78" s="157"/>
      <c r="I78" s="158"/>
      <c r="J78" s="158"/>
      <c r="K78" s="158"/>
      <c r="L78" s="158"/>
      <c r="M78" s="158"/>
      <c r="N78" s="158"/>
      <c r="O78" s="158"/>
      <c r="P78" s="158"/>
      <c r="Q78" s="158"/>
    </row>
    <row r="79" spans="1:17" x14ac:dyDescent="0.2">
      <c r="A79" s="223">
        <v>61</v>
      </c>
      <c r="B79" s="224" t="s">
        <v>170</v>
      </c>
      <c r="C79" s="225">
        <v>125</v>
      </c>
      <c r="D79" s="225"/>
      <c r="E79" s="233" t="s">
        <v>16</v>
      </c>
      <c r="F79" s="226">
        <v>73</v>
      </c>
      <c r="G79" s="157"/>
      <c r="H79" s="157"/>
      <c r="I79" s="158"/>
      <c r="J79" s="158"/>
      <c r="K79" s="158"/>
      <c r="L79" s="158"/>
      <c r="M79" s="158"/>
      <c r="N79" s="158"/>
      <c r="O79" s="158"/>
      <c r="P79" s="158"/>
      <c r="Q79" s="158"/>
    </row>
    <row r="80" spans="1:17" x14ac:dyDescent="0.2">
      <c r="A80" s="223">
        <v>62</v>
      </c>
      <c r="B80" s="224" t="s">
        <v>170</v>
      </c>
      <c r="C80" s="225">
        <v>125</v>
      </c>
      <c r="D80" s="225" t="s">
        <v>586</v>
      </c>
      <c r="E80" s="233" t="s">
        <v>16</v>
      </c>
      <c r="F80" s="226">
        <v>1</v>
      </c>
      <c r="G80" s="157"/>
      <c r="H80" s="157"/>
      <c r="I80" s="158"/>
      <c r="J80" s="158"/>
      <c r="K80" s="158"/>
      <c r="L80" s="158"/>
      <c r="M80" s="158"/>
      <c r="N80" s="158"/>
      <c r="O80" s="158"/>
      <c r="P80" s="158"/>
      <c r="Q80" s="158"/>
    </row>
    <row r="81" spans="1:17" ht="25.5" x14ac:dyDescent="0.2">
      <c r="A81" s="223">
        <v>63</v>
      </c>
      <c r="B81" s="224" t="s">
        <v>171</v>
      </c>
      <c r="C81" s="225" t="s">
        <v>119</v>
      </c>
      <c r="D81" s="225" t="s">
        <v>587</v>
      </c>
      <c r="E81" s="233" t="s">
        <v>16</v>
      </c>
      <c r="F81" s="226">
        <v>1</v>
      </c>
      <c r="G81" s="157"/>
      <c r="H81" s="157"/>
      <c r="I81" s="158"/>
      <c r="J81" s="158"/>
      <c r="K81" s="158"/>
      <c r="L81" s="158"/>
      <c r="M81" s="158"/>
      <c r="N81" s="158"/>
      <c r="O81" s="158"/>
      <c r="P81" s="158"/>
      <c r="Q81" s="158"/>
    </row>
    <row r="82" spans="1:17" x14ac:dyDescent="0.2">
      <c r="A82" s="223">
        <v>64</v>
      </c>
      <c r="B82" s="224" t="s">
        <v>171</v>
      </c>
      <c r="C82" s="225" t="s">
        <v>190</v>
      </c>
      <c r="D82" s="225"/>
      <c r="E82" s="233" t="s">
        <v>16</v>
      </c>
      <c r="F82" s="226">
        <v>11</v>
      </c>
      <c r="G82" s="157"/>
      <c r="H82" s="157"/>
      <c r="I82" s="158"/>
      <c r="J82" s="158"/>
      <c r="K82" s="158"/>
      <c r="L82" s="158"/>
      <c r="M82" s="158"/>
      <c r="N82" s="158"/>
      <c r="O82" s="158"/>
      <c r="P82" s="158"/>
      <c r="Q82" s="158"/>
    </row>
    <row r="83" spans="1:17" ht="25.5" x14ac:dyDescent="0.2">
      <c r="A83" s="223">
        <v>65</v>
      </c>
      <c r="B83" s="224" t="s">
        <v>113</v>
      </c>
      <c r="C83" s="225" t="s">
        <v>588</v>
      </c>
      <c r="D83" s="225"/>
      <c r="E83" s="233" t="s">
        <v>16</v>
      </c>
      <c r="F83" s="226">
        <v>1</v>
      </c>
      <c r="G83" s="157"/>
      <c r="H83" s="157"/>
      <c r="I83" s="158"/>
      <c r="J83" s="158"/>
      <c r="K83" s="158"/>
      <c r="L83" s="158"/>
      <c r="M83" s="158"/>
      <c r="N83" s="158"/>
      <c r="O83" s="158"/>
      <c r="P83" s="158"/>
      <c r="Q83" s="158"/>
    </row>
    <row r="84" spans="1:17" x14ac:dyDescent="0.2">
      <c r="A84" s="223">
        <v>66</v>
      </c>
      <c r="B84" s="224" t="s">
        <v>113</v>
      </c>
      <c r="C84" s="225" t="s">
        <v>187</v>
      </c>
      <c r="D84" s="225"/>
      <c r="E84" s="233" t="s">
        <v>16</v>
      </c>
      <c r="F84" s="226">
        <v>1</v>
      </c>
      <c r="G84" s="157"/>
      <c r="H84" s="157"/>
      <c r="I84" s="158"/>
      <c r="J84" s="158"/>
      <c r="K84" s="158"/>
      <c r="L84" s="158"/>
      <c r="M84" s="158"/>
      <c r="N84" s="158"/>
      <c r="O84" s="158"/>
      <c r="P84" s="158"/>
      <c r="Q84" s="158"/>
    </row>
    <row r="85" spans="1:17" x14ac:dyDescent="0.2">
      <c r="A85" s="223">
        <v>67</v>
      </c>
      <c r="B85" s="224" t="s">
        <v>172</v>
      </c>
      <c r="C85" s="225">
        <v>400</v>
      </c>
      <c r="D85" s="225" t="s">
        <v>204</v>
      </c>
      <c r="E85" s="233" t="s">
        <v>16</v>
      </c>
      <c r="F85" s="226">
        <v>1</v>
      </c>
      <c r="G85" s="157"/>
      <c r="H85" s="157"/>
      <c r="I85" s="158"/>
      <c r="J85" s="158"/>
      <c r="K85" s="158"/>
      <c r="L85" s="158"/>
      <c r="M85" s="158"/>
      <c r="N85" s="158"/>
      <c r="O85" s="158"/>
      <c r="P85" s="158"/>
      <c r="Q85" s="158"/>
    </row>
    <row r="86" spans="1:17" x14ac:dyDescent="0.2">
      <c r="A86" s="223">
        <v>68</v>
      </c>
      <c r="B86" s="224" t="s">
        <v>114</v>
      </c>
      <c r="C86" s="225">
        <v>160</v>
      </c>
      <c r="D86" s="225" t="s">
        <v>589</v>
      </c>
      <c r="E86" s="233" t="s">
        <v>16</v>
      </c>
      <c r="F86" s="226">
        <v>1</v>
      </c>
      <c r="G86" s="157"/>
      <c r="H86" s="157"/>
      <c r="I86" s="158"/>
      <c r="J86" s="158"/>
      <c r="K86" s="158"/>
      <c r="L86" s="158"/>
      <c r="M86" s="158"/>
      <c r="N86" s="158"/>
      <c r="O86" s="158"/>
      <c r="P86" s="158"/>
      <c r="Q86" s="158"/>
    </row>
    <row r="87" spans="1:17" ht="25.5" x14ac:dyDescent="0.2">
      <c r="A87" s="223">
        <v>69</v>
      </c>
      <c r="B87" s="224" t="s">
        <v>590</v>
      </c>
      <c r="C87" s="226">
        <v>100</v>
      </c>
      <c r="D87" s="225" t="s">
        <v>207</v>
      </c>
      <c r="E87" s="117" t="s">
        <v>16</v>
      </c>
      <c r="F87" s="226">
        <v>2</v>
      </c>
      <c r="G87" s="157"/>
      <c r="H87" s="157"/>
      <c r="I87" s="158"/>
      <c r="J87" s="158"/>
      <c r="K87" s="158"/>
      <c r="L87" s="158"/>
      <c r="M87" s="158"/>
      <c r="N87" s="158"/>
      <c r="O87" s="158"/>
      <c r="P87" s="158"/>
      <c r="Q87" s="158"/>
    </row>
    <row r="88" spans="1:17" ht="25.5" x14ac:dyDescent="0.2">
      <c r="A88" s="223">
        <v>70</v>
      </c>
      <c r="B88" s="224" t="s">
        <v>590</v>
      </c>
      <c r="C88" s="226">
        <v>125</v>
      </c>
      <c r="D88" s="225" t="s">
        <v>120</v>
      </c>
      <c r="E88" s="117" t="s">
        <v>16</v>
      </c>
      <c r="F88" s="226">
        <v>28</v>
      </c>
      <c r="G88" s="157"/>
      <c r="H88" s="157"/>
      <c r="I88" s="158"/>
      <c r="J88" s="158"/>
      <c r="K88" s="158"/>
      <c r="L88" s="158"/>
      <c r="M88" s="158"/>
      <c r="N88" s="158"/>
      <c r="O88" s="158"/>
      <c r="P88" s="158"/>
      <c r="Q88" s="158"/>
    </row>
    <row r="89" spans="1:17" ht="25.5" x14ac:dyDescent="0.2">
      <c r="A89" s="223">
        <v>71</v>
      </c>
      <c r="B89" s="224" t="s">
        <v>590</v>
      </c>
      <c r="C89" s="226">
        <v>160</v>
      </c>
      <c r="D89" s="225" t="s">
        <v>591</v>
      </c>
      <c r="E89" s="117" t="s">
        <v>16</v>
      </c>
      <c r="F89" s="226">
        <v>1</v>
      </c>
      <c r="G89" s="157"/>
      <c r="H89" s="157"/>
      <c r="I89" s="158"/>
      <c r="J89" s="158"/>
      <c r="K89" s="158"/>
      <c r="L89" s="158"/>
      <c r="M89" s="158"/>
      <c r="N89" s="158"/>
      <c r="O89" s="158"/>
      <c r="P89" s="158"/>
      <c r="Q89" s="158"/>
    </row>
    <row r="90" spans="1:17" ht="51" x14ac:dyDescent="0.2">
      <c r="A90" s="223">
        <v>72</v>
      </c>
      <c r="B90" s="224" t="s">
        <v>592</v>
      </c>
      <c r="C90" s="226">
        <v>400</v>
      </c>
      <c r="D90" s="225" t="s">
        <v>213</v>
      </c>
      <c r="E90" s="117" t="s">
        <v>16</v>
      </c>
      <c r="F90" s="226">
        <v>1</v>
      </c>
      <c r="G90" s="157"/>
      <c r="H90" s="157"/>
      <c r="I90" s="158"/>
      <c r="J90" s="158"/>
      <c r="K90" s="158"/>
      <c r="L90" s="158"/>
      <c r="M90" s="158"/>
      <c r="N90" s="158"/>
      <c r="O90" s="158"/>
      <c r="P90" s="158"/>
      <c r="Q90" s="158"/>
    </row>
    <row r="91" spans="1:17" ht="25.5" x14ac:dyDescent="0.2">
      <c r="A91" s="223">
        <v>73</v>
      </c>
      <c r="B91" s="224" t="s">
        <v>178</v>
      </c>
      <c r="C91" s="225"/>
      <c r="D91" s="225" t="s">
        <v>216</v>
      </c>
      <c r="E91" s="117" t="s">
        <v>14</v>
      </c>
      <c r="F91" s="226">
        <v>50</v>
      </c>
      <c r="G91" s="157"/>
      <c r="H91" s="157"/>
      <c r="I91" s="158"/>
      <c r="J91" s="158"/>
      <c r="K91" s="158"/>
      <c r="L91" s="158"/>
      <c r="M91" s="158"/>
      <c r="N91" s="158"/>
      <c r="O91" s="158"/>
      <c r="P91" s="158"/>
      <c r="Q91" s="158"/>
    </row>
    <row r="92" spans="1:17" ht="25.5" x14ac:dyDescent="0.2">
      <c r="A92" s="223">
        <v>74</v>
      </c>
      <c r="B92" s="224" t="s">
        <v>179</v>
      </c>
      <c r="C92" s="225"/>
      <c r="D92" s="225" t="s">
        <v>578</v>
      </c>
      <c r="E92" s="117" t="s">
        <v>14</v>
      </c>
      <c r="F92" s="226">
        <v>45</v>
      </c>
      <c r="G92" s="157"/>
      <c r="H92" s="157"/>
      <c r="I92" s="158"/>
      <c r="J92" s="158"/>
      <c r="K92" s="158"/>
      <c r="L92" s="158"/>
      <c r="M92" s="158"/>
      <c r="N92" s="158"/>
      <c r="O92" s="158"/>
      <c r="P92" s="158"/>
      <c r="Q92" s="158"/>
    </row>
    <row r="93" spans="1:17" ht="51" x14ac:dyDescent="0.2">
      <c r="A93" s="223">
        <v>75</v>
      </c>
      <c r="B93" s="224" t="s">
        <v>179</v>
      </c>
      <c r="C93" s="225"/>
      <c r="D93" s="225" t="s">
        <v>217</v>
      </c>
      <c r="E93" s="117" t="s">
        <v>14</v>
      </c>
      <c r="F93" s="226">
        <v>27</v>
      </c>
      <c r="G93" s="157"/>
      <c r="H93" s="157"/>
      <c r="I93" s="158"/>
      <c r="J93" s="158"/>
      <c r="K93" s="158"/>
      <c r="L93" s="158"/>
      <c r="M93" s="158"/>
      <c r="N93" s="158"/>
      <c r="O93" s="158"/>
      <c r="P93" s="158"/>
      <c r="Q93" s="158"/>
    </row>
    <row r="94" spans="1:17" ht="25.5" x14ac:dyDescent="0.2">
      <c r="A94" s="223">
        <v>76</v>
      </c>
      <c r="B94" s="224" t="s">
        <v>115</v>
      </c>
      <c r="C94" s="225"/>
      <c r="D94" s="225"/>
      <c r="E94" s="117" t="s">
        <v>27</v>
      </c>
      <c r="F94" s="226">
        <v>1</v>
      </c>
      <c r="G94" s="157"/>
      <c r="H94" s="157"/>
      <c r="I94" s="158"/>
      <c r="J94" s="158"/>
      <c r="K94" s="158"/>
      <c r="L94" s="158"/>
      <c r="M94" s="158"/>
      <c r="N94" s="158"/>
      <c r="O94" s="158"/>
      <c r="P94" s="158"/>
      <c r="Q94" s="158"/>
    </row>
    <row r="95" spans="1:17" ht="25.5" x14ac:dyDescent="0.2">
      <c r="A95" s="223">
        <v>77</v>
      </c>
      <c r="B95" s="230" t="s">
        <v>180</v>
      </c>
      <c r="C95" s="225"/>
      <c r="D95" s="225"/>
      <c r="E95" s="117" t="s">
        <v>27</v>
      </c>
      <c r="F95" s="226">
        <v>1</v>
      </c>
      <c r="G95" s="157"/>
      <c r="H95" s="157"/>
      <c r="I95" s="158"/>
      <c r="J95" s="158"/>
      <c r="K95" s="158"/>
      <c r="L95" s="158"/>
      <c r="M95" s="158"/>
      <c r="N95" s="158"/>
      <c r="O95" s="158"/>
      <c r="P95" s="158"/>
      <c r="Q95" s="158"/>
    </row>
    <row r="96" spans="1:17" x14ac:dyDescent="0.2">
      <c r="A96" s="223"/>
      <c r="B96" s="229"/>
      <c r="C96" s="226"/>
      <c r="D96" s="226"/>
      <c r="E96" s="117"/>
      <c r="F96" s="226"/>
      <c r="G96" s="157"/>
      <c r="H96" s="157"/>
      <c r="I96" s="158"/>
      <c r="J96" s="158"/>
      <c r="K96" s="158"/>
      <c r="L96" s="158"/>
      <c r="M96" s="158"/>
      <c r="N96" s="158"/>
      <c r="O96" s="158"/>
      <c r="P96" s="158"/>
      <c r="Q96" s="158"/>
    </row>
    <row r="97" spans="1:17" ht="13.5" thickBot="1" x14ac:dyDescent="0.25">
      <c r="A97" s="187"/>
      <c r="B97" s="188"/>
      <c r="C97" s="189"/>
      <c r="D97" s="189"/>
      <c r="E97" s="189"/>
      <c r="F97" s="211"/>
      <c r="G97" s="211"/>
      <c r="H97" s="211"/>
      <c r="I97" s="212"/>
      <c r="J97" s="212"/>
      <c r="K97" s="213"/>
      <c r="L97" s="213"/>
      <c r="M97" s="213"/>
      <c r="N97" s="214"/>
      <c r="O97" s="214"/>
      <c r="P97" s="214"/>
      <c r="Q97" s="214"/>
    </row>
    <row r="98" spans="1:17" ht="13.5" thickTop="1" x14ac:dyDescent="0.2">
      <c r="A98" s="190"/>
      <c r="B98" s="191" t="s">
        <v>32</v>
      </c>
      <c r="C98" s="215"/>
      <c r="D98" s="215"/>
      <c r="E98" s="215"/>
      <c r="F98" s="215"/>
      <c r="G98" s="215"/>
      <c r="H98" s="215"/>
      <c r="I98" s="215"/>
      <c r="J98" s="215"/>
      <c r="K98" s="215"/>
      <c r="L98" s="215"/>
      <c r="M98" s="216"/>
      <c r="N98" s="217"/>
      <c r="O98" s="217"/>
      <c r="P98" s="217"/>
      <c r="Q98" s="217"/>
    </row>
    <row r="99" spans="1:17" x14ac:dyDescent="0.2">
      <c r="A99" s="192"/>
      <c r="B99" s="193" t="s">
        <v>18</v>
      </c>
      <c r="C99" s="234"/>
      <c r="D99" s="235"/>
      <c r="E99" s="194"/>
      <c r="F99" s="195" t="s">
        <v>727</v>
      </c>
      <c r="G99" s="195"/>
      <c r="H99" s="195"/>
      <c r="I99" s="194"/>
      <c r="J99" s="194"/>
      <c r="K99" s="194"/>
      <c r="L99" s="194"/>
      <c r="M99" s="194"/>
      <c r="N99" s="218"/>
      <c r="O99" s="218"/>
      <c r="P99" s="218"/>
      <c r="Q99" s="218"/>
    </row>
    <row r="100" spans="1:17" x14ac:dyDescent="0.2">
      <c r="A100" s="196"/>
      <c r="B100" s="198" t="s">
        <v>17</v>
      </c>
      <c r="C100" s="236"/>
      <c r="D100" s="235"/>
      <c r="E100" s="194"/>
      <c r="F100" s="195"/>
      <c r="G100" s="195"/>
      <c r="H100" s="195"/>
      <c r="I100" s="194"/>
      <c r="J100" s="194"/>
      <c r="K100" s="194"/>
      <c r="L100" s="194"/>
      <c r="M100" s="194"/>
      <c r="N100" s="218"/>
      <c r="O100" s="218"/>
      <c r="P100" s="218"/>
      <c r="Q100" s="218"/>
    </row>
    <row r="101" spans="1:17" x14ac:dyDescent="0.2">
      <c r="A101" s="200"/>
      <c r="B101" s="200"/>
      <c r="C101" s="200"/>
      <c r="D101" s="200"/>
      <c r="E101" s="201"/>
      <c r="F101" s="202"/>
      <c r="G101" s="202"/>
      <c r="H101" s="202"/>
      <c r="I101" s="169"/>
      <c r="J101" s="169"/>
      <c r="K101" s="169"/>
      <c r="L101" s="169"/>
      <c r="M101" s="169"/>
      <c r="N101" s="169"/>
      <c r="O101" s="169"/>
      <c r="P101" s="169"/>
      <c r="Q101" s="169"/>
    </row>
    <row r="102" spans="1:17" x14ac:dyDescent="0.2">
      <c r="A102" s="232" t="s">
        <v>31</v>
      </c>
      <c r="B102" s="169"/>
      <c r="C102" s="169"/>
      <c r="D102" s="169"/>
      <c r="E102" s="202"/>
      <c r="F102" s="202"/>
      <c r="G102" s="202"/>
      <c r="H102" s="202"/>
      <c r="I102" s="169"/>
      <c r="J102" s="169"/>
      <c r="K102" s="169"/>
      <c r="L102" s="169"/>
      <c r="M102" s="169"/>
      <c r="N102" s="169"/>
      <c r="O102" s="169"/>
      <c r="P102" s="169"/>
      <c r="Q102" s="169"/>
    </row>
    <row r="103" spans="1:17" x14ac:dyDescent="0.2">
      <c r="A103" s="42"/>
      <c r="B103" s="42"/>
      <c r="C103" s="42"/>
      <c r="D103" s="42"/>
      <c r="E103" s="43"/>
      <c r="F103" s="43"/>
      <c r="G103" s="43"/>
      <c r="H103" s="43"/>
      <c r="I103" s="42"/>
      <c r="J103" s="42"/>
      <c r="K103" s="42"/>
      <c r="L103" s="42"/>
      <c r="M103" s="42"/>
      <c r="N103" s="42"/>
      <c r="O103" s="42"/>
      <c r="P103" s="42"/>
      <c r="Q103" s="42"/>
    </row>
    <row r="104" spans="1:17" x14ac:dyDescent="0.2">
      <c r="A104" s="42"/>
      <c r="B104" s="42"/>
      <c r="C104" s="42"/>
      <c r="D104" s="42"/>
      <c r="E104" s="42"/>
      <c r="F104" s="42"/>
      <c r="G104" s="42"/>
      <c r="H104" s="42"/>
      <c r="I104" s="42"/>
      <c r="J104" s="42"/>
      <c r="K104" s="42"/>
      <c r="L104" s="42"/>
      <c r="M104" s="42"/>
      <c r="N104" s="42"/>
      <c r="O104" s="42"/>
      <c r="P104" s="42"/>
      <c r="Q104" s="42"/>
    </row>
  </sheetData>
  <mergeCells count="22">
    <mergeCell ref="B12:B15"/>
    <mergeCell ref="A12:A15"/>
    <mergeCell ref="A7:Q7"/>
    <mergeCell ref="A10:C10"/>
    <mergeCell ref="A8:Q8"/>
    <mergeCell ref="Q13:Q15"/>
    <mergeCell ref="P13:P15"/>
    <mergeCell ref="O13:O15"/>
    <mergeCell ref="N13:N15"/>
    <mergeCell ref="M13:M15"/>
    <mergeCell ref="L13:L15"/>
    <mergeCell ref="K13:K15"/>
    <mergeCell ref="J13:J15"/>
    <mergeCell ref="I13:I15"/>
    <mergeCell ref="H13:H15"/>
    <mergeCell ref="G12:G15"/>
    <mergeCell ref="M12:Q12"/>
    <mergeCell ref="H12:L12"/>
    <mergeCell ref="E12:E15"/>
    <mergeCell ref="D12:D15"/>
    <mergeCell ref="C12:C15"/>
    <mergeCell ref="F12:F15"/>
  </mergeCells>
  <conditionalFormatting sqref="E17:E24 E26:E69 E71:E97">
    <cfRule type="cellIs" dxfId="12" priority="2" stopIfTrue="1" operator="equal">
      <formula>0</formula>
    </cfRule>
    <cfRule type="expression" dxfId="11" priority="3" stopIfTrue="1">
      <formula>#DIV/0!</formula>
    </cfRule>
  </conditionalFormatting>
  <conditionalFormatting sqref="A11">
    <cfRule type="cellIs" dxfId="10" priority="1" stopIfTrue="1" operator="equal">
      <formula>0</formula>
    </cfRule>
  </conditionalFormatting>
  <printOptions horizontalCentered="1"/>
  <pageMargins left="0.70866141732283472" right="0.70866141732283472" top="0.94488188976377963" bottom="0.55118110236220474" header="0.31496062992125984" footer="0.31496062992125984"/>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selection activeCell="F75" sqref="F75"/>
    </sheetView>
  </sheetViews>
  <sheetFormatPr defaultRowHeight="12.75" x14ac:dyDescent="0.2"/>
  <cols>
    <col min="2" max="2" width="47.140625" customWidth="1"/>
    <col min="5" max="5" width="13" customWidth="1"/>
    <col min="6" max="6" width="14.140625" customWidth="1"/>
    <col min="7" max="7" width="11.85546875" customWidth="1"/>
    <col min="8" max="8" width="11" customWidth="1"/>
    <col min="9" max="9" width="12" customWidth="1"/>
    <col min="11" max="11" width="13" customWidth="1"/>
    <col min="12" max="12" width="12" customWidth="1"/>
    <col min="13" max="13" width="13.42578125" customWidth="1"/>
    <col min="14" max="15" width="12.28515625" customWidth="1"/>
  </cols>
  <sheetData>
    <row r="1" spans="1:15" x14ac:dyDescent="0.2">
      <c r="A1" s="166" t="s">
        <v>4</v>
      </c>
      <c r="B1" s="166" t="s">
        <v>79</v>
      </c>
      <c r="C1" s="237"/>
      <c r="D1" s="202"/>
      <c r="E1" s="202"/>
      <c r="F1" s="202"/>
      <c r="G1" s="169"/>
      <c r="H1" s="169"/>
      <c r="I1" s="169"/>
      <c r="J1" s="169"/>
      <c r="K1" s="169"/>
      <c r="L1" s="169"/>
      <c r="M1" s="169"/>
      <c r="N1" s="169"/>
      <c r="O1" s="169"/>
    </row>
    <row r="2" spans="1:15" x14ac:dyDescent="0.2">
      <c r="A2" s="166"/>
      <c r="B2" s="166"/>
      <c r="C2" s="237"/>
      <c r="D2" s="202"/>
      <c r="E2" s="202"/>
      <c r="F2" s="202"/>
      <c r="G2" s="169"/>
      <c r="H2" s="169"/>
      <c r="I2" s="169"/>
      <c r="J2" s="169"/>
      <c r="K2" s="169"/>
      <c r="L2" s="169"/>
      <c r="M2" s="169"/>
      <c r="N2" s="169"/>
      <c r="O2" s="169"/>
    </row>
    <row r="3" spans="1:15" x14ac:dyDescent="0.2">
      <c r="A3" s="166" t="s">
        <v>5</v>
      </c>
      <c r="B3" s="166" t="s">
        <v>80</v>
      </c>
      <c r="C3" s="237"/>
      <c r="D3" s="202"/>
      <c r="E3" s="202"/>
      <c r="F3" s="202"/>
      <c r="G3" s="169"/>
      <c r="H3" s="169"/>
      <c r="I3" s="169"/>
      <c r="J3" s="169"/>
      <c r="K3" s="169"/>
      <c r="L3" s="169"/>
      <c r="M3" s="169"/>
      <c r="N3" s="169"/>
      <c r="O3" s="169"/>
    </row>
    <row r="4" spans="1:15" ht="16.5" x14ac:dyDescent="0.3">
      <c r="A4" s="166"/>
      <c r="B4" s="238" t="s">
        <v>160</v>
      </c>
      <c r="C4" s="237"/>
      <c r="D4" s="202"/>
      <c r="E4" s="202"/>
      <c r="F4" s="202"/>
      <c r="G4" s="169"/>
      <c r="H4" s="169"/>
      <c r="I4" s="169"/>
      <c r="J4" s="169"/>
      <c r="K4" s="169"/>
      <c r="L4" s="169"/>
      <c r="M4" s="169"/>
      <c r="N4" s="169"/>
      <c r="O4" s="169"/>
    </row>
    <row r="5" spans="1:15" x14ac:dyDescent="0.2">
      <c r="A5" s="166" t="s">
        <v>53</v>
      </c>
      <c r="B5" s="166" t="s">
        <v>81</v>
      </c>
      <c r="C5" s="237"/>
      <c r="D5" s="202"/>
      <c r="E5" s="202"/>
      <c r="F5" s="202"/>
      <c r="G5" s="169"/>
      <c r="H5" s="169"/>
      <c r="I5" s="169"/>
      <c r="J5" s="169"/>
      <c r="K5" s="169"/>
      <c r="L5" s="169"/>
      <c r="M5" s="451"/>
      <c r="N5" s="451"/>
      <c r="O5" s="451"/>
    </row>
    <row r="6" spans="1:15" x14ac:dyDescent="0.2">
      <c r="A6" s="169"/>
      <c r="B6" s="169"/>
      <c r="C6" s="237"/>
      <c r="D6" s="202"/>
      <c r="E6" s="202"/>
      <c r="F6" s="202"/>
      <c r="G6" s="169"/>
      <c r="H6" s="169"/>
      <c r="I6" s="169"/>
      <c r="J6" s="169"/>
      <c r="K6" s="169"/>
      <c r="L6" s="169"/>
      <c r="M6" s="239"/>
      <c r="N6" s="239"/>
      <c r="O6" s="239"/>
    </row>
    <row r="7" spans="1:15" x14ac:dyDescent="0.2">
      <c r="A7" s="451" t="s">
        <v>730</v>
      </c>
      <c r="B7" s="451"/>
      <c r="C7" s="451"/>
      <c r="D7" s="451"/>
      <c r="E7" s="451"/>
      <c r="F7" s="451"/>
      <c r="G7" s="451"/>
      <c r="H7" s="451"/>
      <c r="I7" s="451"/>
      <c r="J7" s="451"/>
      <c r="K7" s="451"/>
      <c r="L7" s="451"/>
      <c r="M7" s="451"/>
      <c r="N7" s="451"/>
      <c r="O7" s="451"/>
    </row>
    <row r="8" spans="1:15" x14ac:dyDescent="0.2">
      <c r="A8" s="453" t="s">
        <v>129</v>
      </c>
      <c r="B8" s="445"/>
      <c r="C8" s="445"/>
      <c r="D8" s="445"/>
      <c r="E8" s="445"/>
      <c r="F8" s="445"/>
      <c r="G8" s="445"/>
      <c r="H8" s="445"/>
      <c r="I8" s="445"/>
      <c r="J8" s="445"/>
      <c r="K8" s="445"/>
      <c r="L8" s="445"/>
      <c r="M8" s="445"/>
      <c r="N8" s="445"/>
      <c r="O8" s="445"/>
    </row>
    <row r="9" spans="1:15" x14ac:dyDescent="0.2">
      <c r="A9" s="239"/>
      <c r="B9" s="239"/>
      <c r="C9" s="239"/>
      <c r="D9" s="239"/>
      <c r="E9" s="239"/>
      <c r="F9" s="239"/>
      <c r="G9" s="239"/>
      <c r="H9" s="239"/>
      <c r="I9" s="239"/>
      <c r="J9" s="239"/>
      <c r="K9" s="239"/>
      <c r="L9" s="239"/>
      <c r="M9" s="239"/>
      <c r="N9" s="239"/>
      <c r="O9" s="239"/>
    </row>
    <row r="10" spans="1:15" ht="16.5" x14ac:dyDescent="0.2">
      <c r="A10" s="452"/>
      <c r="B10" s="443"/>
      <c r="C10" s="443"/>
      <c r="E10" s="239"/>
      <c r="G10" s="239"/>
      <c r="H10" s="239"/>
      <c r="I10" s="239"/>
      <c r="J10" s="239"/>
      <c r="K10" s="239"/>
      <c r="L10" s="239"/>
      <c r="M10" s="239"/>
      <c r="N10" s="239"/>
      <c r="O10" s="239"/>
    </row>
    <row r="11" spans="1:15" ht="16.5" x14ac:dyDescent="0.3">
      <c r="A11" s="240" t="s">
        <v>567</v>
      </c>
      <c r="C11" s="202"/>
      <c r="D11" s="202"/>
      <c r="E11" s="202"/>
      <c r="F11" s="202"/>
      <c r="G11" s="169"/>
      <c r="H11" s="169"/>
      <c r="I11" s="169"/>
      <c r="J11" s="169"/>
      <c r="K11" s="169"/>
      <c r="L11" s="169"/>
      <c r="M11" s="241"/>
      <c r="N11" s="242"/>
      <c r="O11" s="243"/>
    </row>
    <row r="12" spans="1:15" x14ac:dyDescent="0.2">
      <c r="A12" s="436" t="s">
        <v>6</v>
      </c>
      <c r="B12" s="436" t="s">
        <v>7</v>
      </c>
      <c r="C12" s="436" t="s">
        <v>8</v>
      </c>
      <c r="D12" s="436" t="s">
        <v>9</v>
      </c>
      <c r="E12" s="446" t="s">
        <v>719</v>
      </c>
      <c r="F12" s="439" t="s">
        <v>45</v>
      </c>
      <c r="G12" s="440"/>
      <c r="H12" s="440"/>
      <c r="I12" s="440"/>
      <c r="J12" s="441"/>
      <c r="K12" s="439" t="s">
        <v>46</v>
      </c>
      <c r="L12" s="440"/>
      <c r="M12" s="440"/>
      <c r="N12" s="440"/>
      <c r="O12" s="441"/>
    </row>
    <row r="13" spans="1:15" x14ac:dyDescent="0.2">
      <c r="A13" s="437"/>
      <c r="B13" s="437"/>
      <c r="C13" s="437"/>
      <c r="D13" s="437"/>
      <c r="E13" s="437"/>
      <c r="F13" s="446" t="s">
        <v>718</v>
      </c>
      <c r="G13" s="436" t="s">
        <v>20</v>
      </c>
      <c r="H13" s="436" t="s">
        <v>21</v>
      </c>
      <c r="I13" s="436" t="s">
        <v>22</v>
      </c>
      <c r="J13" s="446" t="s">
        <v>23</v>
      </c>
      <c r="K13" s="446" t="s">
        <v>717</v>
      </c>
      <c r="L13" s="436" t="s">
        <v>24</v>
      </c>
      <c r="M13" s="436" t="s">
        <v>25</v>
      </c>
      <c r="N13" s="436" t="s">
        <v>26</v>
      </c>
      <c r="O13" s="436" t="s">
        <v>47</v>
      </c>
    </row>
    <row r="14" spans="1:15" x14ac:dyDescent="0.2">
      <c r="A14" s="437"/>
      <c r="B14" s="437"/>
      <c r="C14" s="437"/>
      <c r="D14" s="437"/>
      <c r="E14" s="437"/>
      <c r="F14" s="437"/>
      <c r="G14" s="437"/>
      <c r="H14" s="437"/>
      <c r="I14" s="437"/>
      <c r="J14" s="437"/>
      <c r="K14" s="437"/>
      <c r="L14" s="437"/>
      <c r="M14" s="437"/>
      <c r="N14" s="437"/>
      <c r="O14" s="437"/>
    </row>
    <row r="15" spans="1:15" ht="13.5" thickBot="1" x14ac:dyDescent="0.25">
      <c r="A15" s="438"/>
      <c r="B15" s="438"/>
      <c r="C15" s="438"/>
      <c r="D15" s="438"/>
      <c r="E15" s="438"/>
      <c r="F15" s="438"/>
      <c r="G15" s="438"/>
      <c r="H15" s="438"/>
      <c r="I15" s="438"/>
      <c r="J15" s="438"/>
      <c r="K15" s="438"/>
      <c r="L15" s="438"/>
      <c r="M15" s="438"/>
      <c r="N15" s="438"/>
      <c r="O15" s="438"/>
    </row>
    <row r="16" spans="1:15" ht="13.5" thickTop="1" x14ac:dyDescent="0.2">
      <c r="A16" s="244"/>
      <c r="B16" s="245"/>
      <c r="C16" s="236"/>
      <c r="D16" s="236"/>
      <c r="E16" s="236"/>
      <c r="F16" s="236"/>
      <c r="G16" s="246"/>
      <c r="H16" s="246"/>
      <c r="I16" s="246"/>
      <c r="J16" s="246"/>
      <c r="K16" s="246"/>
      <c r="L16" s="246"/>
      <c r="M16" s="246"/>
      <c r="N16" s="246"/>
      <c r="O16" s="246"/>
    </row>
    <row r="17" spans="1:15" x14ac:dyDescent="0.2">
      <c r="A17" s="222"/>
      <c r="B17" s="247" t="s">
        <v>130</v>
      </c>
      <c r="C17" s="117"/>
      <c r="D17" s="117"/>
      <c r="E17" s="117"/>
      <c r="F17" s="117"/>
      <c r="G17" s="158"/>
      <c r="H17" s="158"/>
      <c r="I17" s="158"/>
      <c r="J17" s="158"/>
      <c r="K17" s="158"/>
      <c r="L17" s="158"/>
      <c r="M17" s="158"/>
      <c r="N17" s="158"/>
      <c r="O17" s="158"/>
    </row>
    <row r="18" spans="1:15" ht="25.5" x14ac:dyDescent="0.2">
      <c r="A18" s="222">
        <v>1</v>
      </c>
      <c r="B18" s="248" t="s">
        <v>131</v>
      </c>
      <c r="C18" s="117" t="s">
        <v>15</v>
      </c>
      <c r="D18" s="117">
        <v>12</v>
      </c>
      <c r="E18" s="157"/>
      <c r="F18" s="157"/>
      <c r="G18" s="259"/>
      <c r="H18" s="158"/>
      <c r="I18" s="158"/>
      <c r="J18" s="158"/>
      <c r="K18" s="158"/>
      <c r="L18" s="158"/>
      <c r="M18" s="158"/>
      <c r="N18" s="158"/>
      <c r="O18" s="158"/>
    </row>
    <row r="19" spans="1:15" ht="16.5" x14ac:dyDescent="0.2">
      <c r="A19" s="222">
        <f>+A18+1</f>
        <v>2</v>
      </c>
      <c r="B19" s="248" t="s">
        <v>132</v>
      </c>
      <c r="C19" s="117" t="s">
        <v>15</v>
      </c>
      <c r="D19" s="117">
        <v>15</v>
      </c>
      <c r="E19" s="157"/>
      <c r="F19" s="157"/>
      <c r="G19" s="259"/>
      <c r="H19" s="158"/>
      <c r="I19" s="158"/>
      <c r="J19" s="158"/>
      <c r="K19" s="158"/>
      <c r="L19" s="158"/>
      <c r="M19" s="158"/>
      <c r="N19" s="158"/>
      <c r="O19" s="158"/>
    </row>
    <row r="20" spans="1:15" ht="16.5" x14ac:dyDescent="0.2">
      <c r="A20" s="222">
        <f t="shared" ref="A20:A57" si="0">+A19+1</f>
        <v>3</v>
      </c>
      <c r="B20" s="248" t="s">
        <v>133</v>
      </c>
      <c r="C20" s="117" t="s">
        <v>15</v>
      </c>
      <c r="D20" s="117">
        <v>25</v>
      </c>
      <c r="E20" s="157"/>
      <c r="F20" s="157"/>
      <c r="G20" s="259"/>
      <c r="H20" s="158"/>
      <c r="I20" s="158"/>
      <c r="J20" s="158"/>
      <c r="K20" s="158"/>
      <c r="L20" s="158"/>
      <c r="M20" s="158"/>
      <c r="N20" s="158"/>
      <c r="O20" s="158"/>
    </row>
    <row r="21" spans="1:15" ht="16.5" x14ac:dyDescent="0.2">
      <c r="A21" s="222">
        <v>4</v>
      </c>
      <c r="B21" s="248" t="s">
        <v>568</v>
      </c>
      <c r="C21" s="117" t="s">
        <v>15</v>
      </c>
      <c r="D21" s="117">
        <v>30</v>
      </c>
      <c r="E21" s="157"/>
      <c r="F21" s="157"/>
      <c r="G21" s="259"/>
      <c r="H21" s="158"/>
      <c r="I21" s="158"/>
      <c r="J21" s="158"/>
      <c r="K21" s="158"/>
      <c r="L21" s="158"/>
      <c r="M21" s="158"/>
      <c r="N21" s="158"/>
      <c r="O21" s="158"/>
    </row>
    <row r="22" spans="1:15" ht="16.5" x14ac:dyDescent="0.2">
      <c r="A22" s="222">
        <v>5</v>
      </c>
      <c r="B22" s="248" t="s">
        <v>569</v>
      </c>
      <c r="C22" s="117" t="s">
        <v>15</v>
      </c>
      <c r="D22" s="117">
        <v>9</v>
      </c>
      <c r="E22" s="157"/>
      <c r="F22" s="157"/>
      <c r="G22" s="259"/>
      <c r="H22" s="158"/>
      <c r="I22" s="158"/>
      <c r="J22" s="158"/>
      <c r="K22" s="158"/>
      <c r="L22" s="158"/>
      <c r="M22" s="158"/>
      <c r="N22" s="158"/>
      <c r="O22" s="158"/>
    </row>
    <row r="23" spans="1:15" ht="16.5" x14ac:dyDescent="0.2">
      <c r="A23" s="222">
        <v>6</v>
      </c>
      <c r="B23" s="248" t="s">
        <v>134</v>
      </c>
      <c r="C23" s="117" t="s">
        <v>16</v>
      </c>
      <c r="D23" s="117">
        <v>2</v>
      </c>
      <c r="E23" s="157"/>
      <c r="F23" s="157"/>
      <c r="G23" s="259"/>
      <c r="H23" s="158"/>
      <c r="I23" s="158"/>
      <c r="J23" s="158"/>
      <c r="K23" s="158"/>
      <c r="L23" s="158"/>
      <c r="M23" s="158"/>
      <c r="N23" s="158"/>
      <c r="O23" s="158"/>
    </row>
    <row r="24" spans="1:15" ht="16.5" x14ac:dyDescent="0.2">
      <c r="A24" s="222">
        <f t="shared" si="0"/>
        <v>7</v>
      </c>
      <c r="B24" s="248" t="s">
        <v>132</v>
      </c>
      <c r="C24" s="117" t="s">
        <v>16</v>
      </c>
      <c r="D24" s="117">
        <v>4</v>
      </c>
      <c r="E24" s="157"/>
      <c r="F24" s="157"/>
      <c r="G24" s="259"/>
      <c r="H24" s="158"/>
      <c r="I24" s="158"/>
      <c r="J24" s="158"/>
      <c r="K24" s="158"/>
      <c r="L24" s="158"/>
      <c r="M24" s="158"/>
      <c r="N24" s="158"/>
      <c r="O24" s="158"/>
    </row>
    <row r="25" spans="1:15" ht="16.5" x14ac:dyDescent="0.2">
      <c r="A25" s="222">
        <f t="shared" si="0"/>
        <v>8</v>
      </c>
      <c r="B25" s="248" t="s">
        <v>133</v>
      </c>
      <c r="C25" s="117" t="s">
        <v>16</v>
      </c>
      <c r="D25" s="117">
        <v>24</v>
      </c>
      <c r="E25" s="157"/>
      <c r="F25" s="157"/>
      <c r="G25" s="259"/>
      <c r="H25" s="158"/>
      <c r="I25" s="158"/>
      <c r="J25" s="158"/>
      <c r="K25" s="158"/>
      <c r="L25" s="158"/>
      <c r="M25" s="158"/>
      <c r="N25" s="158"/>
      <c r="O25" s="158"/>
    </row>
    <row r="26" spans="1:15" ht="16.5" x14ac:dyDescent="0.2">
      <c r="A26" s="222">
        <f t="shared" si="0"/>
        <v>9</v>
      </c>
      <c r="B26" s="248" t="s">
        <v>135</v>
      </c>
      <c r="C26" s="117" t="s">
        <v>16</v>
      </c>
      <c r="D26" s="117">
        <v>1</v>
      </c>
      <c r="E26" s="157"/>
      <c r="F26" s="157"/>
      <c r="G26" s="259"/>
      <c r="H26" s="158"/>
      <c r="I26" s="158"/>
      <c r="J26" s="158"/>
      <c r="K26" s="158"/>
      <c r="L26" s="158"/>
      <c r="M26" s="158"/>
      <c r="N26" s="158"/>
      <c r="O26" s="158"/>
    </row>
    <row r="27" spans="1:15" ht="16.5" x14ac:dyDescent="0.2">
      <c r="A27" s="222">
        <f t="shared" si="0"/>
        <v>10</v>
      </c>
      <c r="B27" s="248" t="s">
        <v>136</v>
      </c>
      <c r="C27" s="117" t="s">
        <v>16</v>
      </c>
      <c r="D27" s="117">
        <v>1</v>
      </c>
      <c r="E27" s="157"/>
      <c r="F27" s="157"/>
      <c r="G27" s="259"/>
      <c r="H27" s="158"/>
      <c r="I27" s="158"/>
      <c r="J27" s="158"/>
      <c r="K27" s="158"/>
      <c r="L27" s="158"/>
      <c r="M27" s="158"/>
      <c r="N27" s="158"/>
      <c r="O27" s="158"/>
    </row>
    <row r="28" spans="1:15" ht="16.5" x14ac:dyDescent="0.2">
      <c r="A28" s="222">
        <v>11</v>
      </c>
      <c r="B28" s="248" t="s">
        <v>137</v>
      </c>
      <c r="C28" s="117" t="s">
        <v>16</v>
      </c>
      <c r="D28" s="117">
        <v>6</v>
      </c>
      <c r="E28" s="157"/>
      <c r="F28" s="157"/>
      <c r="G28" s="259"/>
      <c r="H28" s="158"/>
      <c r="I28" s="158"/>
      <c r="J28" s="158"/>
      <c r="K28" s="158"/>
      <c r="L28" s="158"/>
      <c r="M28" s="158"/>
      <c r="N28" s="158"/>
      <c r="O28" s="158"/>
    </row>
    <row r="29" spans="1:15" ht="16.5" x14ac:dyDescent="0.2">
      <c r="A29" s="222">
        <f t="shared" si="0"/>
        <v>12</v>
      </c>
      <c r="B29" s="248" t="s">
        <v>138</v>
      </c>
      <c r="C29" s="117" t="s">
        <v>16</v>
      </c>
      <c r="D29" s="117">
        <v>2</v>
      </c>
      <c r="E29" s="157"/>
      <c r="F29" s="157"/>
      <c r="G29" s="259"/>
      <c r="H29" s="158"/>
      <c r="I29" s="158"/>
      <c r="J29" s="158"/>
      <c r="K29" s="158"/>
      <c r="L29" s="158"/>
      <c r="M29" s="158"/>
      <c r="N29" s="158"/>
      <c r="O29" s="158"/>
    </row>
    <row r="30" spans="1:15" ht="16.5" x14ac:dyDescent="0.2">
      <c r="A30" s="222">
        <v>13</v>
      </c>
      <c r="B30" s="248" t="s">
        <v>570</v>
      </c>
      <c r="C30" s="117" t="s">
        <v>16</v>
      </c>
      <c r="D30" s="117">
        <v>2</v>
      </c>
      <c r="E30" s="157"/>
      <c r="F30" s="157"/>
      <c r="G30" s="259"/>
      <c r="H30" s="158"/>
      <c r="I30" s="158"/>
      <c r="J30" s="158"/>
      <c r="K30" s="158"/>
      <c r="L30" s="158"/>
      <c r="M30" s="158"/>
      <c r="N30" s="158"/>
      <c r="O30" s="158"/>
    </row>
    <row r="31" spans="1:15" ht="16.5" x14ac:dyDescent="0.2">
      <c r="A31" s="222">
        <v>14</v>
      </c>
      <c r="B31" s="248" t="s">
        <v>139</v>
      </c>
      <c r="C31" s="117" t="s">
        <v>16</v>
      </c>
      <c r="D31" s="117">
        <v>1</v>
      </c>
      <c r="E31" s="157"/>
      <c r="F31" s="157"/>
      <c r="G31" s="259"/>
      <c r="H31" s="158"/>
      <c r="I31" s="158"/>
      <c r="J31" s="158"/>
      <c r="K31" s="158"/>
      <c r="L31" s="158"/>
      <c r="M31" s="158"/>
      <c r="N31" s="158"/>
      <c r="O31" s="158"/>
    </row>
    <row r="32" spans="1:15" ht="25.5" x14ac:dyDescent="0.2">
      <c r="A32" s="222">
        <f t="shared" si="0"/>
        <v>15</v>
      </c>
      <c r="B32" s="248" t="s">
        <v>140</v>
      </c>
      <c r="C32" s="117" t="s">
        <v>15</v>
      </c>
      <c r="D32" s="117">
        <v>12</v>
      </c>
      <c r="E32" s="157"/>
      <c r="F32" s="157"/>
      <c r="G32" s="259"/>
      <c r="H32" s="158"/>
      <c r="I32" s="158"/>
      <c r="J32" s="158"/>
      <c r="K32" s="158"/>
      <c r="L32" s="158"/>
      <c r="M32" s="158"/>
      <c r="N32" s="158"/>
      <c r="O32" s="158"/>
    </row>
    <row r="33" spans="1:15" ht="25.5" x14ac:dyDescent="0.2">
      <c r="A33" s="222">
        <f t="shared" si="0"/>
        <v>16</v>
      </c>
      <c r="B33" s="248" t="s">
        <v>141</v>
      </c>
      <c r="C33" s="117" t="s">
        <v>15</v>
      </c>
      <c r="D33" s="117">
        <v>15</v>
      </c>
      <c r="E33" s="157"/>
      <c r="F33" s="157"/>
      <c r="G33" s="259"/>
      <c r="H33" s="158"/>
      <c r="I33" s="158"/>
      <c r="J33" s="158"/>
      <c r="K33" s="158"/>
      <c r="L33" s="158"/>
      <c r="M33" s="158"/>
      <c r="N33" s="158"/>
      <c r="O33" s="158"/>
    </row>
    <row r="34" spans="1:15" ht="16.5" x14ac:dyDescent="0.2">
      <c r="A34" s="222">
        <v>17</v>
      </c>
      <c r="B34" s="248" t="s">
        <v>133</v>
      </c>
      <c r="C34" s="117" t="s">
        <v>15</v>
      </c>
      <c r="D34" s="117">
        <v>20</v>
      </c>
      <c r="E34" s="157"/>
      <c r="F34" s="157"/>
      <c r="G34" s="259"/>
      <c r="H34" s="158"/>
      <c r="I34" s="158"/>
      <c r="J34" s="158"/>
      <c r="K34" s="158"/>
      <c r="L34" s="158"/>
      <c r="M34" s="158"/>
      <c r="N34" s="158"/>
      <c r="O34" s="158"/>
    </row>
    <row r="35" spans="1:15" ht="16.5" x14ac:dyDescent="0.2">
      <c r="A35" s="222">
        <v>18</v>
      </c>
      <c r="B35" s="248" t="s">
        <v>529</v>
      </c>
      <c r="C35" s="117" t="s">
        <v>15</v>
      </c>
      <c r="D35" s="117">
        <v>2</v>
      </c>
      <c r="E35" s="157"/>
      <c r="F35" s="157"/>
      <c r="G35" s="259"/>
      <c r="H35" s="158"/>
      <c r="I35" s="158"/>
      <c r="J35" s="158"/>
      <c r="K35" s="158"/>
      <c r="L35" s="158"/>
      <c r="M35" s="158"/>
      <c r="N35" s="158"/>
      <c r="O35" s="158"/>
    </row>
    <row r="36" spans="1:15" ht="16.5" x14ac:dyDescent="0.2">
      <c r="A36" s="222">
        <f t="shared" si="0"/>
        <v>19</v>
      </c>
      <c r="B36" s="248" t="s">
        <v>142</v>
      </c>
      <c r="C36" s="117" t="s">
        <v>16</v>
      </c>
      <c r="D36" s="117">
        <v>3</v>
      </c>
      <c r="E36" s="157"/>
      <c r="F36" s="157"/>
      <c r="G36" s="259"/>
      <c r="H36" s="158"/>
      <c r="I36" s="158"/>
      <c r="J36" s="158"/>
      <c r="K36" s="158"/>
      <c r="L36" s="158"/>
      <c r="M36" s="158"/>
      <c r="N36" s="158"/>
      <c r="O36" s="158"/>
    </row>
    <row r="37" spans="1:15" ht="16.5" x14ac:dyDescent="0.2">
      <c r="A37" s="222">
        <f t="shared" si="0"/>
        <v>20</v>
      </c>
      <c r="B37" s="248" t="s">
        <v>143</v>
      </c>
      <c r="C37" s="117" t="s">
        <v>144</v>
      </c>
      <c r="D37" s="117">
        <v>1</v>
      </c>
      <c r="E37" s="157"/>
      <c r="F37" s="157"/>
      <c r="G37" s="259"/>
      <c r="H37" s="158"/>
      <c r="I37" s="158"/>
      <c r="J37" s="158"/>
      <c r="K37" s="158"/>
      <c r="L37" s="158"/>
      <c r="M37" s="158"/>
      <c r="N37" s="158"/>
      <c r="O37" s="158"/>
    </row>
    <row r="38" spans="1:15" ht="16.5" x14ac:dyDescent="0.2">
      <c r="A38" s="222">
        <f t="shared" si="0"/>
        <v>21</v>
      </c>
      <c r="B38" s="248" t="s">
        <v>145</v>
      </c>
      <c r="C38" s="117" t="s">
        <v>165</v>
      </c>
      <c r="D38" s="117">
        <v>1</v>
      </c>
      <c r="E38" s="157"/>
      <c r="F38" s="157"/>
      <c r="G38" s="259"/>
      <c r="H38" s="158"/>
      <c r="I38" s="158"/>
      <c r="J38" s="158"/>
      <c r="K38" s="158"/>
      <c r="L38" s="158"/>
      <c r="M38" s="158"/>
      <c r="N38" s="158"/>
      <c r="O38" s="158"/>
    </row>
    <row r="39" spans="1:15" ht="16.5" x14ac:dyDescent="0.2">
      <c r="A39" s="222"/>
      <c r="B39" s="247" t="s">
        <v>146</v>
      </c>
      <c r="C39" s="117"/>
      <c r="D39" s="117"/>
      <c r="E39" s="157"/>
      <c r="F39" s="157"/>
      <c r="G39" s="259"/>
      <c r="H39" s="158"/>
      <c r="I39" s="158"/>
      <c r="J39" s="158"/>
      <c r="K39" s="158"/>
      <c r="L39" s="158"/>
      <c r="M39" s="158"/>
      <c r="N39" s="158"/>
      <c r="O39" s="158"/>
    </row>
    <row r="40" spans="1:15" ht="25.5" x14ac:dyDescent="0.2">
      <c r="A40" s="222">
        <v>1</v>
      </c>
      <c r="B40" s="248" t="s">
        <v>147</v>
      </c>
      <c r="C40" s="117" t="s">
        <v>15</v>
      </c>
      <c r="D40" s="117">
        <v>12</v>
      </c>
      <c r="E40" s="157"/>
      <c r="F40" s="157"/>
      <c r="G40" s="259"/>
      <c r="H40" s="158"/>
      <c r="I40" s="158"/>
      <c r="J40" s="158"/>
      <c r="K40" s="158"/>
      <c r="L40" s="158"/>
      <c r="M40" s="158"/>
      <c r="N40" s="158"/>
      <c r="O40" s="158"/>
    </row>
    <row r="41" spans="1:15" ht="16.5" x14ac:dyDescent="0.2">
      <c r="A41" s="222">
        <f t="shared" si="0"/>
        <v>2</v>
      </c>
      <c r="B41" s="248" t="s">
        <v>148</v>
      </c>
      <c r="C41" s="117" t="s">
        <v>16</v>
      </c>
      <c r="D41" s="117">
        <v>12</v>
      </c>
      <c r="E41" s="157"/>
      <c r="F41" s="157"/>
      <c r="G41" s="259"/>
      <c r="H41" s="158"/>
      <c r="I41" s="158"/>
      <c r="J41" s="158"/>
      <c r="K41" s="158"/>
      <c r="L41" s="158"/>
      <c r="M41" s="158"/>
      <c r="N41" s="158"/>
      <c r="O41" s="158"/>
    </row>
    <row r="42" spans="1:15" ht="16.5" x14ac:dyDescent="0.2">
      <c r="A42" s="222">
        <f t="shared" si="0"/>
        <v>3</v>
      </c>
      <c r="B42" s="248" t="s">
        <v>571</v>
      </c>
      <c r="C42" s="117" t="s">
        <v>16</v>
      </c>
      <c r="D42" s="117">
        <v>12</v>
      </c>
      <c r="E42" s="157"/>
      <c r="F42" s="157"/>
      <c r="G42" s="259"/>
      <c r="H42" s="158"/>
      <c r="I42" s="158"/>
      <c r="J42" s="158"/>
      <c r="K42" s="158"/>
      <c r="L42" s="158"/>
      <c r="M42" s="158"/>
      <c r="N42" s="158"/>
      <c r="O42" s="158"/>
    </row>
    <row r="43" spans="1:15" ht="16.5" x14ac:dyDescent="0.2">
      <c r="A43" s="222"/>
      <c r="B43" s="247" t="s">
        <v>149</v>
      </c>
      <c r="C43" s="117"/>
      <c r="D43" s="117"/>
      <c r="E43" s="157"/>
      <c r="F43" s="157"/>
      <c r="G43" s="259"/>
      <c r="H43" s="158"/>
      <c r="I43" s="158"/>
      <c r="J43" s="158"/>
      <c r="K43" s="158"/>
      <c r="L43" s="158"/>
      <c r="M43" s="158"/>
      <c r="N43" s="158"/>
      <c r="O43" s="158"/>
    </row>
    <row r="44" spans="1:15" ht="25.5" x14ac:dyDescent="0.2">
      <c r="A44" s="222">
        <v>1</v>
      </c>
      <c r="B44" s="248" t="s">
        <v>150</v>
      </c>
      <c r="C44" s="117" t="s">
        <v>15</v>
      </c>
      <c r="D44" s="117">
        <v>110</v>
      </c>
      <c r="E44" s="157"/>
      <c r="F44" s="157"/>
      <c r="G44" s="259"/>
      <c r="H44" s="158"/>
      <c r="I44" s="158"/>
      <c r="J44" s="158"/>
      <c r="K44" s="158"/>
      <c r="L44" s="158"/>
      <c r="M44" s="158"/>
      <c r="N44" s="158"/>
      <c r="O44" s="158"/>
    </row>
    <row r="45" spans="1:15" ht="16.5" x14ac:dyDescent="0.2">
      <c r="A45" s="222">
        <v>2</v>
      </c>
      <c r="B45" s="248" t="s">
        <v>572</v>
      </c>
      <c r="C45" s="117" t="s">
        <v>15</v>
      </c>
      <c r="D45" s="117">
        <v>2</v>
      </c>
      <c r="E45" s="157"/>
      <c r="F45" s="157"/>
      <c r="G45" s="259"/>
      <c r="H45" s="158"/>
      <c r="I45" s="158"/>
      <c r="J45" s="158"/>
      <c r="K45" s="158"/>
      <c r="L45" s="158"/>
      <c r="M45" s="158"/>
      <c r="N45" s="158"/>
      <c r="O45" s="158"/>
    </row>
    <row r="46" spans="1:15" ht="16.5" x14ac:dyDescent="0.2">
      <c r="A46" s="222">
        <v>3</v>
      </c>
      <c r="B46" s="248" t="s">
        <v>151</v>
      </c>
      <c r="C46" s="117" t="s">
        <v>15</v>
      </c>
      <c r="D46" s="117">
        <v>19</v>
      </c>
      <c r="E46" s="157"/>
      <c r="F46" s="157"/>
      <c r="G46" s="259"/>
      <c r="H46" s="158"/>
      <c r="I46" s="158"/>
      <c r="J46" s="158"/>
      <c r="K46" s="158"/>
      <c r="L46" s="158"/>
      <c r="M46" s="158"/>
      <c r="N46" s="158"/>
      <c r="O46" s="158"/>
    </row>
    <row r="47" spans="1:15" ht="16.5" x14ac:dyDescent="0.2">
      <c r="A47" s="222">
        <f t="shared" si="0"/>
        <v>4</v>
      </c>
      <c r="B47" s="248" t="s">
        <v>152</v>
      </c>
      <c r="C47" s="117" t="s">
        <v>16</v>
      </c>
      <c r="D47" s="117">
        <v>102</v>
      </c>
      <c r="E47" s="157"/>
      <c r="F47" s="157"/>
      <c r="G47" s="259"/>
      <c r="H47" s="158"/>
      <c r="I47" s="158"/>
      <c r="J47" s="158"/>
      <c r="K47" s="158"/>
      <c r="L47" s="158"/>
      <c r="M47" s="158"/>
      <c r="N47" s="158"/>
      <c r="O47" s="158"/>
    </row>
    <row r="48" spans="1:15" ht="16.5" x14ac:dyDescent="0.2">
      <c r="A48" s="222">
        <v>5</v>
      </c>
      <c r="B48" s="248" t="s">
        <v>572</v>
      </c>
      <c r="C48" s="117" t="s">
        <v>16</v>
      </c>
      <c r="D48" s="117">
        <v>1</v>
      </c>
      <c r="E48" s="157"/>
      <c r="F48" s="157"/>
      <c r="G48" s="259"/>
      <c r="H48" s="158"/>
      <c r="I48" s="158"/>
      <c r="J48" s="158"/>
      <c r="K48" s="158"/>
      <c r="L48" s="158"/>
      <c r="M48" s="158"/>
      <c r="N48" s="158"/>
      <c r="O48" s="158"/>
    </row>
    <row r="49" spans="1:15" ht="16.5" x14ac:dyDescent="0.2">
      <c r="A49" s="222">
        <v>6</v>
      </c>
      <c r="B49" s="248" t="s">
        <v>151</v>
      </c>
      <c r="C49" s="117" t="s">
        <v>16</v>
      </c>
      <c r="D49" s="117">
        <v>17</v>
      </c>
      <c r="E49" s="157"/>
      <c r="F49" s="157"/>
      <c r="G49" s="259"/>
      <c r="H49" s="158"/>
      <c r="I49" s="158"/>
      <c r="J49" s="158"/>
      <c r="K49" s="158"/>
      <c r="L49" s="158"/>
      <c r="M49" s="158"/>
      <c r="N49" s="158"/>
      <c r="O49" s="158"/>
    </row>
    <row r="50" spans="1:15" ht="16.5" x14ac:dyDescent="0.2">
      <c r="A50" s="222">
        <v>7</v>
      </c>
      <c r="B50" s="248" t="s">
        <v>153</v>
      </c>
      <c r="C50" s="117" t="s">
        <v>27</v>
      </c>
      <c r="D50" s="117">
        <v>6</v>
      </c>
      <c r="E50" s="157"/>
      <c r="F50" s="157"/>
      <c r="G50" s="259"/>
      <c r="H50" s="158"/>
      <c r="I50" s="158"/>
      <c r="J50" s="158"/>
      <c r="K50" s="158"/>
      <c r="L50" s="158"/>
      <c r="M50" s="158"/>
      <c r="N50" s="158"/>
      <c r="O50" s="158"/>
    </row>
    <row r="51" spans="1:15" ht="16.5" x14ac:dyDescent="0.2">
      <c r="A51" s="222">
        <f t="shared" si="0"/>
        <v>8</v>
      </c>
      <c r="B51" s="248" t="s">
        <v>154</v>
      </c>
      <c r="C51" s="117" t="s">
        <v>27</v>
      </c>
      <c r="D51" s="117">
        <v>2</v>
      </c>
      <c r="E51" s="157"/>
      <c r="F51" s="157"/>
      <c r="G51" s="259"/>
      <c r="H51" s="158"/>
      <c r="I51" s="158"/>
      <c r="J51" s="158"/>
      <c r="K51" s="158"/>
      <c r="L51" s="158"/>
      <c r="M51" s="158"/>
      <c r="N51" s="158"/>
      <c r="O51" s="158"/>
    </row>
    <row r="52" spans="1:15" ht="16.5" x14ac:dyDescent="0.2">
      <c r="A52" s="222">
        <f t="shared" si="0"/>
        <v>9</v>
      </c>
      <c r="B52" s="248" t="s">
        <v>155</v>
      </c>
      <c r="C52" s="117" t="s">
        <v>27</v>
      </c>
      <c r="D52" s="117">
        <v>6</v>
      </c>
      <c r="E52" s="157"/>
      <c r="F52" s="157"/>
      <c r="G52" s="259"/>
      <c r="H52" s="158"/>
      <c r="I52" s="158"/>
      <c r="J52" s="158"/>
      <c r="K52" s="158"/>
      <c r="L52" s="158"/>
      <c r="M52" s="158"/>
      <c r="N52" s="158"/>
      <c r="O52" s="158"/>
    </row>
    <row r="53" spans="1:15" ht="16.5" x14ac:dyDescent="0.2">
      <c r="A53" s="222">
        <f t="shared" si="0"/>
        <v>10</v>
      </c>
      <c r="B53" s="248" t="s">
        <v>156</v>
      </c>
      <c r="C53" s="117" t="s">
        <v>27</v>
      </c>
      <c r="D53" s="117">
        <v>2</v>
      </c>
      <c r="E53" s="157"/>
      <c r="F53" s="157"/>
      <c r="G53" s="259"/>
      <c r="H53" s="158"/>
      <c r="I53" s="158"/>
      <c r="J53" s="158"/>
      <c r="K53" s="158"/>
      <c r="L53" s="158"/>
      <c r="M53" s="158"/>
      <c r="N53" s="158"/>
      <c r="O53" s="158"/>
    </row>
    <row r="54" spans="1:15" ht="16.5" x14ac:dyDescent="0.2">
      <c r="A54" s="222">
        <v>11</v>
      </c>
      <c r="B54" s="248" t="s">
        <v>573</v>
      </c>
      <c r="C54" s="117" t="s">
        <v>27</v>
      </c>
      <c r="D54" s="117">
        <v>4</v>
      </c>
      <c r="E54" s="157"/>
      <c r="F54" s="157"/>
      <c r="G54" s="259"/>
      <c r="H54" s="158"/>
      <c r="I54" s="158"/>
      <c r="J54" s="158"/>
      <c r="K54" s="158"/>
      <c r="L54" s="158"/>
      <c r="M54" s="158"/>
      <c r="N54" s="158"/>
      <c r="O54" s="158"/>
    </row>
    <row r="55" spans="1:15" ht="16.5" x14ac:dyDescent="0.2">
      <c r="A55" s="222">
        <v>12</v>
      </c>
      <c r="B55" s="248" t="s">
        <v>157</v>
      </c>
      <c r="C55" s="117" t="s">
        <v>16</v>
      </c>
      <c r="D55" s="117">
        <v>2</v>
      </c>
      <c r="E55" s="157"/>
      <c r="F55" s="157"/>
      <c r="G55" s="259"/>
      <c r="H55" s="158"/>
      <c r="I55" s="158"/>
      <c r="J55" s="158"/>
      <c r="K55" s="158"/>
      <c r="L55" s="158"/>
      <c r="M55" s="158"/>
      <c r="N55" s="158"/>
      <c r="O55" s="158"/>
    </row>
    <row r="56" spans="1:15" ht="16.5" x14ac:dyDescent="0.2">
      <c r="A56" s="222">
        <f t="shared" si="0"/>
        <v>13</v>
      </c>
      <c r="B56" s="248" t="s">
        <v>158</v>
      </c>
      <c r="C56" s="117" t="s">
        <v>15</v>
      </c>
      <c r="D56" s="117">
        <v>4</v>
      </c>
      <c r="E56" s="157"/>
      <c r="F56" s="157"/>
      <c r="G56" s="259"/>
      <c r="H56" s="158"/>
      <c r="I56" s="158"/>
      <c r="J56" s="158"/>
      <c r="K56" s="158"/>
      <c r="L56" s="158"/>
      <c r="M56" s="158"/>
      <c r="N56" s="158"/>
      <c r="O56" s="158"/>
    </row>
    <row r="57" spans="1:15" ht="25.5" x14ac:dyDescent="0.2">
      <c r="A57" s="222">
        <f t="shared" si="0"/>
        <v>14</v>
      </c>
      <c r="B57" s="248" t="s">
        <v>159</v>
      </c>
      <c r="C57" s="117" t="s">
        <v>16</v>
      </c>
      <c r="D57" s="117">
        <v>4</v>
      </c>
      <c r="E57" s="157"/>
      <c r="F57" s="157"/>
      <c r="G57" s="259"/>
      <c r="H57" s="158"/>
      <c r="I57" s="158"/>
      <c r="J57" s="158"/>
      <c r="K57" s="158"/>
      <c r="L57" s="158"/>
      <c r="M57" s="158"/>
      <c r="N57" s="158"/>
      <c r="O57" s="158"/>
    </row>
    <row r="58" spans="1:15" ht="16.5" x14ac:dyDescent="0.2">
      <c r="A58" s="222">
        <v>15</v>
      </c>
      <c r="B58" s="248" t="s">
        <v>145</v>
      </c>
      <c r="C58" s="117" t="s">
        <v>165</v>
      </c>
      <c r="D58" s="117">
        <v>1</v>
      </c>
      <c r="E58" s="157"/>
      <c r="F58" s="157"/>
      <c r="G58" s="259"/>
      <c r="H58" s="158"/>
      <c r="I58" s="158"/>
      <c r="J58" s="158"/>
      <c r="K58" s="158"/>
      <c r="L58" s="158"/>
      <c r="M58" s="158"/>
      <c r="N58" s="158"/>
      <c r="O58" s="158"/>
    </row>
    <row r="59" spans="1:15" x14ac:dyDescent="0.2">
      <c r="A59" s="222">
        <v>16</v>
      </c>
      <c r="B59" s="248" t="s">
        <v>30</v>
      </c>
      <c r="C59" s="117" t="s">
        <v>27</v>
      </c>
      <c r="D59" s="117">
        <v>1</v>
      </c>
      <c r="E59" s="157"/>
      <c r="F59" s="157"/>
      <c r="G59" s="158"/>
      <c r="H59" s="158"/>
      <c r="I59" s="158"/>
      <c r="J59" s="158"/>
      <c r="K59" s="158"/>
      <c r="L59" s="158"/>
      <c r="M59" s="158"/>
      <c r="N59" s="158"/>
      <c r="O59" s="158"/>
    </row>
    <row r="60" spans="1:15" ht="13.5" thickBot="1" x14ac:dyDescent="0.25">
      <c r="A60" s="250"/>
      <c r="B60" s="251"/>
      <c r="C60" s="252"/>
      <c r="D60" s="252"/>
      <c r="E60" s="252"/>
      <c r="F60" s="252"/>
      <c r="G60" s="260"/>
      <c r="H60" s="260"/>
      <c r="I60" s="260"/>
      <c r="J60" s="260"/>
      <c r="K60" s="260"/>
      <c r="L60" s="260"/>
      <c r="M60" s="260"/>
      <c r="N60" s="260"/>
      <c r="O60" s="260"/>
    </row>
    <row r="61" spans="1:15" ht="13.5" thickTop="1" x14ac:dyDescent="0.2">
      <c r="A61" s="254"/>
      <c r="B61" s="255" t="s">
        <v>17</v>
      </c>
      <c r="C61" s="256"/>
      <c r="D61" s="256"/>
      <c r="E61" s="256"/>
      <c r="F61" s="256"/>
      <c r="G61" s="257"/>
      <c r="H61" s="257"/>
      <c r="I61" s="257"/>
      <c r="J61" s="257"/>
      <c r="K61" s="246"/>
      <c r="L61" s="258"/>
      <c r="M61" s="258"/>
      <c r="N61" s="258"/>
      <c r="O61" s="258"/>
    </row>
    <row r="62" spans="1:15" x14ac:dyDescent="0.2">
      <c r="A62" s="192"/>
      <c r="B62" s="193" t="s">
        <v>18</v>
      </c>
      <c r="C62" s="194"/>
      <c r="D62" s="195" t="s">
        <v>727</v>
      </c>
      <c r="E62" s="195"/>
      <c r="F62" s="195"/>
      <c r="G62" s="196"/>
      <c r="H62" s="196"/>
      <c r="I62" s="196"/>
      <c r="J62" s="196"/>
      <c r="K62" s="196"/>
      <c r="L62" s="197"/>
      <c r="M62" s="197"/>
      <c r="N62" s="197"/>
      <c r="O62" s="197"/>
    </row>
    <row r="63" spans="1:15" x14ac:dyDescent="0.2">
      <c r="A63" s="196"/>
      <c r="B63" s="198" t="s">
        <v>17</v>
      </c>
      <c r="C63" s="194"/>
      <c r="D63" s="195"/>
      <c r="E63" s="195"/>
      <c r="F63" s="195"/>
      <c r="G63" s="196"/>
      <c r="H63" s="196"/>
      <c r="I63" s="196"/>
      <c r="J63" s="196"/>
      <c r="K63" s="196"/>
      <c r="L63" s="197"/>
      <c r="M63" s="199"/>
      <c r="N63" s="199"/>
      <c r="O63" s="199"/>
    </row>
    <row r="64" spans="1:15" x14ac:dyDescent="0.2">
      <c r="A64" s="200"/>
      <c r="B64" s="200"/>
      <c r="C64" s="201"/>
      <c r="D64" s="202"/>
      <c r="E64" s="202"/>
      <c r="F64" s="202"/>
      <c r="G64" s="169"/>
      <c r="H64" s="169"/>
      <c r="I64" s="169"/>
      <c r="J64" s="169"/>
      <c r="K64" s="169"/>
      <c r="L64" s="169"/>
      <c r="M64" s="169"/>
      <c r="N64" s="169"/>
      <c r="O64" s="169"/>
    </row>
    <row r="65" spans="1:15" x14ac:dyDescent="0.2">
      <c r="A65" s="232" t="s">
        <v>31</v>
      </c>
      <c r="B65" s="169"/>
      <c r="C65" s="202"/>
      <c r="D65" s="202"/>
      <c r="E65" s="202"/>
      <c r="F65" s="202"/>
      <c r="G65" s="169"/>
      <c r="H65" s="169"/>
      <c r="I65" s="169"/>
      <c r="J65" s="169"/>
      <c r="K65" s="169"/>
      <c r="L65" s="169"/>
      <c r="M65" s="169"/>
      <c r="N65" s="169"/>
      <c r="O65" s="169"/>
    </row>
    <row r="66" spans="1:15" x14ac:dyDescent="0.2">
      <c r="A66" s="50"/>
      <c r="B66" s="50"/>
      <c r="C66" s="50"/>
      <c r="D66" s="50"/>
      <c r="E66" s="50"/>
      <c r="F66" s="50"/>
      <c r="G66" s="50"/>
      <c r="H66" s="50"/>
      <c r="I66" s="50"/>
      <c r="J66" s="50"/>
      <c r="K66" s="50"/>
      <c r="L66" s="50"/>
      <c r="M66" s="50"/>
      <c r="N66" s="50"/>
      <c r="O66" s="50"/>
    </row>
  </sheetData>
  <mergeCells count="21">
    <mergeCell ref="M5:O5"/>
    <mergeCell ref="A7:O7"/>
    <mergeCell ref="A10:C10"/>
    <mergeCell ref="A8:O8"/>
    <mergeCell ref="B12:B15"/>
    <mergeCell ref="A12:A15"/>
    <mergeCell ref="J13:J15"/>
    <mergeCell ref="I13:I15"/>
    <mergeCell ref="H13:H15"/>
    <mergeCell ref="G13:G15"/>
    <mergeCell ref="F13:F15"/>
    <mergeCell ref="F12:J12"/>
    <mergeCell ref="K12:O12"/>
    <mergeCell ref="E12:E15"/>
    <mergeCell ref="D12:D15"/>
    <mergeCell ref="C12:C15"/>
    <mergeCell ref="O13:O15"/>
    <mergeCell ref="N13:N15"/>
    <mergeCell ref="M13:M15"/>
    <mergeCell ref="L13:L15"/>
    <mergeCell ref="K13:K15"/>
  </mergeCells>
  <conditionalFormatting sqref="A11">
    <cfRule type="cellIs" dxfId="9" priority="4" stopIfTrue="1" operator="equal">
      <formula>0</formula>
    </cfRule>
  </conditionalFormatting>
  <conditionalFormatting sqref="A11">
    <cfRule type="cellIs" dxfId="8" priority="3" stopIfTrue="1" operator="equal">
      <formula>0</formula>
    </cfRule>
  </conditionalFormatting>
  <conditionalFormatting sqref="A11">
    <cfRule type="cellIs" dxfId="7" priority="2" stopIfTrue="1" operator="equal">
      <formula>0</formula>
    </cfRule>
  </conditionalFormatting>
  <conditionalFormatting sqref="A11">
    <cfRule type="cellIs" dxfId="6" priority="1" stopIfTrue="1" operator="equal">
      <formula>0</formula>
    </cfRule>
  </conditionalFormatting>
  <printOptions horizontalCentered="1"/>
  <pageMargins left="0.70866141732283472" right="0.70866141732283472" top="0.94488188976377963" bottom="0.55118110236220474"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6"/>
  <sheetViews>
    <sheetView zoomScale="75" zoomScaleNormal="75" workbookViewId="0">
      <selection activeCell="G130" sqref="G130"/>
    </sheetView>
  </sheetViews>
  <sheetFormatPr defaultColWidth="8.7109375" defaultRowHeight="14.25" x14ac:dyDescent="0.2"/>
  <cols>
    <col min="1" max="1" width="10" style="2" customWidth="1"/>
    <col min="2" max="2" width="44.140625" style="2" customWidth="1"/>
    <col min="3" max="5" width="8.7109375" style="2"/>
    <col min="6" max="6" width="12.7109375" style="2" customWidth="1"/>
    <col min="7" max="7" width="16" style="2" customWidth="1"/>
    <col min="8" max="8" width="10.5703125" style="2" customWidth="1"/>
    <col min="9" max="9" width="10.42578125" style="2" customWidth="1"/>
    <col min="10" max="10" width="10.85546875" style="2" customWidth="1"/>
    <col min="11" max="11" width="8.7109375" style="2"/>
    <col min="12" max="12" width="11.7109375" style="2" customWidth="1"/>
    <col min="13" max="13" width="14" style="2" customWidth="1"/>
    <col min="14" max="14" width="14.7109375" style="2" customWidth="1"/>
    <col min="15" max="15" width="11.5703125" style="2" customWidth="1"/>
    <col min="16" max="16" width="13.7109375" style="2" customWidth="1"/>
    <col min="17" max="16384" width="8.7109375" style="2"/>
  </cols>
  <sheetData>
    <row r="1" spans="1:19" ht="16.5" x14ac:dyDescent="0.3">
      <c r="A1" s="45" t="s">
        <v>4</v>
      </c>
      <c r="B1" s="45" t="s">
        <v>79</v>
      </c>
      <c r="C1" s="45"/>
      <c r="D1" s="46"/>
      <c r="E1" s="261"/>
      <c r="F1" s="261"/>
      <c r="G1" s="261"/>
      <c r="H1" s="47"/>
      <c r="I1" s="47"/>
      <c r="J1" s="47"/>
      <c r="K1" s="47"/>
      <c r="L1" s="47"/>
      <c r="M1" s="47"/>
      <c r="N1" s="47"/>
      <c r="O1" s="47"/>
      <c r="P1" s="47"/>
      <c r="Q1" s="1"/>
      <c r="R1" s="1"/>
      <c r="S1" s="1"/>
    </row>
    <row r="2" spans="1:19" ht="16.5" x14ac:dyDescent="0.3">
      <c r="A2" s="45"/>
      <c r="B2" s="45"/>
      <c r="C2" s="45"/>
      <c r="D2" s="46"/>
      <c r="E2" s="261"/>
      <c r="F2" s="261"/>
      <c r="G2" s="261"/>
      <c r="H2" s="47"/>
      <c r="I2" s="47"/>
      <c r="J2" s="47"/>
      <c r="K2" s="47"/>
      <c r="L2" s="47"/>
      <c r="M2" s="47"/>
      <c r="N2" s="47"/>
      <c r="O2" s="47"/>
      <c r="P2" s="47"/>
      <c r="Q2" s="1"/>
      <c r="R2" s="1"/>
      <c r="S2" s="1"/>
    </row>
    <row r="3" spans="1:19" ht="16.5" x14ac:dyDescent="0.3">
      <c r="A3" s="45" t="s">
        <v>5</v>
      </c>
      <c r="B3" s="45" t="s">
        <v>80</v>
      </c>
      <c r="C3" s="45"/>
      <c r="D3" s="46"/>
      <c r="E3" s="261"/>
      <c r="F3" s="261"/>
      <c r="G3" s="261"/>
      <c r="H3" s="47"/>
      <c r="I3" s="47"/>
      <c r="J3" s="47"/>
      <c r="K3" s="47"/>
      <c r="L3" s="47"/>
      <c r="M3" s="47"/>
      <c r="N3" s="47"/>
      <c r="O3" s="47"/>
      <c r="P3" s="47"/>
      <c r="Q3" s="1"/>
      <c r="R3" s="1"/>
      <c r="S3" s="1"/>
    </row>
    <row r="4" spans="1:19" ht="16.5" x14ac:dyDescent="0.3">
      <c r="A4" s="45"/>
      <c r="B4" s="45" t="s">
        <v>160</v>
      </c>
      <c r="C4" s="45"/>
      <c r="D4" s="46"/>
      <c r="E4" s="261"/>
      <c r="F4" s="261"/>
      <c r="G4" s="261"/>
      <c r="H4" s="47"/>
      <c r="I4" s="47"/>
      <c r="J4" s="47"/>
      <c r="K4" s="47"/>
      <c r="L4" s="47"/>
      <c r="M4" s="47"/>
      <c r="N4" s="47"/>
      <c r="O4" s="47"/>
      <c r="P4" s="47"/>
      <c r="Q4" s="1"/>
      <c r="R4" s="1"/>
      <c r="S4" s="1"/>
    </row>
    <row r="5" spans="1:19" ht="16.5" x14ac:dyDescent="0.3">
      <c r="A5" s="45" t="s">
        <v>53</v>
      </c>
      <c r="B5" s="45" t="s">
        <v>81</v>
      </c>
      <c r="C5" s="47"/>
      <c r="D5" s="46"/>
      <c r="E5" s="261"/>
      <c r="F5" s="261"/>
      <c r="G5" s="261"/>
      <c r="H5" s="47"/>
      <c r="I5" s="47"/>
      <c r="J5" s="47"/>
      <c r="K5" s="47"/>
      <c r="L5" s="47"/>
      <c r="M5" s="47"/>
      <c r="N5" s="457"/>
      <c r="O5" s="457"/>
      <c r="P5" s="457"/>
      <c r="Q5" s="1"/>
      <c r="R5" s="1"/>
      <c r="S5" s="1"/>
    </row>
    <row r="6" spans="1:19" ht="16.5" x14ac:dyDescent="0.3">
      <c r="A6" s="47"/>
      <c r="B6" s="47"/>
      <c r="C6" s="47"/>
      <c r="D6" s="46"/>
      <c r="E6" s="261"/>
      <c r="F6" s="261"/>
      <c r="G6" s="261"/>
      <c r="H6" s="47"/>
      <c r="I6" s="47"/>
      <c r="J6" s="47"/>
      <c r="K6" s="47"/>
      <c r="L6" s="47"/>
      <c r="M6" s="47"/>
      <c r="N6" s="48"/>
      <c r="O6" s="48"/>
      <c r="P6" s="48"/>
      <c r="Q6" s="1"/>
      <c r="R6" s="1"/>
      <c r="S6" s="1"/>
    </row>
    <row r="7" spans="1:19" ht="16.5" x14ac:dyDescent="0.3">
      <c r="A7" s="457" t="s">
        <v>731</v>
      </c>
      <c r="B7" s="457"/>
      <c r="C7" s="457"/>
      <c r="D7" s="457"/>
      <c r="E7" s="457"/>
      <c r="F7" s="457"/>
      <c r="G7" s="457"/>
      <c r="H7" s="457"/>
      <c r="I7" s="457"/>
      <c r="J7" s="457"/>
      <c r="K7" s="457"/>
      <c r="L7" s="457"/>
      <c r="M7" s="457"/>
      <c r="N7" s="457"/>
      <c r="O7" s="457"/>
      <c r="P7" s="457"/>
      <c r="Q7" s="1"/>
      <c r="R7" s="1"/>
      <c r="S7" s="1"/>
    </row>
    <row r="8" spans="1:19" x14ac:dyDescent="0.2">
      <c r="A8" s="462" t="s">
        <v>54</v>
      </c>
      <c r="B8" s="445"/>
      <c r="C8" s="445"/>
      <c r="D8" s="445"/>
      <c r="E8" s="445"/>
      <c r="F8" s="445"/>
      <c r="G8" s="445"/>
      <c r="H8" s="445"/>
      <c r="I8" s="445"/>
      <c r="J8" s="445"/>
      <c r="K8" s="445"/>
      <c r="L8" s="445"/>
      <c r="M8" s="445"/>
      <c r="N8" s="445"/>
      <c r="O8" s="445"/>
      <c r="P8" s="445"/>
      <c r="Q8" s="1"/>
      <c r="R8" s="1"/>
      <c r="S8" s="1"/>
    </row>
    <row r="9" spans="1:19" ht="16.5" x14ac:dyDescent="0.3">
      <c r="A9" s="48"/>
      <c r="B9" s="48"/>
      <c r="C9" s="48"/>
      <c r="D9" s="48"/>
      <c r="E9" s="48"/>
      <c r="F9" s="48"/>
      <c r="G9" s="48"/>
      <c r="H9" s="48"/>
      <c r="I9" s="48"/>
      <c r="J9" s="48"/>
      <c r="K9" s="48"/>
      <c r="L9" s="48"/>
      <c r="M9" s="48"/>
      <c r="N9" s="48"/>
      <c r="O9" s="48"/>
      <c r="P9" s="48"/>
      <c r="Q9" s="1"/>
      <c r="R9" s="1"/>
      <c r="S9" s="1"/>
    </row>
    <row r="10" spans="1:19" ht="16.5" x14ac:dyDescent="0.3">
      <c r="A10" s="461"/>
      <c r="B10" s="443"/>
      <c r="C10" s="443"/>
      <c r="E10" s="48"/>
      <c r="F10" s="48"/>
      <c r="H10" s="48"/>
      <c r="I10" s="48"/>
      <c r="J10" s="48"/>
      <c r="K10" s="48"/>
      <c r="L10" s="48"/>
      <c r="M10" s="48"/>
      <c r="N10" s="48"/>
      <c r="O10" s="48"/>
      <c r="P10" s="48"/>
      <c r="Q10" s="1"/>
      <c r="R10" s="1"/>
      <c r="S10" s="1"/>
    </row>
    <row r="11" spans="1:19" ht="16.5" x14ac:dyDescent="0.3">
      <c r="A11" s="47" t="s">
        <v>564</v>
      </c>
      <c r="C11" s="262"/>
      <c r="D11" s="261"/>
      <c r="E11" s="261"/>
      <c r="F11" s="261"/>
      <c r="G11" s="263"/>
      <c r="H11" s="47"/>
      <c r="I11" s="47"/>
      <c r="J11" s="47"/>
      <c r="K11" s="47"/>
      <c r="L11" s="47"/>
      <c r="M11" s="47"/>
      <c r="N11" s="264"/>
      <c r="O11" s="265"/>
      <c r="P11" s="266"/>
      <c r="Q11" s="1"/>
      <c r="R11" s="1"/>
      <c r="S11" s="1"/>
    </row>
    <row r="12" spans="1:19" x14ac:dyDescent="0.2">
      <c r="A12" s="454" t="s">
        <v>6</v>
      </c>
      <c r="B12" s="454" t="s">
        <v>7</v>
      </c>
      <c r="C12" s="454" t="s">
        <v>51</v>
      </c>
      <c r="D12" s="454" t="s">
        <v>8</v>
      </c>
      <c r="E12" s="454" t="s">
        <v>9</v>
      </c>
      <c r="F12" s="456" t="s">
        <v>719</v>
      </c>
      <c r="G12" s="455" t="s">
        <v>45</v>
      </c>
      <c r="H12" s="440"/>
      <c r="I12" s="440"/>
      <c r="J12" s="440"/>
      <c r="K12" s="441"/>
      <c r="L12" s="455" t="s">
        <v>46</v>
      </c>
      <c r="M12" s="440"/>
      <c r="N12" s="440"/>
      <c r="O12" s="440"/>
      <c r="P12" s="441"/>
      <c r="Q12" s="1"/>
      <c r="R12" s="1"/>
      <c r="S12" s="1"/>
    </row>
    <row r="13" spans="1:19" x14ac:dyDescent="0.2">
      <c r="A13" s="437"/>
      <c r="B13" s="437"/>
      <c r="C13" s="437"/>
      <c r="D13" s="437"/>
      <c r="E13" s="437"/>
      <c r="F13" s="437"/>
      <c r="G13" s="456" t="s">
        <v>718</v>
      </c>
      <c r="H13" s="454" t="s">
        <v>20</v>
      </c>
      <c r="I13" s="454" t="s">
        <v>21</v>
      </c>
      <c r="J13" s="454" t="s">
        <v>22</v>
      </c>
      <c r="K13" s="456" t="s">
        <v>23</v>
      </c>
      <c r="L13" s="456" t="s">
        <v>717</v>
      </c>
      <c r="M13" s="454" t="s">
        <v>24</v>
      </c>
      <c r="N13" s="454" t="s">
        <v>25</v>
      </c>
      <c r="O13" s="454" t="s">
        <v>26</v>
      </c>
      <c r="P13" s="454" t="s">
        <v>47</v>
      </c>
      <c r="Q13" s="1"/>
      <c r="R13" s="1"/>
      <c r="S13" s="1"/>
    </row>
    <row r="14" spans="1:19" x14ac:dyDescent="0.2">
      <c r="A14" s="437"/>
      <c r="B14" s="437"/>
      <c r="C14" s="437"/>
      <c r="D14" s="437"/>
      <c r="E14" s="437"/>
      <c r="F14" s="437"/>
      <c r="G14" s="437"/>
      <c r="H14" s="437"/>
      <c r="I14" s="437"/>
      <c r="J14" s="437"/>
      <c r="K14" s="437"/>
      <c r="L14" s="437"/>
      <c r="M14" s="437"/>
      <c r="N14" s="437"/>
      <c r="O14" s="437"/>
      <c r="P14" s="437"/>
      <c r="Q14" s="1"/>
      <c r="R14" s="1"/>
      <c r="S14" s="3"/>
    </row>
    <row r="15" spans="1:19" ht="15" thickBot="1" x14ac:dyDescent="0.25">
      <c r="A15" s="438"/>
      <c r="B15" s="438"/>
      <c r="C15" s="438"/>
      <c r="D15" s="438"/>
      <c r="E15" s="438"/>
      <c r="F15" s="438"/>
      <c r="G15" s="438"/>
      <c r="H15" s="438"/>
      <c r="I15" s="438"/>
      <c r="J15" s="438"/>
      <c r="K15" s="438"/>
      <c r="L15" s="438"/>
      <c r="M15" s="438"/>
      <c r="N15" s="438"/>
      <c r="O15" s="438"/>
      <c r="P15" s="438"/>
      <c r="Q15" s="1"/>
      <c r="R15" s="1"/>
      <c r="S15" s="4"/>
    </row>
    <row r="16" spans="1:19" ht="17.25" thickTop="1" x14ac:dyDescent="0.2">
      <c r="A16" s="267"/>
      <c r="B16" s="268"/>
      <c r="C16" s="268"/>
      <c r="D16" s="269"/>
      <c r="E16" s="269"/>
      <c r="F16" s="270"/>
      <c r="G16" s="270"/>
      <c r="H16" s="271"/>
      <c r="I16" s="271"/>
      <c r="J16" s="271"/>
      <c r="K16" s="271"/>
      <c r="L16" s="271"/>
      <c r="M16" s="271"/>
      <c r="N16" s="271"/>
      <c r="O16" s="271"/>
      <c r="P16" s="271"/>
      <c r="Q16" s="5"/>
      <c r="R16" s="5"/>
      <c r="S16" s="5"/>
    </row>
    <row r="17" spans="1:19" ht="16.5" x14ac:dyDescent="0.2">
      <c r="A17" s="272"/>
      <c r="B17" s="273" t="s">
        <v>674</v>
      </c>
      <c r="C17" s="306"/>
      <c r="D17" s="306"/>
      <c r="E17" s="306"/>
      <c r="F17" s="274"/>
      <c r="G17" s="275"/>
      <c r="H17" s="307"/>
      <c r="I17" s="308"/>
      <c r="J17" s="308"/>
      <c r="K17" s="308"/>
      <c r="L17" s="308"/>
      <c r="M17" s="308"/>
      <c r="N17" s="308"/>
      <c r="O17" s="308"/>
      <c r="P17" s="308"/>
      <c r="Q17" s="6"/>
      <c r="R17" s="17"/>
      <c r="S17" s="5"/>
    </row>
    <row r="18" spans="1:19" ht="33" x14ac:dyDescent="0.2">
      <c r="A18" s="272">
        <v>1</v>
      </c>
      <c r="B18" s="277" t="s">
        <v>675</v>
      </c>
      <c r="C18" s="309" t="s">
        <v>676</v>
      </c>
      <c r="D18" s="309" t="s">
        <v>293</v>
      </c>
      <c r="E18" s="309">
        <v>1</v>
      </c>
      <c r="F18" s="310"/>
      <c r="G18" s="311"/>
      <c r="H18" s="312"/>
      <c r="I18" s="307"/>
      <c r="J18" s="307"/>
      <c r="K18" s="313"/>
      <c r="L18" s="313"/>
      <c r="M18" s="308"/>
      <c r="N18" s="308"/>
      <c r="O18" s="308"/>
      <c r="P18" s="308"/>
      <c r="Q18" s="6"/>
      <c r="R18" s="17"/>
      <c r="S18" s="5"/>
    </row>
    <row r="19" spans="1:19" ht="25.5" x14ac:dyDescent="0.2">
      <c r="A19" s="272">
        <f>+A18+1</f>
        <v>2</v>
      </c>
      <c r="B19" s="279" t="s">
        <v>459</v>
      </c>
      <c r="C19" s="314" t="s">
        <v>460</v>
      </c>
      <c r="D19" s="306" t="s">
        <v>55</v>
      </c>
      <c r="E19" s="306">
        <v>1</v>
      </c>
      <c r="F19" s="310"/>
      <c r="G19" s="311"/>
      <c r="H19" s="312"/>
      <c r="I19" s="307"/>
      <c r="J19" s="307"/>
      <c r="K19" s="313"/>
      <c r="L19" s="313"/>
      <c r="M19" s="308"/>
      <c r="N19" s="308"/>
      <c r="O19" s="308"/>
      <c r="P19" s="308"/>
      <c r="Q19" s="6"/>
      <c r="R19" s="17"/>
      <c r="S19" s="5"/>
    </row>
    <row r="20" spans="1:19" ht="16.5" x14ac:dyDescent="0.2">
      <c r="A20" s="272">
        <f t="shared" ref="A20:A83" si="0">+A19+1</f>
        <v>3</v>
      </c>
      <c r="B20" s="279" t="s">
        <v>461</v>
      </c>
      <c r="C20" s="306" t="s">
        <v>677</v>
      </c>
      <c r="D20" s="306" t="s">
        <v>55</v>
      </c>
      <c r="E20" s="306">
        <v>1</v>
      </c>
      <c r="F20" s="310"/>
      <c r="G20" s="311"/>
      <c r="H20" s="312"/>
      <c r="I20" s="307"/>
      <c r="J20" s="307"/>
      <c r="K20" s="313"/>
      <c r="L20" s="313"/>
      <c r="M20" s="308"/>
      <c r="N20" s="308"/>
      <c r="O20" s="308"/>
      <c r="P20" s="308"/>
      <c r="Q20" s="6"/>
      <c r="R20" s="17"/>
      <c r="S20" s="5"/>
    </row>
    <row r="21" spans="1:19" ht="16.5" x14ac:dyDescent="0.2">
      <c r="A21" s="272">
        <f t="shared" si="0"/>
        <v>4</v>
      </c>
      <c r="B21" s="279" t="s">
        <v>462</v>
      </c>
      <c r="C21" s="306" t="s">
        <v>463</v>
      </c>
      <c r="D21" s="306" t="s">
        <v>55</v>
      </c>
      <c r="E21" s="306">
        <v>3</v>
      </c>
      <c r="F21" s="310"/>
      <c r="G21" s="311"/>
      <c r="H21" s="312"/>
      <c r="I21" s="307"/>
      <c r="J21" s="307"/>
      <c r="K21" s="313"/>
      <c r="L21" s="313"/>
      <c r="M21" s="308"/>
      <c r="N21" s="308"/>
      <c r="O21" s="308"/>
      <c r="P21" s="308"/>
      <c r="Q21" s="6"/>
      <c r="R21" s="17"/>
      <c r="S21" s="5"/>
    </row>
    <row r="22" spans="1:19" ht="16.5" x14ac:dyDescent="0.2">
      <c r="A22" s="272">
        <f t="shared" si="0"/>
        <v>5</v>
      </c>
      <c r="B22" s="279" t="s">
        <v>462</v>
      </c>
      <c r="C22" s="306" t="s">
        <v>464</v>
      </c>
      <c r="D22" s="306" t="s">
        <v>55</v>
      </c>
      <c r="E22" s="306">
        <v>2</v>
      </c>
      <c r="F22" s="310"/>
      <c r="G22" s="311"/>
      <c r="H22" s="312"/>
      <c r="I22" s="307"/>
      <c r="J22" s="307"/>
      <c r="K22" s="313"/>
      <c r="L22" s="313"/>
      <c r="M22" s="308"/>
      <c r="N22" s="308"/>
      <c r="O22" s="308"/>
      <c r="P22" s="308"/>
      <c r="Q22" s="6"/>
      <c r="R22" s="17"/>
      <c r="S22" s="5"/>
    </row>
    <row r="23" spans="1:19" ht="16.5" x14ac:dyDescent="0.2">
      <c r="A23" s="272">
        <f t="shared" si="0"/>
        <v>6</v>
      </c>
      <c r="B23" s="279" t="s">
        <v>462</v>
      </c>
      <c r="C23" s="306" t="s">
        <v>465</v>
      </c>
      <c r="D23" s="306" t="s">
        <v>55</v>
      </c>
      <c r="E23" s="306">
        <v>3</v>
      </c>
      <c r="F23" s="310"/>
      <c r="G23" s="311"/>
      <c r="H23" s="312"/>
      <c r="I23" s="307"/>
      <c r="J23" s="307"/>
      <c r="K23" s="313"/>
      <c r="L23" s="313"/>
      <c r="M23" s="308"/>
      <c r="N23" s="308"/>
      <c r="O23" s="308"/>
      <c r="P23" s="308"/>
      <c r="Q23" s="6"/>
      <c r="R23" s="17"/>
      <c r="S23" s="5"/>
    </row>
    <row r="24" spans="1:19" ht="16.5" x14ac:dyDescent="0.2">
      <c r="A24" s="272">
        <f t="shared" si="0"/>
        <v>7</v>
      </c>
      <c r="B24" s="279" t="s">
        <v>466</v>
      </c>
      <c r="C24" s="306" t="s">
        <v>467</v>
      </c>
      <c r="D24" s="306" t="s">
        <v>55</v>
      </c>
      <c r="E24" s="306">
        <v>2</v>
      </c>
      <c r="F24" s="310"/>
      <c r="G24" s="311"/>
      <c r="H24" s="312"/>
      <c r="I24" s="307"/>
      <c r="J24" s="307"/>
      <c r="K24" s="313"/>
      <c r="L24" s="313"/>
      <c r="M24" s="308"/>
      <c r="N24" s="308"/>
      <c r="O24" s="308"/>
      <c r="P24" s="308"/>
      <c r="Q24" s="6"/>
      <c r="R24" s="17"/>
      <c r="S24" s="5"/>
    </row>
    <row r="25" spans="1:19" ht="25.5" x14ac:dyDescent="0.2">
      <c r="A25" s="272">
        <f t="shared" si="0"/>
        <v>8</v>
      </c>
      <c r="B25" s="279" t="s">
        <v>468</v>
      </c>
      <c r="C25" s="314" t="s">
        <v>469</v>
      </c>
      <c r="D25" s="306" t="s">
        <v>55</v>
      </c>
      <c r="E25" s="306">
        <v>1</v>
      </c>
      <c r="F25" s="310"/>
      <c r="G25" s="311"/>
      <c r="H25" s="312"/>
      <c r="I25" s="307"/>
      <c r="J25" s="307"/>
      <c r="K25" s="313"/>
      <c r="L25" s="313"/>
      <c r="M25" s="308"/>
      <c r="N25" s="308"/>
      <c r="O25" s="308"/>
      <c r="P25" s="308"/>
      <c r="Q25" s="6"/>
      <c r="R25" s="17"/>
      <c r="S25" s="5"/>
    </row>
    <row r="26" spans="1:19" ht="16.5" x14ac:dyDescent="0.2">
      <c r="A26" s="272">
        <f t="shared" si="0"/>
        <v>9</v>
      </c>
      <c r="B26" s="279" t="s">
        <v>470</v>
      </c>
      <c r="C26" s="306" t="s">
        <v>471</v>
      </c>
      <c r="D26" s="306" t="s">
        <v>55</v>
      </c>
      <c r="E26" s="306">
        <v>10</v>
      </c>
      <c r="F26" s="310"/>
      <c r="G26" s="311"/>
      <c r="H26" s="312"/>
      <c r="I26" s="307"/>
      <c r="J26" s="307"/>
      <c r="K26" s="313"/>
      <c r="L26" s="313"/>
      <c r="M26" s="308"/>
      <c r="N26" s="308"/>
      <c r="O26" s="308"/>
      <c r="P26" s="308"/>
      <c r="Q26" s="6"/>
      <c r="R26" s="17"/>
      <c r="S26" s="5"/>
    </row>
    <row r="27" spans="1:19" ht="16.5" x14ac:dyDescent="0.2">
      <c r="A27" s="272">
        <f t="shared" si="0"/>
        <v>10</v>
      </c>
      <c r="B27" s="279" t="s">
        <v>470</v>
      </c>
      <c r="C27" s="306" t="s">
        <v>472</v>
      </c>
      <c r="D27" s="306" t="s">
        <v>55</v>
      </c>
      <c r="E27" s="306">
        <v>6</v>
      </c>
      <c r="F27" s="310"/>
      <c r="G27" s="311"/>
      <c r="H27" s="312"/>
      <c r="I27" s="307"/>
      <c r="J27" s="307"/>
      <c r="K27" s="313"/>
      <c r="L27" s="313"/>
      <c r="M27" s="308"/>
      <c r="N27" s="308"/>
      <c r="O27" s="308"/>
      <c r="P27" s="308"/>
      <c r="Q27" s="6"/>
      <c r="R27" s="17"/>
      <c r="S27" s="5"/>
    </row>
    <row r="28" spans="1:19" ht="16.5" x14ac:dyDescent="0.2">
      <c r="A28" s="272">
        <f t="shared" si="0"/>
        <v>11</v>
      </c>
      <c r="B28" s="279" t="s">
        <v>470</v>
      </c>
      <c r="C28" s="306" t="s">
        <v>473</v>
      </c>
      <c r="D28" s="306" t="s">
        <v>55</v>
      </c>
      <c r="E28" s="306">
        <v>13</v>
      </c>
      <c r="F28" s="310"/>
      <c r="G28" s="311"/>
      <c r="H28" s="312"/>
      <c r="I28" s="307"/>
      <c r="J28" s="307"/>
      <c r="K28" s="313"/>
      <c r="L28" s="313"/>
      <c r="M28" s="308"/>
      <c r="N28" s="308"/>
      <c r="O28" s="308"/>
      <c r="P28" s="308"/>
      <c r="Q28" s="6"/>
      <c r="R28" s="17"/>
      <c r="S28" s="5"/>
    </row>
    <row r="29" spans="1:19" ht="37.5" x14ac:dyDescent="0.2">
      <c r="A29" s="272">
        <f t="shared" si="0"/>
        <v>12</v>
      </c>
      <c r="B29" s="279" t="s">
        <v>474</v>
      </c>
      <c r="C29" s="315" t="s">
        <v>475</v>
      </c>
      <c r="D29" s="306" t="s">
        <v>55</v>
      </c>
      <c r="E29" s="306">
        <v>1</v>
      </c>
      <c r="F29" s="310"/>
      <c r="G29" s="311"/>
      <c r="H29" s="312"/>
      <c r="I29" s="307"/>
      <c r="J29" s="307"/>
      <c r="K29" s="313"/>
      <c r="L29" s="313"/>
      <c r="M29" s="308"/>
      <c r="N29" s="308"/>
      <c r="O29" s="308"/>
      <c r="P29" s="308"/>
      <c r="Q29" s="6"/>
      <c r="R29" s="17"/>
      <c r="S29" s="5"/>
    </row>
    <row r="30" spans="1:19" ht="16.5" x14ac:dyDescent="0.2">
      <c r="A30" s="272"/>
      <c r="B30" s="273" t="s">
        <v>678</v>
      </c>
      <c r="C30" s="306"/>
      <c r="D30" s="306"/>
      <c r="E30" s="306"/>
      <c r="F30" s="310"/>
      <c r="G30" s="311"/>
      <c r="H30" s="312"/>
      <c r="I30" s="307"/>
      <c r="J30" s="307"/>
      <c r="K30" s="313"/>
      <c r="L30" s="313"/>
      <c r="M30" s="308"/>
      <c r="N30" s="308"/>
      <c r="O30" s="308"/>
      <c r="P30" s="308"/>
      <c r="Q30" s="6"/>
      <c r="R30" s="17"/>
      <c r="S30" s="5"/>
    </row>
    <row r="31" spans="1:19" ht="33" x14ac:dyDescent="0.2">
      <c r="A31" s="272">
        <v>13</v>
      </c>
      <c r="B31" s="277" t="s">
        <v>457</v>
      </c>
      <c r="C31" s="309" t="s">
        <v>458</v>
      </c>
      <c r="D31" s="309" t="s">
        <v>293</v>
      </c>
      <c r="E31" s="309">
        <v>1</v>
      </c>
      <c r="F31" s="310"/>
      <c r="G31" s="311"/>
      <c r="H31" s="312"/>
      <c r="I31" s="307"/>
      <c r="J31" s="307"/>
      <c r="K31" s="313"/>
      <c r="L31" s="313"/>
      <c r="M31" s="308"/>
      <c r="N31" s="308"/>
      <c r="O31" s="308"/>
      <c r="P31" s="308"/>
      <c r="Q31" s="6"/>
      <c r="R31" s="17"/>
      <c r="S31" s="5"/>
    </row>
    <row r="32" spans="1:19" ht="16.5" x14ac:dyDescent="0.2">
      <c r="A32" s="272">
        <f t="shared" si="0"/>
        <v>14</v>
      </c>
      <c r="B32" s="279" t="s">
        <v>466</v>
      </c>
      <c r="C32" s="306" t="s">
        <v>478</v>
      </c>
      <c r="D32" s="306" t="s">
        <v>55</v>
      </c>
      <c r="E32" s="306">
        <v>1</v>
      </c>
      <c r="F32" s="310"/>
      <c r="G32" s="311"/>
      <c r="H32" s="312"/>
      <c r="I32" s="307"/>
      <c r="J32" s="307"/>
      <c r="K32" s="313"/>
      <c r="L32" s="313"/>
      <c r="M32" s="308"/>
      <c r="N32" s="308"/>
      <c r="O32" s="308"/>
      <c r="P32" s="308"/>
      <c r="Q32" s="6"/>
      <c r="R32" s="17"/>
      <c r="S32" s="5"/>
    </row>
    <row r="33" spans="1:19" ht="16.5" x14ac:dyDescent="0.2">
      <c r="A33" s="272">
        <f t="shared" si="0"/>
        <v>15</v>
      </c>
      <c r="B33" s="279" t="s">
        <v>466</v>
      </c>
      <c r="C33" s="306" t="s">
        <v>467</v>
      </c>
      <c r="D33" s="306" t="s">
        <v>55</v>
      </c>
      <c r="E33" s="306">
        <v>2</v>
      </c>
      <c r="F33" s="310"/>
      <c r="G33" s="311"/>
      <c r="H33" s="312"/>
      <c r="I33" s="307"/>
      <c r="J33" s="307"/>
      <c r="K33" s="313"/>
      <c r="L33" s="313"/>
      <c r="M33" s="308"/>
      <c r="N33" s="308"/>
      <c r="O33" s="308"/>
      <c r="P33" s="308"/>
      <c r="Q33" s="6"/>
      <c r="R33" s="17"/>
      <c r="S33" s="5"/>
    </row>
    <row r="34" spans="1:19" ht="16.5" x14ac:dyDescent="0.2">
      <c r="A34" s="272">
        <f t="shared" si="0"/>
        <v>16</v>
      </c>
      <c r="B34" s="279" t="s">
        <v>462</v>
      </c>
      <c r="C34" s="306" t="s">
        <v>464</v>
      </c>
      <c r="D34" s="306" t="s">
        <v>55</v>
      </c>
      <c r="E34" s="306">
        <v>1</v>
      </c>
      <c r="F34" s="310"/>
      <c r="G34" s="311"/>
      <c r="H34" s="312"/>
      <c r="I34" s="307"/>
      <c r="J34" s="307"/>
      <c r="K34" s="313"/>
      <c r="L34" s="313"/>
      <c r="M34" s="308"/>
      <c r="N34" s="308"/>
      <c r="O34" s="308"/>
      <c r="P34" s="308"/>
      <c r="Q34" s="6"/>
      <c r="R34" s="17"/>
      <c r="S34" s="5"/>
    </row>
    <row r="35" spans="1:19" ht="16.5" x14ac:dyDescent="0.2">
      <c r="A35" s="272">
        <f t="shared" si="0"/>
        <v>17</v>
      </c>
      <c r="B35" s="279" t="s">
        <v>462</v>
      </c>
      <c r="C35" s="306" t="s">
        <v>465</v>
      </c>
      <c r="D35" s="306" t="s">
        <v>55</v>
      </c>
      <c r="E35" s="306">
        <v>3</v>
      </c>
      <c r="F35" s="310"/>
      <c r="G35" s="311"/>
      <c r="H35" s="312"/>
      <c r="I35" s="307"/>
      <c r="J35" s="307"/>
      <c r="K35" s="313"/>
      <c r="L35" s="313"/>
      <c r="M35" s="308"/>
      <c r="N35" s="308"/>
      <c r="O35" s="308"/>
      <c r="P35" s="308"/>
      <c r="Q35" s="6"/>
      <c r="R35" s="17"/>
      <c r="S35" s="5"/>
    </row>
    <row r="36" spans="1:19" ht="25.5" x14ac:dyDescent="0.2">
      <c r="A36" s="272">
        <f t="shared" si="0"/>
        <v>18</v>
      </c>
      <c r="B36" s="279" t="s">
        <v>468</v>
      </c>
      <c r="C36" s="314" t="s">
        <v>469</v>
      </c>
      <c r="D36" s="306" t="s">
        <v>55</v>
      </c>
      <c r="E36" s="306">
        <v>1</v>
      </c>
      <c r="F36" s="310"/>
      <c r="G36" s="311"/>
      <c r="H36" s="312"/>
      <c r="I36" s="307"/>
      <c r="J36" s="307"/>
      <c r="K36" s="313"/>
      <c r="L36" s="313"/>
      <c r="M36" s="308"/>
      <c r="N36" s="308"/>
      <c r="O36" s="308"/>
      <c r="P36" s="308"/>
      <c r="Q36" s="6"/>
      <c r="R36" s="17"/>
      <c r="S36" s="5"/>
    </row>
    <row r="37" spans="1:19" ht="16.5" x14ac:dyDescent="0.2">
      <c r="A37" s="272">
        <f t="shared" si="0"/>
        <v>19</v>
      </c>
      <c r="B37" s="279" t="s">
        <v>470</v>
      </c>
      <c r="C37" s="306" t="s">
        <v>471</v>
      </c>
      <c r="D37" s="306" t="s">
        <v>55</v>
      </c>
      <c r="E37" s="306">
        <v>12</v>
      </c>
      <c r="F37" s="310"/>
      <c r="G37" s="311"/>
      <c r="H37" s="312"/>
      <c r="I37" s="307"/>
      <c r="J37" s="307"/>
      <c r="K37" s="313"/>
      <c r="L37" s="313"/>
      <c r="M37" s="308"/>
      <c r="N37" s="308"/>
      <c r="O37" s="308"/>
      <c r="P37" s="308"/>
      <c r="Q37" s="6"/>
      <c r="R37" s="17"/>
      <c r="S37" s="5"/>
    </row>
    <row r="38" spans="1:19" ht="16.5" x14ac:dyDescent="0.2">
      <c r="A38" s="272">
        <f t="shared" si="0"/>
        <v>20</v>
      </c>
      <c r="B38" s="279" t="s">
        <v>470</v>
      </c>
      <c r="C38" s="306" t="s">
        <v>472</v>
      </c>
      <c r="D38" s="306" t="s">
        <v>55</v>
      </c>
      <c r="E38" s="306">
        <v>4</v>
      </c>
      <c r="F38" s="310"/>
      <c r="G38" s="311"/>
      <c r="H38" s="312"/>
      <c r="I38" s="307"/>
      <c r="J38" s="307"/>
      <c r="K38" s="313"/>
      <c r="L38" s="313"/>
      <c r="M38" s="308"/>
      <c r="N38" s="308"/>
      <c r="O38" s="308"/>
      <c r="P38" s="308"/>
      <c r="Q38" s="6"/>
      <c r="R38" s="17"/>
      <c r="S38" s="5"/>
    </row>
    <row r="39" spans="1:19" ht="16.5" x14ac:dyDescent="0.2">
      <c r="A39" s="272">
        <f t="shared" si="0"/>
        <v>21</v>
      </c>
      <c r="B39" s="279" t="s">
        <v>470</v>
      </c>
      <c r="C39" s="306" t="s">
        <v>473</v>
      </c>
      <c r="D39" s="306" t="s">
        <v>55</v>
      </c>
      <c r="E39" s="306">
        <v>16</v>
      </c>
      <c r="F39" s="310"/>
      <c r="G39" s="311"/>
      <c r="H39" s="312"/>
      <c r="I39" s="307"/>
      <c r="J39" s="307"/>
      <c r="K39" s="313"/>
      <c r="L39" s="313"/>
      <c r="M39" s="308"/>
      <c r="N39" s="308"/>
      <c r="O39" s="308"/>
      <c r="P39" s="308"/>
      <c r="Q39" s="6"/>
      <c r="R39" s="17"/>
      <c r="S39" s="5"/>
    </row>
    <row r="40" spans="1:19" ht="37.5" x14ac:dyDescent="0.2">
      <c r="A40" s="272">
        <f t="shared" si="0"/>
        <v>22</v>
      </c>
      <c r="B40" s="279" t="s">
        <v>474</v>
      </c>
      <c r="C40" s="315" t="s">
        <v>475</v>
      </c>
      <c r="D40" s="306" t="s">
        <v>55</v>
      </c>
      <c r="E40" s="306">
        <v>1</v>
      </c>
      <c r="F40" s="310"/>
      <c r="G40" s="311"/>
      <c r="H40" s="312"/>
      <c r="I40" s="307"/>
      <c r="J40" s="307"/>
      <c r="K40" s="313"/>
      <c r="L40" s="313"/>
      <c r="M40" s="308"/>
      <c r="N40" s="308"/>
      <c r="O40" s="308"/>
      <c r="P40" s="308"/>
      <c r="Q40" s="6"/>
      <c r="R40" s="17"/>
      <c r="S40" s="5"/>
    </row>
    <row r="41" spans="1:19" ht="16.5" x14ac:dyDescent="0.2">
      <c r="A41" s="272"/>
      <c r="B41" s="273" t="s">
        <v>679</v>
      </c>
      <c r="C41" s="306"/>
      <c r="D41" s="306"/>
      <c r="E41" s="306"/>
      <c r="F41" s="310"/>
      <c r="G41" s="311"/>
      <c r="H41" s="312"/>
      <c r="I41" s="307"/>
      <c r="J41" s="307"/>
      <c r="K41" s="313"/>
      <c r="L41" s="313"/>
      <c r="M41" s="308"/>
      <c r="N41" s="308"/>
      <c r="O41" s="308"/>
      <c r="P41" s="308"/>
      <c r="Q41" s="6"/>
      <c r="R41" s="17"/>
      <c r="S41" s="5"/>
    </row>
    <row r="42" spans="1:19" ht="33" x14ac:dyDescent="0.2">
      <c r="A42" s="272">
        <v>23</v>
      </c>
      <c r="B42" s="277" t="s">
        <v>476</v>
      </c>
      <c r="C42" s="309" t="s">
        <v>477</v>
      </c>
      <c r="D42" s="309" t="s">
        <v>293</v>
      </c>
      <c r="E42" s="309">
        <v>1</v>
      </c>
      <c r="F42" s="310"/>
      <c r="G42" s="311"/>
      <c r="H42" s="312"/>
      <c r="I42" s="307"/>
      <c r="J42" s="307"/>
      <c r="K42" s="313"/>
      <c r="L42" s="313"/>
      <c r="M42" s="308"/>
      <c r="N42" s="308"/>
      <c r="O42" s="308"/>
      <c r="P42" s="308"/>
      <c r="Q42" s="6"/>
      <c r="R42" s="17"/>
      <c r="S42" s="5"/>
    </row>
    <row r="43" spans="1:19" ht="16.5" x14ac:dyDescent="0.2">
      <c r="A43" s="272">
        <f t="shared" si="0"/>
        <v>24</v>
      </c>
      <c r="B43" s="279" t="s">
        <v>466</v>
      </c>
      <c r="C43" s="306" t="s">
        <v>478</v>
      </c>
      <c r="D43" s="306" t="s">
        <v>55</v>
      </c>
      <c r="E43" s="306">
        <v>1</v>
      </c>
      <c r="F43" s="310"/>
      <c r="G43" s="311"/>
      <c r="H43" s="312"/>
      <c r="I43" s="307"/>
      <c r="J43" s="307"/>
      <c r="K43" s="313"/>
      <c r="L43" s="313"/>
      <c r="M43" s="308"/>
      <c r="N43" s="308"/>
      <c r="O43" s="308"/>
      <c r="P43" s="308"/>
      <c r="Q43" s="6"/>
      <c r="R43" s="17"/>
      <c r="S43" s="5"/>
    </row>
    <row r="44" spans="1:19" ht="16.5" x14ac:dyDescent="0.2">
      <c r="A44" s="272">
        <f t="shared" si="0"/>
        <v>25</v>
      </c>
      <c r="B44" s="279" t="s">
        <v>466</v>
      </c>
      <c r="C44" s="306" t="s">
        <v>467</v>
      </c>
      <c r="D44" s="306" t="s">
        <v>55</v>
      </c>
      <c r="E44" s="306">
        <v>2</v>
      </c>
      <c r="F44" s="310"/>
      <c r="G44" s="311"/>
      <c r="H44" s="312"/>
      <c r="I44" s="307"/>
      <c r="J44" s="307"/>
      <c r="K44" s="313"/>
      <c r="L44" s="313"/>
      <c r="M44" s="308"/>
      <c r="N44" s="308"/>
      <c r="O44" s="308"/>
      <c r="P44" s="308"/>
      <c r="Q44" s="6"/>
      <c r="R44" s="17"/>
      <c r="S44" s="5"/>
    </row>
    <row r="45" spans="1:19" ht="16.5" x14ac:dyDescent="0.2">
      <c r="A45" s="272">
        <f t="shared" si="0"/>
        <v>26</v>
      </c>
      <c r="B45" s="279" t="s">
        <v>462</v>
      </c>
      <c r="C45" s="306" t="s">
        <v>680</v>
      </c>
      <c r="D45" s="306" t="s">
        <v>55</v>
      </c>
      <c r="E45" s="306">
        <v>1</v>
      </c>
      <c r="F45" s="310"/>
      <c r="G45" s="311"/>
      <c r="H45" s="312"/>
      <c r="I45" s="307"/>
      <c r="J45" s="307"/>
      <c r="K45" s="313"/>
      <c r="L45" s="313"/>
      <c r="M45" s="308"/>
      <c r="N45" s="308"/>
      <c r="O45" s="308"/>
      <c r="P45" s="308"/>
      <c r="Q45" s="6"/>
      <c r="R45" s="17"/>
      <c r="S45" s="5"/>
    </row>
    <row r="46" spans="1:19" ht="16.5" x14ac:dyDescent="0.2">
      <c r="A46" s="272">
        <f t="shared" si="0"/>
        <v>27</v>
      </c>
      <c r="B46" s="279" t="s">
        <v>462</v>
      </c>
      <c r="C46" s="306" t="s">
        <v>464</v>
      </c>
      <c r="D46" s="306" t="s">
        <v>55</v>
      </c>
      <c r="E46" s="306">
        <v>1</v>
      </c>
      <c r="F46" s="310"/>
      <c r="G46" s="311"/>
      <c r="H46" s="312"/>
      <c r="I46" s="307"/>
      <c r="J46" s="307"/>
      <c r="K46" s="313"/>
      <c r="L46" s="313"/>
      <c r="M46" s="308"/>
      <c r="N46" s="308"/>
      <c r="O46" s="308"/>
      <c r="P46" s="308"/>
      <c r="Q46" s="6"/>
      <c r="R46" s="17"/>
      <c r="S46" s="5"/>
    </row>
    <row r="47" spans="1:19" ht="16.5" x14ac:dyDescent="0.2">
      <c r="A47" s="272">
        <f t="shared" si="0"/>
        <v>28</v>
      </c>
      <c r="B47" s="279" t="s">
        <v>462</v>
      </c>
      <c r="C47" s="306" t="s">
        <v>465</v>
      </c>
      <c r="D47" s="306" t="s">
        <v>55</v>
      </c>
      <c r="E47" s="306">
        <v>1</v>
      </c>
      <c r="F47" s="310"/>
      <c r="G47" s="311"/>
      <c r="H47" s="312"/>
      <c r="I47" s="307"/>
      <c r="J47" s="307"/>
      <c r="K47" s="313"/>
      <c r="L47" s="313"/>
      <c r="M47" s="308"/>
      <c r="N47" s="308"/>
      <c r="O47" s="308"/>
      <c r="P47" s="308"/>
      <c r="Q47" s="6"/>
      <c r="R47" s="17"/>
      <c r="S47" s="5"/>
    </row>
    <row r="48" spans="1:19" ht="25.5" x14ac:dyDescent="0.2">
      <c r="A48" s="272">
        <f t="shared" si="0"/>
        <v>29</v>
      </c>
      <c r="B48" s="279" t="s">
        <v>681</v>
      </c>
      <c r="C48" s="314" t="s">
        <v>682</v>
      </c>
      <c r="D48" s="306" t="s">
        <v>55</v>
      </c>
      <c r="E48" s="306">
        <v>1</v>
      </c>
      <c r="F48" s="310"/>
      <c r="G48" s="311"/>
      <c r="H48" s="312"/>
      <c r="I48" s="307"/>
      <c r="J48" s="307"/>
      <c r="K48" s="313"/>
      <c r="L48" s="313"/>
      <c r="M48" s="308"/>
      <c r="N48" s="308"/>
      <c r="O48" s="308"/>
      <c r="P48" s="308"/>
      <c r="Q48" s="6"/>
      <c r="R48" s="17"/>
      <c r="S48" s="5"/>
    </row>
    <row r="49" spans="1:19" ht="16.5" x14ac:dyDescent="0.2">
      <c r="A49" s="272">
        <f t="shared" si="0"/>
        <v>30</v>
      </c>
      <c r="B49" s="279" t="s">
        <v>470</v>
      </c>
      <c r="C49" s="306" t="s">
        <v>471</v>
      </c>
      <c r="D49" s="306" t="s">
        <v>55</v>
      </c>
      <c r="E49" s="306">
        <v>7</v>
      </c>
      <c r="F49" s="310"/>
      <c r="G49" s="311"/>
      <c r="H49" s="312"/>
      <c r="I49" s="307"/>
      <c r="J49" s="307"/>
      <c r="K49" s="313"/>
      <c r="L49" s="313"/>
      <c r="M49" s="308"/>
      <c r="N49" s="308"/>
      <c r="O49" s="308"/>
      <c r="P49" s="308"/>
      <c r="Q49" s="6"/>
      <c r="R49" s="17"/>
      <c r="S49" s="5"/>
    </row>
    <row r="50" spans="1:19" ht="16.5" x14ac:dyDescent="0.2">
      <c r="A50" s="272">
        <f t="shared" si="0"/>
        <v>31</v>
      </c>
      <c r="B50" s="279" t="s">
        <v>470</v>
      </c>
      <c r="C50" s="306" t="s">
        <v>472</v>
      </c>
      <c r="D50" s="306" t="s">
        <v>55</v>
      </c>
      <c r="E50" s="306">
        <v>2</v>
      </c>
      <c r="F50" s="310"/>
      <c r="G50" s="311"/>
      <c r="H50" s="312"/>
      <c r="I50" s="307"/>
      <c r="J50" s="307"/>
      <c r="K50" s="313"/>
      <c r="L50" s="313"/>
      <c r="M50" s="308"/>
      <c r="N50" s="308"/>
      <c r="O50" s="308"/>
      <c r="P50" s="308"/>
      <c r="Q50" s="6"/>
      <c r="R50" s="17"/>
      <c r="S50" s="5"/>
    </row>
    <row r="51" spans="1:19" ht="16.5" x14ac:dyDescent="0.2">
      <c r="A51" s="272">
        <f t="shared" si="0"/>
        <v>32</v>
      </c>
      <c r="B51" s="279" t="s">
        <v>470</v>
      </c>
      <c r="C51" s="306" t="s">
        <v>473</v>
      </c>
      <c r="D51" s="306" t="s">
        <v>55</v>
      </c>
      <c r="E51" s="306">
        <v>6</v>
      </c>
      <c r="F51" s="310"/>
      <c r="G51" s="311"/>
      <c r="H51" s="312"/>
      <c r="I51" s="307"/>
      <c r="J51" s="307"/>
      <c r="K51" s="313"/>
      <c r="L51" s="313"/>
      <c r="M51" s="308"/>
      <c r="N51" s="308"/>
      <c r="O51" s="308"/>
      <c r="P51" s="308"/>
      <c r="Q51" s="6"/>
      <c r="R51" s="17"/>
      <c r="S51" s="5"/>
    </row>
    <row r="52" spans="1:19" ht="37.5" x14ac:dyDescent="0.2">
      <c r="A52" s="272">
        <f t="shared" si="0"/>
        <v>33</v>
      </c>
      <c r="B52" s="279" t="s">
        <v>474</v>
      </c>
      <c r="C52" s="315" t="s">
        <v>475</v>
      </c>
      <c r="D52" s="306" t="s">
        <v>55</v>
      </c>
      <c r="E52" s="306">
        <v>1</v>
      </c>
      <c r="F52" s="310"/>
      <c r="G52" s="311"/>
      <c r="H52" s="312"/>
      <c r="I52" s="307"/>
      <c r="J52" s="307"/>
      <c r="K52" s="313"/>
      <c r="L52" s="313"/>
      <c r="M52" s="308"/>
      <c r="N52" s="308"/>
      <c r="O52" s="308"/>
      <c r="P52" s="308"/>
      <c r="Q52" s="6"/>
      <c r="R52" s="17"/>
      <c r="S52" s="5"/>
    </row>
    <row r="53" spans="1:19" ht="16.5" x14ac:dyDescent="0.2">
      <c r="A53" s="272"/>
      <c r="B53" s="273" t="s">
        <v>683</v>
      </c>
      <c r="C53" s="306"/>
      <c r="D53" s="306"/>
      <c r="E53" s="306"/>
      <c r="F53" s="310"/>
      <c r="G53" s="311"/>
      <c r="H53" s="312"/>
      <c r="I53" s="307"/>
      <c r="J53" s="307"/>
      <c r="K53" s="313"/>
      <c r="L53" s="313"/>
      <c r="M53" s="308"/>
      <c r="N53" s="308"/>
      <c r="O53" s="308"/>
      <c r="P53" s="308"/>
      <c r="Q53" s="6"/>
      <c r="R53" s="17"/>
      <c r="S53" s="5"/>
    </row>
    <row r="54" spans="1:19" ht="33" x14ac:dyDescent="0.2">
      <c r="A54" s="272">
        <v>34</v>
      </c>
      <c r="B54" s="277" t="s">
        <v>476</v>
      </c>
      <c r="C54" s="309" t="s">
        <v>477</v>
      </c>
      <c r="D54" s="309" t="s">
        <v>293</v>
      </c>
      <c r="E54" s="309">
        <v>1</v>
      </c>
      <c r="F54" s="310"/>
      <c r="G54" s="311"/>
      <c r="H54" s="312"/>
      <c r="I54" s="307"/>
      <c r="J54" s="307"/>
      <c r="K54" s="313"/>
      <c r="L54" s="313"/>
      <c r="M54" s="308"/>
      <c r="N54" s="308"/>
      <c r="O54" s="308"/>
      <c r="P54" s="308"/>
      <c r="Q54" s="6"/>
      <c r="R54" s="17"/>
      <c r="S54" s="5"/>
    </row>
    <row r="55" spans="1:19" ht="16.5" x14ac:dyDescent="0.2">
      <c r="A55" s="272">
        <f t="shared" si="0"/>
        <v>35</v>
      </c>
      <c r="B55" s="279" t="s">
        <v>466</v>
      </c>
      <c r="C55" s="306" t="s">
        <v>478</v>
      </c>
      <c r="D55" s="306" t="s">
        <v>55</v>
      </c>
      <c r="E55" s="306">
        <v>1</v>
      </c>
      <c r="F55" s="310"/>
      <c r="G55" s="311"/>
      <c r="H55" s="312"/>
      <c r="I55" s="307"/>
      <c r="J55" s="307"/>
      <c r="K55" s="313"/>
      <c r="L55" s="313"/>
      <c r="M55" s="308"/>
      <c r="N55" s="308"/>
      <c r="O55" s="308"/>
      <c r="P55" s="308"/>
      <c r="Q55" s="6"/>
      <c r="R55" s="17"/>
      <c r="S55" s="5"/>
    </row>
    <row r="56" spans="1:19" ht="16.5" x14ac:dyDescent="0.2">
      <c r="A56" s="272">
        <f t="shared" si="0"/>
        <v>36</v>
      </c>
      <c r="B56" s="280" t="s">
        <v>466</v>
      </c>
      <c r="C56" s="316" t="s">
        <v>467</v>
      </c>
      <c r="D56" s="316" t="s">
        <v>55</v>
      </c>
      <c r="E56" s="316">
        <v>2</v>
      </c>
      <c r="F56" s="310"/>
      <c r="G56" s="311"/>
      <c r="H56" s="312"/>
      <c r="I56" s="307"/>
      <c r="J56" s="307"/>
      <c r="K56" s="313"/>
      <c r="L56" s="313"/>
      <c r="M56" s="308"/>
      <c r="N56" s="308"/>
      <c r="O56" s="308"/>
      <c r="P56" s="308"/>
      <c r="Q56" s="6"/>
      <c r="R56" s="17"/>
      <c r="S56" s="5"/>
    </row>
    <row r="57" spans="1:19" ht="16.5" x14ac:dyDescent="0.2">
      <c r="A57" s="272">
        <f t="shared" si="0"/>
        <v>37</v>
      </c>
      <c r="B57" s="279" t="s">
        <v>462</v>
      </c>
      <c r="C57" s="306" t="s">
        <v>680</v>
      </c>
      <c r="D57" s="306" t="s">
        <v>55</v>
      </c>
      <c r="E57" s="306">
        <v>1</v>
      </c>
      <c r="F57" s="310"/>
      <c r="G57" s="311"/>
      <c r="H57" s="312"/>
      <c r="I57" s="307"/>
      <c r="J57" s="307"/>
      <c r="K57" s="313"/>
      <c r="L57" s="313"/>
      <c r="M57" s="308"/>
      <c r="N57" s="308"/>
      <c r="O57" s="308"/>
      <c r="P57" s="308"/>
      <c r="Q57" s="6"/>
      <c r="R57" s="17"/>
      <c r="S57" s="5"/>
    </row>
    <row r="58" spans="1:19" ht="16.5" x14ac:dyDescent="0.2">
      <c r="A58" s="272">
        <f t="shared" si="0"/>
        <v>38</v>
      </c>
      <c r="B58" s="279" t="s">
        <v>462</v>
      </c>
      <c r="C58" s="306" t="s">
        <v>684</v>
      </c>
      <c r="D58" s="306" t="s">
        <v>55</v>
      </c>
      <c r="E58" s="306">
        <v>1</v>
      </c>
      <c r="F58" s="310"/>
      <c r="G58" s="311"/>
      <c r="H58" s="312"/>
      <c r="I58" s="307"/>
      <c r="J58" s="307"/>
      <c r="K58" s="313"/>
      <c r="L58" s="313"/>
      <c r="M58" s="308"/>
      <c r="N58" s="308"/>
      <c r="O58" s="308"/>
      <c r="P58" s="308"/>
      <c r="Q58" s="6"/>
      <c r="R58" s="17"/>
      <c r="S58" s="5"/>
    </row>
    <row r="59" spans="1:19" ht="16.5" x14ac:dyDescent="0.2">
      <c r="A59" s="272">
        <f t="shared" si="0"/>
        <v>39</v>
      </c>
      <c r="B59" s="279" t="s">
        <v>462</v>
      </c>
      <c r="C59" s="306" t="s">
        <v>465</v>
      </c>
      <c r="D59" s="306" t="s">
        <v>55</v>
      </c>
      <c r="E59" s="306">
        <v>1</v>
      </c>
      <c r="F59" s="310"/>
      <c r="G59" s="311"/>
      <c r="H59" s="312"/>
      <c r="I59" s="307"/>
      <c r="J59" s="307"/>
      <c r="K59" s="313"/>
      <c r="L59" s="313"/>
      <c r="M59" s="308"/>
      <c r="N59" s="308"/>
      <c r="O59" s="308"/>
      <c r="P59" s="308"/>
      <c r="Q59" s="6"/>
      <c r="R59" s="17"/>
      <c r="S59" s="5"/>
    </row>
    <row r="60" spans="1:19" ht="25.5" x14ac:dyDescent="0.2">
      <c r="A60" s="272">
        <f t="shared" si="0"/>
        <v>40</v>
      </c>
      <c r="B60" s="279" t="s">
        <v>681</v>
      </c>
      <c r="C60" s="314" t="s">
        <v>682</v>
      </c>
      <c r="D60" s="306" t="s">
        <v>55</v>
      </c>
      <c r="E60" s="306">
        <v>1</v>
      </c>
      <c r="F60" s="310"/>
      <c r="G60" s="311"/>
      <c r="H60" s="312"/>
      <c r="I60" s="307"/>
      <c r="J60" s="307"/>
      <c r="K60" s="313"/>
      <c r="L60" s="313"/>
      <c r="M60" s="308"/>
      <c r="N60" s="308"/>
      <c r="O60" s="308"/>
      <c r="P60" s="308"/>
      <c r="Q60" s="6"/>
      <c r="R60" s="17"/>
      <c r="S60" s="5"/>
    </row>
    <row r="61" spans="1:19" ht="16.5" x14ac:dyDescent="0.2">
      <c r="A61" s="272">
        <f t="shared" si="0"/>
        <v>41</v>
      </c>
      <c r="B61" s="279" t="s">
        <v>470</v>
      </c>
      <c r="C61" s="306" t="s">
        <v>471</v>
      </c>
      <c r="D61" s="306" t="s">
        <v>55</v>
      </c>
      <c r="E61" s="306">
        <v>7</v>
      </c>
      <c r="F61" s="310"/>
      <c r="G61" s="311"/>
      <c r="H61" s="312"/>
      <c r="I61" s="307"/>
      <c r="J61" s="307"/>
      <c r="K61" s="313"/>
      <c r="L61" s="313"/>
      <c r="M61" s="308"/>
      <c r="N61" s="308"/>
      <c r="O61" s="308"/>
      <c r="P61" s="308"/>
      <c r="Q61" s="6"/>
      <c r="R61" s="17"/>
      <c r="S61" s="5"/>
    </row>
    <row r="62" spans="1:19" ht="16.5" x14ac:dyDescent="0.2">
      <c r="A62" s="272">
        <f t="shared" si="0"/>
        <v>42</v>
      </c>
      <c r="B62" s="279" t="s">
        <v>470</v>
      </c>
      <c r="C62" s="306" t="s">
        <v>472</v>
      </c>
      <c r="D62" s="306" t="s">
        <v>55</v>
      </c>
      <c r="E62" s="306">
        <v>4</v>
      </c>
      <c r="F62" s="310"/>
      <c r="G62" s="311"/>
      <c r="H62" s="312"/>
      <c r="I62" s="307"/>
      <c r="J62" s="307"/>
      <c r="K62" s="313"/>
      <c r="L62" s="313"/>
      <c r="M62" s="308"/>
      <c r="N62" s="308"/>
      <c r="O62" s="308"/>
      <c r="P62" s="308"/>
      <c r="Q62" s="6"/>
      <c r="R62" s="17"/>
      <c r="S62" s="5"/>
    </row>
    <row r="63" spans="1:19" ht="16.5" x14ac:dyDescent="0.2">
      <c r="A63" s="272">
        <f t="shared" si="0"/>
        <v>43</v>
      </c>
      <c r="B63" s="279" t="s">
        <v>470</v>
      </c>
      <c r="C63" s="306" t="s">
        <v>473</v>
      </c>
      <c r="D63" s="306" t="s">
        <v>55</v>
      </c>
      <c r="E63" s="306">
        <v>5</v>
      </c>
      <c r="F63" s="310"/>
      <c r="G63" s="311"/>
      <c r="H63" s="312"/>
      <c r="I63" s="307"/>
      <c r="J63" s="307"/>
      <c r="K63" s="313"/>
      <c r="L63" s="313"/>
      <c r="M63" s="308"/>
      <c r="N63" s="308"/>
      <c r="O63" s="308"/>
      <c r="P63" s="308"/>
      <c r="Q63" s="6"/>
      <c r="R63" s="17"/>
      <c r="S63" s="5"/>
    </row>
    <row r="64" spans="1:19" ht="37.5" x14ac:dyDescent="0.2">
      <c r="A64" s="272">
        <f t="shared" si="0"/>
        <v>44</v>
      </c>
      <c r="B64" s="279" t="s">
        <v>474</v>
      </c>
      <c r="C64" s="315" t="s">
        <v>475</v>
      </c>
      <c r="D64" s="306" t="s">
        <v>55</v>
      </c>
      <c r="E64" s="306">
        <v>1</v>
      </c>
      <c r="F64" s="310"/>
      <c r="G64" s="311"/>
      <c r="H64" s="312"/>
      <c r="I64" s="307"/>
      <c r="J64" s="307"/>
      <c r="K64" s="313"/>
      <c r="L64" s="313"/>
      <c r="M64" s="308"/>
      <c r="N64" s="308"/>
      <c r="O64" s="308"/>
      <c r="P64" s="308"/>
      <c r="Q64" s="6"/>
      <c r="R64" s="17"/>
      <c r="S64" s="5"/>
    </row>
    <row r="65" spans="1:19" ht="16.5" x14ac:dyDescent="0.2">
      <c r="A65" s="272"/>
      <c r="B65" s="273" t="s">
        <v>479</v>
      </c>
      <c r="C65" s="306"/>
      <c r="D65" s="306"/>
      <c r="E65" s="306"/>
      <c r="F65" s="310"/>
      <c r="G65" s="311"/>
      <c r="H65" s="312"/>
      <c r="I65" s="307"/>
      <c r="J65" s="307"/>
      <c r="K65" s="313"/>
      <c r="L65" s="313"/>
      <c r="M65" s="308"/>
      <c r="N65" s="308"/>
      <c r="O65" s="308"/>
      <c r="P65" s="308"/>
      <c r="Q65" s="6"/>
      <c r="R65" s="17"/>
      <c r="S65" s="5"/>
    </row>
    <row r="66" spans="1:19" ht="16.5" x14ac:dyDescent="0.2">
      <c r="A66" s="272">
        <v>45</v>
      </c>
      <c r="B66" s="279" t="s">
        <v>480</v>
      </c>
      <c r="C66" s="306"/>
      <c r="D66" s="306" t="s">
        <v>55</v>
      </c>
      <c r="E66" s="306">
        <v>15</v>
      </c>
      <c r="F66" s="310"/>
      <c r="G66" s="311"/>
      <c r="H66" s="312"/>
      <c r="I66" s="307"/>
      <c r="J66" s="307"/>
      <c r="K66" s="313"/>
      <c r="L66" s="313"/>
      <c r="M66" s="308"/>
      <c r="N66" s="308"/>
      <c r="O66" s="308"/>
      <c r="P66" s="308"/>
      <c r="Q66" s="6"/>
      <c r="R66" s="17"/>
      <c r="S66" s="5"/>
    </row>
    <row r="67" spans="1:19" ht="49.5" x14ac:dyDescent="0.2">
      <c r="A67" s="272">
        <f t="shared" si="0"/>
        <v>46</v>
      </c>
      <c r="B67" s="282" t="s">
        <v>722</v>
      </c>
      <c r="C67" s="317" t="s">
        <v>481</v>
      </c>
      <c r="D67" s="306" t="s">
        <v>55</v>
      </c>
      <c r="E67" s="306">
        <v>204</v>
      </c>
      <c r="F67" s="310"/>
      <c r="G67" s="311"/>
      <c r="H67" s="312"/>
      <c r="I67" s="307"/>
      <c r="J67" s="307"/>
      <c r="K67" s="313"/>
      <c r="L67" s="313"/>
      <c r="M67" s="308"/>
      <c r="N67" s="308"/>
      <c r="O67" s="308"/>
      <c r="P67" s="308"/>
      <c r="Q67" s="6"/>
      <c r="R67" s="17"/>
      <c r="S67" s="5"/>
    </row>
    <row r="68" spans="1:19" ht="49.5" x14ac:dyDescent="0.2">
      <c r="A68" s="272">
        <f t="shared" si="0"/>
        <v>47</v>
      </c>
      <c r="B68" s="283" t="s">
        <v>482</v>
      </c>
      <c r="C68" s="317" t="s">
        <v>483</v>
      </c>
      <c r="D68" s="306" t="s">
        <v>55</v>
      </c>
      <c r="E68" s="306">
        <v>10</v>
      </c>
      <c r="F68" s="310"/>
      <c r="G68" s="311"/>
      <c r="H68" s="312"/>
      <c r="I68" s="307"/>
      <c r="J68" s="307"/>
      <c r="K68" s="313"/>
      <c r="L68" s="313"/>
      <c r="M68" s="308"/>
      <c r="N68" s="308"/>
      <c r="O68" s="308"/>
      <c r="P68" s="308"/>
      <c r="Q68" s="6"/>
      <c r="R68" s="17"/>
      <c r="S68" s="5"/>
    </row>
    <row r="69" spans="1:19" ht="16.5" x14ac:dyDescent="0.2">
      <c r="A69" s="272">
        <f t="shared" si="0"/>
        <v>48</v>
      </c>
      <c r="B69" s="458" t="s">
        <v>484</v>
      </c>
      <c r="C69" s="459" t="s">
        <v>494</v>
      </c>
      <c r="D69" s="460" t="s">
        <v>55</v>
      </c>
      <c r="E69" s="460">
        <v>8</v>
      </c>
      <c r="F69" s="310"/>
      <c r="G69" s="311"/>
      <c r="H69" s="312"/>
      <c r="I69" s="307"/>
      <c r="J69" s="307"/>
      <c r="K69" s="313"/>
      <c r="L69" s="313"/>
      <c r="M69" s="308"/>
      <c r="N69" s="308"/>
      <c r="O69" s="308"/>
      <c r="P69" s="308"/>
      <c r="Q69" s="6"/>
      <c r="R69" s="17"/>
      <c r="S69" s="5"/>
    </row>
    <row r="70" spans="1:19" ht="16.5" x14ac:dyDescent="0.2">
      <c r="A70" s="272"/>
      <c r="B70" s="458"/>
      <c r="C70" s="459"/>
      <c r="D70" s="460"/>
      <c r="E70" s="460"/>
      <c r="F70" s="310"/>
      <c r="G70" s="311"/>
      <c r="H70" s="312"/>
      <c r="I70" s="307"/>
      <c r="J70" s="307"/>
      <c r="K70" s="313"/>
      <c r="L70" s="313"/>
      <c r="M70" s="308"/>
      <c r="N70" s="308"/>
      <c r="O70" s="308"/>
      <c r="P70" s="308"/>
      <c r="Q70" s="6"/>
      <c r="R70" s="17"/>
      <c r="S70" s="5"/>
    </row>
    <row r="71" spans="1:19" ht="16.5" x14ac:dyDescent="0.2">
      <c r="A71" s="272">
        <v>50</v>
      </c>
      <c r="B71" s="279" t="s">
        <v>485</v>
      </c>
      <c r="C71" s="306"/>
      <c r="D71" s="306" t="s">
        <v>55</v>
      </c>
      <c r="E71" s="306">
        <v>222</v>
      </c>
      <c r="F71" s="310"/>
      <c r="G71" s="311"/>
      <c r="H71" s="312"/>
      <c r="I71" s="307"/>
      <c r="J71" s="307"/>
      <c r="K71" s="313"/>
      <c r="L71" s="313"/>
      <c r="M71" s="308"/>
      <c r="N71" s="308"/>
      <c r="O71" s="308"/>
      <c r="P71" s="308"/>
      <c r="Q71" s="6"/>
      <c r="R71" s="17"/>
      <c r="S71" s="5"/>
    </row>
    <row r="72" spans="1:19" ht="16.5" x14ac:dyDescent="0.2">
      <c r="A72" s="272">
        <f t="shared" si="0"/>
        <v>51</v>
      </c>
      <c r="B72" s="279" t="s">
        <v>486</v>
      </c>
      <c r="C72" s="306" t="s">
        <v>487</v>
      </c>
      <c r="D72" s="306" t="s">
        <v>55</v>
      </c>
      <c r="E72" s="306">
        <v>20</v>
      </c>
      <c r="F72" s="310"/>
      <c r="G72" s="311"/>
      <c r="H72" s="312"/>
      <c r="I72" s="307"/>
      <c r="J72" s="307"/>
      <c r="K72" s="313"/>
      <c r="L72" s="313"/>
      <c r="M72" s="308"/>
      <c r="N72" s="308"/>
      <c r="O72" s="308"/>
      <c r="P72" s="308"/>
      <c r="Q72" s="6"/>
      <c r="R72" s="17"/>
      <c r="S72" s="5"/>
    </row>
    <row r="73" spans="1:19" ht="16.5" x14ac:dyDescent="0.2">
      <c r="A73" s="272">
        <f t="shared" si="0"/>
        <v>52</v>
      </c>
      <c r="B73" s="279" t="s">
        <v>488</v>
      </c>
      <c r="C73" s="306"/>
      <c r="D73" s="306" t="s">
        <v>55</v>
      </c>
      <c r="E73" s="306">
        <v>51</v>
      </c>
      <c r="F73" s="310"/>
      <c r="G73" s="311"/>
      <c r="H73" s="312"/>
      <c r="I73" s="307"/>
      <c r="J73" s="307"/>
      <c r="K73" s="313"/>
      <c r="L73" s="313"/>
      <c r="M73" s="308"/>
      <c r="N73" s="308"/>
      <c r="O73" s="308"/>
      <c r="P73" s="308"/>
      <c r="Q73" s="6"/>
      <c r="R73" s="17"/>
      <c r="S73" s="5"/>
    </row>
    <row r="74" spans="1:19" ht="16.5" x14ac:dyDescent="0.2">
      <c r="A74" s="272">
        <f t="shared" si="0"/>
        <v>53</v>
      </c>
      <c r="B74" s="283" t="s">
        <v>489</v>
      </c>
      <c r="C74" s="314"/>
      <c r="D74" s="306" t="s">
        <v>55</v>
      </c>
      <c r="E74" s="306">
        <v>74</v>
      </c>
      <c r="F74" s="310"/>
      <c r="G74" s="311"/>
      <c r="H74" s="312"/>
      <c r="I74" s="307"/>
      <c r="J74" s="307"/>
      <c r="K74" s="313"/>
      <c r="L74" s="313"/>
      <c r="M74" s="308"/>
      <c r="N74" s="308"/>
      <c r="O74" s="308"/>
      <c r="P74" s="308"/>
      <c r="Q74" s="6"/>
      <c r="R74" s="17"/>
      <c r="S74" s="5"/>
    </row>
    <row r="75" spans="1:19" ht="16.5" x14ac:dyDescent="0.2">
      <c r="A75" s="272">
        <f t="shared" si="0"/>
        <v>54</v>
      </c>
      <c r="B75" s="279" t="s">
        <v>490</v>
      </c>
      <c r="C75" s="306"/>
      <c r="D75" s="306" t="s">
        <v>55</v>
      </c>
      <c r="E75" s="306">
        <v>84</v>
      </c>
      <c r="F75" s="310"/>
      <c r="G75" s="311"/>
      <c r="H75" s="312"/>
      <c r="I75" s="307"/>
      <c r="J75" s="307"/>
      <c r="K75" s="313"/>
      <c r="L75" s="313"/>
      <c r="M75" s="308"/>
      <c r="N75" s="308"/>
      <c r="O75" s="308"/>
      <c r="P75" s="308"/>
      <c r="Q75" s="6"/>
      <c r="R75" s="17"/>
      <c r="S75" s="5"/>
    </row>
    <row r="76" spans="1:19" ht="16.5" x14ac:dyDescent="0.2">
      <c r="A76" s="272">
        <f t="shared" si="0"/>
        <v>55</v>
      </c>
      <c r="B76" s="283" t="s">
        <v>685</v>
      </c>
      <c r="C76" s="306"/>
      <c r="D76" s="306" t="s">
        <v>55</v>
      </c>
      <c r="E76" s="306">
        <v>1</v>
      </c>
      <c r="F76" s="310"/>
      <c r="G76" s="311"/>
      <c r="H76" s="312"/>
      <c r="I76" s="307"/>
      <c r="J76" s="307"/>
      <c r="K76" s="313"/>
      <c r="L76" s="313"/>
      <c r="M76" s="308"/>
      <c r="N76" s="308"/>
      <c r="O76" s="308"/>
      <c r="P76" s="308"/>
      <c r="Q76" s="6"/>
      <c r="R76" s="17"/>
      <c r="S76" s="5"/>
    </row>
    <row r="77" spans="1:19" ht="16.5" x14ac:dyDescent="0.2">
      <c r="A77" s="272"/>
      <c r="B77" s="284" t="s">
        <v>491</v>
      </c>
      <c r="C77" s="306"/>
      <c r="D77" s="306"/>
      <c r="E77" s="306"/>
      <c r="F77" s="310"/>
      <c r="G77" s="311"/>
      <c r="H77" s="312"/>
      <c r="I77" s="307"/>
      <c r="J77" s="307"/>
      <c r="K77" s="313"/>
      <c r="L77" s="313"/>
      <c r="M77" s="308"/>
      <c r="N77" s="308"/>
      <c r="O77" s="308"/>
      <c r="P77" s="308"/>
      <c r="Q77" s="6"/>
      <c r="R77" s="17"/>
      <c r="S77" s="5"/>
    </row>
    <row r="78" spans="1:19" ht="16.5" x14ac:dyDescent="0.2">
      <c r="A78" s="272">
        <v>56</v>
      </c>
      <c r="B78" s="279" t="s">
        <v>480</v>
      </c>
      <c r="C78" s="306"/>
      <c r="D78" s="306" t="s">
        <v>55</v>
      </c>
      <c r="E78" s="306">
        <v>20</v>
      </c>
      <c r="F78" s="310"/>
      <c r="G78" s="311"/>
      <c r="H78" s="312"/>
      <c r="I78" s="307"/>
      <c r="J78" s="307"/>
      <c r="K78" s="313"/>
      <c r="L78" s="313"/>
      <c r="M78" s="308"/>
      <c r="N78" s="308"/>
      <c r="O78" s="308"/>
      <c r="P78" s="308"/>
      <c r="Q78" s="6"/>
      <c r="R78" s="17"/>
      <c r="S78" s="5"/>
    </row>
    <row r="79" spans="1:19" ht="16.5" x14ac:dyDescent="0.2">
      <c r="A79" s="272">
        <f t="shared" si="0"/>
        <v>57</v>
      </c>
      <c r="B79" s="458" t="s">
        <v>484</v>
      </c>
      <c r="C79" s="459" t="s">
        <v>492</v>
      </c>
      <c r="D79" s="460" t="s">
        <v>55</v>
      </c>
      <c r="E79" s="460">
        <v>44</v>
      </c>
      <c r="F79" s="310"/>
      <c r="G79" s="311"/>
      <c r="H79" s="312"/>
      <c r="I79" s="307"/>
      <c r="J79" s="307"/>
      <c r="K79" s="313"/>
      <c r="L79" s="313"/>
      <c r="M79" s="308"/>
      <c r="N79" s="308"/>
      <c r="O79" s="308"/>
      <c r="P79" s="308"/>
      <c r="Q79" s="6"/>
      <c r="R79" s="17"/>
      <c r="S79" s="5"/>
    </row>
    <row r="80" spans="1:19" ht="16.5" x14ac:dyDescent="0.2">
      <c r="A80" s="272">
        <f t="shared" si="0"/>
        <v>58</v>
      </c>
      <c r="B80" s="458"/>
      <c r="C80" s="459"/>
      <c r="D80" s="460"/>
      <c r="E80" s="460"/>
      <c r="F80" s="310"/>
      <c r="G80" s="311"/>
      <c r="H80" s="312"/>
      <c r="I80" s="307"/>
      <c r="J80" s="307"/>
      <c r="K80" s="313"/>
      <c r="L80" s="313"/>
      <c r="M80" s="308"/>
      <c r="N80" s="308"/>
      <c r="O80" s="308"/>
      <c r="P80" s="308"/>
      <c r="Q80" s="6"/>
      <c r="R80" s="17"/>
      <c r="S80" s="5"/>
    </row>
    <row r="81" spans="1:19" ht="16.5" x14ac:dyDescent="0.2">
      <c r="A81" s="272">
        <f t="shared" si="0"/>
        <v>59</v>
      </c>
      <c r="B81" s="458" t="s">
        <v>493</v>
      </c>
      <c r="C81" s="459" t="s">
        <v>492</v>
      </c>
      <c r="D81" s="460" t="s">
        <v>55</v>
      </c>
      <c r="E81" s="460">
        <v>24</v>
      </c>
      <c r="F81" s="310"/>
      <c r="G81" s="311"/>
      <c r="H81" s="312"/>
      <c r="I81" s="307"/>
      <c r="J81" s="307"/>
      <c r="K81" s="313"/>
      <c r="L81" s="313"/>
      <c r="M81" s="308"/>
      <c r="N81" s="308"/>
      <c r="O81" s="308"/>
      <c r="P81" s="308"/>
      <c r="Q81" s="6"/>
      <c r="R81" s="17"/>
      <c r="S81" s="5"/>
    </row>
    <row r="82" spans="1:19" ht="16.5" x14ac:dyDescent="0.2">
      <c r="A82" s="272">
        <f t="shared" si="0"/>
        <v>60</v>
      </c>
      <c r="B82" s="458"/>
      <c r="C82" s="459"/>
      <c r="D82" s="460"/>
      <c r="E82" s="460"/>
      <c r="F82" s="310"/>
      <c r="G82" s="311"/>
      <c r="H82" s="312"/>
      <c r="I82" s="307"/>
      <c r="J82" s="307"/>
      <c r="K82" s="313"/>
      <c r="L82" s="313"/>
      <c r="M82" s="308"/>
      <c r="N82" s="308"/>
      <c r="O82" s="308"/>
      <c r="P82" s="308"/>
      <c r="Q82" s="6"/>
      <c r="R82" s="17"/>
      <c r="S82" s="5"/>
    </row>
    <row r="83" spans="1:19" ht="16.5" x14ac:dyDescent="0.2">
      <c r="A83" s="272">
        <f t="shared" si="0"/>
        <v>61</v>
      </c>
      <c r="B83" s="458" t="s">
        <v>484</v>
      </c>
      <c r="C83" s="459" t="s">
        <v>494</v>
      </c>
      <c r="D83" s="460" t="s">
        <v>55</v>
      </c>
      <c r="E83" s="460">
        <v>8</v>
      </c>
      <c r="F83" s="310"/>
      <c r="G83" s="311"/>
      <c r="H83" s="312"/>
      <c r="I83" s="307"/>
      <c r="J83" s="307"/>
      <c r="K83" s="313"/>
      <c r="L83" s="313"/>
      <c r="M83" s="308"/>
      <c r="N83" s="308"/>
      <c r="O83" s="308"/>
      <c r="P83" s="308"/>
      <c r="Q83" s="6"/>
      <c r="R83" s="17"/>
      <c r="S83" s="5"/>
    </row>
    <row r="84" spans="1:19" ht="16.5" x14ac:dyDescent="0.2">
      <c r="A84" s="272">
        <f t="shared" ref="A84:A117" si="1">+A83+1</f>
        <v>62</v>
      </c>
      <c r="B84" s="458"/>
      <c r="C84" s="459"/>
      <c r="D84" s="460"/>
      <c r="E84" s="460"/>
      <c r="F84" s="310"/>
      <c r="G84" s="311"/>
      <c r="H84" s="312"/>
      <c r="I84" s="307"/>
      <c r="J84" s="307"/>
      <c r="K84" s="313"/>
      <c r="L84" s="313"/>
      <c r="M84" s="308"/>
      <c r="N84" s="308"/>
      <c r="O84" s="308"/>
      <c r="P84" s="308"/>
      <c r="Q84" s="6"/>
      <c r="R84" s="17"/>
      <c r="S84" s="5"/>
    </row>
    <row r="85" spans="1:19" ht="16.5" x14ac:dyDescent="0.2">
      <c r="A85" s="272">
        <f t="shared" si="1"/>
        <v>63</v>
      </c>
      <c r="B85" s="279" t="s">
        <v>495</v>
      </c>
      <c r="C85" s="306"/>
      <c r="D85" s="306" t="s">
        <v>55</v>
      </c>
      <c r="E85" s="306">
        <v>76</v>
      </c>
      <c r="F85" s="310"/>
      <c r="G85" s="311"/>
      <c r="H85" s="312"/>
      <c r="I85" s="307"/>
      <c r="J85" s="307"/>
      <c r="K85" s="313"/>
      <c r="L85" s="313"/>
      <c r="M85" s="308"/>
      <c r="N85" s="308"/>
      <c r="O85" s="308"/>
      <c r="P85" s="308"/>
      <c r="Q85" s="6"/>
      <c r="R85" s="17"/>
      <c r="S85" s="5"/>
    </row>
    <row r="86" spans="1:19" ht="16.5" x14ac:dyDescent="0.2">
      <c r="A86" s="272">
        <f t="shared" si="1"/>
        <v>64</v>
      </c>
      <c r="B86" s="279" t="s">
        <v>488</v>
      </c>
      <c r="C86" s="306"/>
      <c r="D86" s="306" t="s">
        <v>55</v>
      </c>
      <c r="E86" s="306">
        <v>41</v>
      </c>
      <c r="F86" s="310"/>
      <c r="G86" s="311"/>
      <c r="H86" s="312"/>
      <c r="I86" s="307"/>
      <c r="J86" s="307"/>
      <c r="K86" s="313"/>
      <c r="L86" s="313"/>
      <c r="M86" s="308"/>
      <c r="N86" s="308"/>
      <c r="O86" s="308"/>
      <c r="P86" s="308"/>
      <c r="Q86" s="6"/>
      <c r="R86" s="17"/>
      <c r="S86" s="5"/>
    </row>
    <row r="87" spans="1:19" ht="16.5" x14ac:dyDescent="0.2">
      <c r="A87" s="272">
        <f t="shared" si="1"/>
        <v>65</v>
      </c>
      <c r="B87" s="283" t="s">
        <v>489</v>
      </c>
      <c r="C87" s="314"/>
      <c r="D87" s="306" t="s">
        <v>55</v>
      </c>
      <c r="E87" s="306">
        <v>14</v>
      </c>
      <c r="F87" s="310"/>
      <c r="G87" s="311"/>
      <c r="H87" s="312"/>
      <c r="I87" s="307"/>
      <c r="J87" s="307"/>
      <c r="K87" s="313"/>
      <c r="L87" s="313"/>
      <c r="M87" s="308"/>
      <c r="N87" s="308"/>
      <c r="O87" s="308"/>
      <c r="P87" s="308"/>
      <c r="Q87" s="6"/>
      <c r="R87" s="17"/>
      <c r="S87" s="5"/>
    </row>
    <row r="88" spans="1:19" ht="16.5" x14ac:dyDescent="0.2">
      <c r="A88" s="272">
        <f t="shared" si="1"/>
        <v>66</v>
      </c>
      <c r="B88" s="279" t="s">
        <v>490</v>
      </c>
      <c r="C88" s="306"/>
      <c r="D88" s="306" t="s">
        <v>55</v>
      </c>
      <c r="E88" s="306">
        <v>1</v>
      </c>
      <c r="F88" s="310"/>
      <c r="G88" s="311"/>
      <c r="H88" s="312"/>
      <c r="I88" s="307"/>
      <c r="J88" s="307"/>
      <c r="K88" s="313"/>
      <c r="L88" s="313"/>
      <c r="M88" s="308"/>
      <c r="N88" s="308"/>
      <c r="O88" s="308"/>
      <c r="P88" s="308"/>
      <c r="Q88" s="6"/>
      <c r="R88" s="17"/>
      <c r="S88" s="5"/>
    </row>
    <row r="89" spans="1:19" ht="16.5" x14ac:dyDescent="0.2">
      <c r="A89" s="272"/>
      <c r="B89" s="284" t="s">
        <v>496</v>
      </c>
      <c r="C89" s="306"/>
      <c r="D89" s="306"/>
      <c r="E89" s="306"/>
      <c r="F89" s="310"/>
      <c r="G89" s="311"/>
      <c r="H89" s="312"/>
      <c r="I89" s="307"/>
      <c r="J89" s="307"/>
      <c r="K89" s="313"/>
      <c r="L89" s="313"/>
      <c r="M89" s="308"/>
      <c r="N89" s="308"/>
      <c r="O89" s="308"/>
      <c r="P89" s="308"/>
      <c r="Q89" s="6"/>
      <c r="R89" s="17"/>
      <c r="S89" s="5"/>
    </row>
    <row r="90" spans="1:19" ht="38.25" x14ac:dyDescent="0.2">
      <c r="A90" s="272">
        <v>67</v>
      </c>
      <c r="B90" s="279" t="s">
        <v>686</v>
      </c>
      <c r="C90" s="314" t="s">
        <v>687</v>
      </c>
      <c r="D90" s="306" t="s">
        <v>293</v>
      </c>
      <c r="E90" s="309">
        <v>56</v>
      </c>
      <c r="F90" s="310"/>
      <c r="G90" s="311"/>
      <c r="H90" s="312"/>
      <c r="I90" s="307"/>
      <c r="J90" s="307"/>
      <c r="K90" s="313"/>
      <c r="L90" s="313"/>
      <c r="M90" s="308"/>
      <c r="N90" s="308"/>
      <c r="O90" s="308"/>
      <c r="P90" s="308"/>
      <c r="Q90" s="6"/>
      <c r="R90" s="17"/>
      <c r="S90" s="5"/>
    </row>
    <row r="91" spans="1:19" ht="31.5" x14ac:dyDescent="0.2">
      <c r="A91" s="272">
        <f t="shared" si="1"/>
        <v>68</v>
      </c>
      <c r="B91" s="279" t="s">
        <v>688</v>
      </c>
      <c r="C91" s="314" t="s">
        <v>689</v>
      </c>
      <c r="D91" s="306" t="s">
        <v>293</v>
      </c>
      <c r="E91" s="309">
        <v>14</v>
      </c>
      <c r="F91" s="310"/>
      <c r="G91" s="311"/>
      <c r="H91" s="312"/>
      <c r="I91" s="307"/>
      <c r="J91" s="307"/>
      <c r="K91" s="313"/>
      <c r="L91" s="313"/>
      <c r="M91" s="308"/>
      <c r="N91" s="308"/>
      <c r="O91" s="308"/>
      <c r="P91" s="308"/>
      <c r="Q91" s="6"/>
      <c r="R91" s="17"/>
      <c r="S91" s="5"/>
    </row>
    <row r="92" spans="1:19" ht="31.5" x14ac:dyDescent="0.2">
      <c r="A92" s="272">
        <f t="shared" si="1"/>
        <v>69</v>
      </c>
      <c r="B92" s="279" t="s">
        <v>497</v>
      </c>
      <c r="C92" s="314" t="s">
        <v>498</v>
      </c>
      <c r="D92" s="306" t="s">
        <v>293</v>
      </c>
      <c r="E92" s="309">
        <v>9</v>
      </c>
      <c r="F92" s="310"/>
      <c r="G92" s="311"/>
      <c r="H92" s="312"/>
      <c r="I92" s="307"/>
      <c r="J92" s="307"/>
      <c r="K92" s="313"/>
      <c r="L92" s="313"/>
      <c r="M92" s="308"/>
      <c r="N92" s="308"/>
      <c r="O92" s="308"/>
      <c r="P92" s="308"/>
      <c r="Q92" s="6"/>
      <c r="R92" s="17"/>
      <c r="S92" s="5"/>
    </row>
    <row r="93" spans="1:19" ht="31.5" x14ac:dyDescent="0.2">
      <c r="A93" s="272">
        <f t="shared" si="1"/>
        <v>70</v>
      </c>
      <c r="B93" s="279" t="s">
        <v>499</v>
      </c>
      <c r="C93" s="314" t="s">
        <v>500</v>
      </c>
      <c r="D93" s="306" t="s">
        <v>293</v>
      </c>
      <c r="E93" s="309">
        <v>13</v>
      </c>
      <c r="F93" s="310"/>
      <c r="G93" s="311"/>
      <c r="H93" s="312"/>
      <c r="I93" s="307"/>
      <c r="J93" s="307"/>
      <c r="K93" s="313"/>
      <c r="L93" s="313"/>
      <c r="M93" s="308"/>
      <c r="N93" s="308"/>
      <c r="O93" s="308"/>
      <c r="P93" s="308"/>
      <c r="Q93" s="6"/>
      <c r="R93" s="17"/>
      <c r="S93" s="5"/>
    </row>
    <row r="94" spans="1:19" ht="31.5" x14ac:dyDescent="0.2">
      <c r="A94" s="272">
        <f t="shared" si="1"/>
        <v>71</v>
      </c>
      <c r="B94" s="280" t="s">
        <v>499</v>
      </c>
      <c r="C94" s="318" t="s">
        <v>500</v>
      </c>
      <c r="D94" s="316" t="s">
        <v>293</v>
      </c>
      <c r="E94" s="319">
        <v>11</v>
      </c>
      <c r="F94" s="310"/>
      <c r="G94" s="311"/>
      <c r="H94" s="312"/>
      <c r="I94" s="307"/>
      <c r="J94" s="307"/>
      <c r="K94" s="313"/>
      <c r="L94" s="313"/>
      <c r="M94" s="308"/>
      <c r="N94" s="308"/>
      <c r="O94" s="308"/>
      <c r="P94" s="308"/>
      <c r="Q94" s="6"/>
      <c r="R94" s="17"/>
      <c r="S94" s="5"/>
    </row>
    <row r="95" spans="1:19" ht="31.5" x14ac:dyDescent="0.2">
      <c r="A95" s="272">
        <f t="shared" si="1"/>
        <v>72</v>
      </c>
      <c r="B95" s="279" t="s">
        <v>501</v>
      </c>
      <c r="C95" s="314" t="s">
        <v>502</v>
      </c>
      <c r="D95" s="306" t="s">
        <v>293</v>
      </c>
      <c r="E95" s="309">
        <v>2</v>
      </c>
      <c r="F95" s="310"/>
      <c r="G95" s="311"/>
      <c r="H95" s="312"/>
      <c r="I95" s="307"/>
      <c r="J95" s="307"/>
      <c r="K95" s="313"/>
      <c r="L95" s="313"/>
      <c r="M95" s="308"/>
      <c r="N95" s="308"/>
      <c r="O95" s="308"/>
      <c r="P95" s="308"/>
      <c r="Q95" s="6"/>
      <c r="R95" s="17"/>
      <c r="S95" s="5"/>
    </row>
    <row r="96" spans="1:19" ht="31.5" x14ac:dyDescent="0.2">
      <c r="A96" s="272">
        <f t="shared" si="1"/>
        <v>73</v>
      </c>
      <c r="B96" s="279" t="s">
        <v>503</v>
      </c>
      <c r="C96" s="314" t="s">
        <v>498</v>
      </c>
      <c r="D96" s="306" t="s">
        <v>293</v>
      </c>
      <c r="E96" s="309">
        <v>33</v>
      </c>
      <c r="F96" s="310"/>
      <c r="G96" s="311"/>
      <c r="H96" s="312"/>
      <c r="I96" s="307"/>
      <c r="J96" s="307"/>
      <c r="K96" s="313"/>
      <c r="L96" s="313"/>
      <c r="M96" s="308"/>
      <c r="N96" s="308"/>
      <c r="O96" s="308"/>
      <c r="P96" s="308"/>
      <c r="Q96" s="6"/>
      <c r="R96" s="17"/>
      <c r="S96" s="5"/>
    </row>
    <row r="97" spans="1:19" ht="63.75" x14ac:dyDescent="0.2">
      <c r="A97" s="272">
        <f t="shared" si="1"/>
        <v>74</v>
      </c>
      <c r="B97" s="463" t="s">
        <v>504</v>
      </c>
      <c r="C97" s="314" t="s">
        <v>505</v>
      </c>
      <c r="D97" s="460" t="s">
        <v>55</v>
      </c>
      <c r="E97" s="464">
        <v>11</v>
      </c>
      <c r="F97" s="310"/>
      <c r="G97" s="311"/>
      <c r="H97" s="312"/>
      <c r="I97" s="307"/>
      <c r="J97" s="307"/>
      <c r="K97" s="313"/>
      <c r="L97" s="313"/>
      <c r="M97" s="308"/>
      <c r="N97" s="308"/>
      <c r="O97" s="308"/>
      <c r="P97" s="308"/>
      <c r="Q97" s="6"/>
      <c r="R97" s="17"/>
      <c r="S97" s="5"/>
    </row>
    <row r="98" spans="1:19" ht="63.75" x14ac:dyDescent="0.2">
      <c r="A98" s="272"/>
      <c r="B98" s="463"/>
      <c r="C98" s="314" t="s">
        <v>506</v>
      </c>
      <c r="D98" s="460"/>
      <c r="E98" s="464"/>
      <c r="F98" s="310"/>
      <c r="G98" s="311"/>
      <c r="H98" s="312"/>
      <c r="I98" s="307"/>
      <c r="J98" s="307"/>
      <c r="K98" s="313"/>
      <c r="L98" s="313"/>
      <c r="M98" s="308"/>
      <c r="N98" s="308"/>
      <c r="O98" s="308"/>
      <c r="P98" s="308"/>
      <c r="Q98" s="6"/>
      <c r="R98" s="17"/>
      <c r="S98" s="5"/>
    </row>
    <row r="99" spans="1:19" ht="38.25" x14ac:dyDescent="0.2">
      <c r="A99" s="272"/>
      <c r="B99" s="463"/>
      <c r="C99" s="314" t="s">
        <v>507</v>
      </c>
      <c r="D99" s="460"/>
      <c r="E99" s="464"/>
      <c r="F99" s="310"/>
      <c r="G99" s="311"/>
      <c r="H99" s="312"/>
      <c r="I99" s="307"/>
      <c r="J99" s="307"/>
      <c r="K99" s="313"/>
      <c r="L99" s="313"/>
      <c r="M99" s="308"/>
      <c r="N99" s="308"/>
      <c r="O99" s="308"/>
      <c r="P99" s="308"/>
      <c r="Q99" s="6"/>
      <c r="R99" s="17"/>
      <c r="S99" s="5"/>
    </row>
    <row r="100" spans="1:19" ht="16.5" x14ac:dyDescent="0.2">
      <c r="A100" s="272"/>
      <c r="B100" s="284" t="s">
        <v>508</v>
      </c>
      <c r="C100" s="306"/>
      <c r="D100" s="306"/>
      <c r="E100" s="306"/>
      <c r="F100" s="310"/>
      <c r="G100" s="311"/>
      <c r="H100" s="312"/>
      <c r="I100" s="307"/>
      <c r="J100" s="307"/>
      <c r="K100" s="313"/>
      <c r="L100" s="313"/>
      <c r="M100" s="308"/>
      <c r="N100" s="308"/>
      <c r="O100" s="308"/>
      <c r="P100" s="308"/>
      <c r="Q100" s="6"/>
      <c r="R100" s="17"/>
      <c r="S100" s="5"/>
    </row>
    <row r="101" spans="1:19" ht="25.5" x14ac:dyDescent="0.2">
      <c r="A101" s="272">
        <v>75</v>
      </c>
      <c r="B101" s="279" t="s">
        <v>509</v>
      </c>
      <c r="C101" s="314" t="s">
        <v>510</v>
      </c>
      <c r="D101" s="306" t="s">
        <v>15</v>
      </c>
      <c r="E101" s="306">
        <v>250</v>
      </c>
      <c r="F101" s="310"/>
      <c r="G101" s="311"/>
      <c r="H101" s="312"/>
      <c r="I101" s="307"/>
      <c r="J101" s="307"/>
      <c r="K101" s="313"/>
      <c r="L101" s="313"/>
      <c r="M101" s="308"/>
      <c r="N101" s="308"/>
      <c r="O101" s="308"/>
      <c r="P101" s="308"/>
      <c r="Q101" s="6"/>
      <c r="R101" s="17"/>
      <c r="S101" s="5"/>
    </row>
    <row r="102" spans="1:19" ht="25.5" x14ac:dyDescent="0.2">
      <c r="A102" s="272">
        <f t="shared" si="1"/>
        <v>76</v>
      </c>
      <c r="B102" s="279" t="s">
        <v>511</v>
      </c>
      <c r="C102" s="314" t="s">
        <v>512</v>
      </c>
      <c r="D102" s="306" t="s">
        <v>15</v>
      </c>
      <c r="E102" s="306">
        <v>10</v>
      </c>
      <c r="F102" s="310"/>
      <c r="G102" s="311"/>
      <c r="H102" s="312"/>
      <c r="I102" s="307"/>
      <c r="J102" s="307"/>
      <c r="K102" s="313"/>
      <c r="L102" s="313"/>
      <c r="M102" s="308"/>
      <c r="N102" s="308"/>
      <c r="O102" s="308"/>
      <c r="P102" s="308"/>
      <c r="Q102" s="6"/>
      <c r="R102" s="17"/>
      <c r="S102" s="5"/>
    </row>
    <row r="103" spans="1:19" ht="16.5" x14ac:dyDescent="0.2">
      <c r="A103" s="272">
        <f t="shared" si="1"/>
        <v>77</v>
      </c>
      <c r="B103" s="279" t="s">
        <v>513</v>
      </c>
      <c r="C103" s="309" t="s">
        <v>514</v>
      </c>
      <c r="D103" s="306" t="s">
        <v>15</v>
      </c>
      <c r="E103" s="306">
        <v>200</v>
      </c>
      <c r="F103" s="310"/>
      <c r="G103" s="311"/>
      <c r="H103" s="312"/>
      <c r="I103" s="307"/>
      <c r="J103" s="307"/>
      <c r="K103" s="313"/>
      <c r="L103" s="313"/>
      <c r="M103" s="308"/>
      <c r="N103" s="308"/>
      <c r="O103" s="308"/>
      <c r="P103" s="308"/>
      <c r="Q103" s="6"/>
      <c r="R103" s="17"/>
      <c r="S103" s="5"/>
    </row>
    <row r="104" spans="1:19" ht="25.5" x14ac:dyDescent="0.2">
      <c r="A104" s="272">
        <f t="shared" si="1"/>
        <v>78</v>
      </c>
      <c r="B104" s="279" t="s">
        <v>513</v>
      </c>
      <c r="C104" s="314" t="s">
        <v>515</v>
      </c>
      <c r="D104" s="306" t="s">
        <v>15</v>
      </c>
      <c r="E104" s="306">
        <v>500</v>
      </c>
      <c r="F104" s="310"/>
      <c r="G104" s="311"/>
      <c r="H104" s="312"/>
      <c r="I104" s="307"/>
      <c r="J104" s="307"/>
      <c r="K104" s="313"/>
      <c r="L104" s="313"/>
      <c r="M104" s="308"/>
      <c r="N104" s="308"/>
      <c r="O104" s="308"/>
      <c r="P104" s="308"/>
      <c r="Q104" s="6"/>
      <c r="R104" s="17"/>
      <c r="S104" s="5"/>
    </row>
    <row r="105" spans="1:19" ht="25.5" x14ac:dyDescent="0.2">
      <c r="A105" s="272">
        <f t="shared" si="1"/>
        <v>79</v>
      </c>
      <c r="B105" s="279" t="s">
        <v>513</v>
      </c>
      <c r="C105" s="314" t="s">
        <v>516</v>
      </c>
      <c r="D105" s="306" t="s">
        <v>15</v>
      </c>
      <c r="E105" s="306">
        <v>1800</v>
      </c>
      <c r="F105" s="310"/>
      <c r="G105" s="311"/>
      <c r="H105" s="312"/>
      <c r="I105" s="307"/>
      <c r="J105" s="307"/>
      <c r="K105" s="313"/>
      <c r="L105" s="313"/>
      <c r="M105" s="308"/>
      <c r="N105" s="308"/>
      <c r="O105" s="308"/>
      <c r="P105" s="308"/>
      <c r="Q105" s="6"/>
      <c r="R105" s="17"/>
      <c r="S105" s="5"/>
    </row>
    <row r="106" spans="1:19" ht="25.5" x14ac:dyDescent="0.2">
      <c r="A106" s="272">
        <f t="shared" si="1"/>
        <v>80</v>
      </c>
      <c r="B106" s="279" t="s">
        <v>513</v>
      </c>
      <c r="C106" s="314" t="s">
        <v>517</v>
      </c>
      <c r="D106" s="306" t="s">
        <v>15</v>
      </c>
      <c r="E106" s="306">
        <v>1960</v>
      </c>
      <c r="F106" s="310"/>
      <c r="G106" s="311"/>
      <c r="H106" s="312"/>
      <c r="I106" s="307"/>
      <c r="J106" s="307"/>
      <c r="K106" s="313"/>
      <c r="L106" s="313"/>
      <c r="M106" s="308"/>
      <c r="N106" s="308"/>
      <c r="O106" s="308"/>
      <c r="P106" s="308"/>
      <c r="Q106" s="6"/>
      <c r="R106" s="17"/>
      <c r="S106" s="5"/>
    </row>
    <row r="107" spans="1:19" ht="16.5" x14ac:dyDescent="0.2">
      <c r="A107" s="272"/>
      <c r="B107" s="284" t="s">
        <v>518</v>
      </c>
      <c r="C107" s="306"/>
      <c r="D107" s="306"/>
      <c r="E107" s="306"/>
      <c r="F107" s="310"/>
      <c r="G107" s="311"/>
      <c r="H107" s="312"/>
      <c r="I107" s="307"/>
      <c r="J107" s="307"/>
      <c r="K107" s="313"/>
      <c r="L107" s="313"/>
      <c r="M107" s="308"/>
      <c r="N107" s="308"/>
      <c r="O107" s="308"/>
      <c r="P107" s="308"/>
      <c r="Q107" s="6"/>
      <c r="R107" s="17"/>
      <c r="S107" s="5"/>
    </row>
    <row r="108" spans="1:19" ht="16.5" x14ac:dyDescent="0.25">
      <c r="A108" s="272">
        <v>81</v>
      </c>
      <c r="B108" s="285" t="s">
        <v>519</v>
      </c>
      <c r="C108" s="309">
        <v>5021294</v>
      </c>
      <c r="D108" s="306" t="s">
        <v>15</v>
      </c>
      <c r="E108" s="309">
        <v>130</v>
      </c>
      <c r="F108" s="310"/>
      <c r="G108" s="311"/>
      <c r="H108" s="312"/>
      <c r="I108" s="307"/>
      <c r="J108" s="307"/>
      <c r="K108" s="313"/>
      <c r="L108" s="313"/>
      <c r="M108" s="308"/>
      <c r="N108" s="308"/>
      <c r="O108" s="308"/>
      <c r="P108" s="308"/>
      <c r="Q108" s="6"/>
      <c r="R108" s="17"/>
      <c r="S108" s="5"/>
    </row>
    <row r="109" spans="1:19" ht="16.5" x14ac:dyDescent="0.25">
      <c r="A109" s="272">
        <f t="shared" si="1"/>
        <v>82</v>
      </c>
      <c r="B109" s="285" t="s">
        <v>520</v>
      </c>
      <c r="C109" s="309">
        <v>5202515</v>
      </c>
      <c r="D109" s="306" t="s">
        <v>55</v>
      </c>
      <c r="E109" s="309">
        <v>25</v>
      </c>
      <c r="F109" s="310"/>
      <c r="G109" s="311"/>
      <c r="H109" s="312"/>
      <c r="I109" s="307"/>
      <c r="J109" s="307"/>
      <c r="K109" s="313"/>
      <c r="L109" s="313"/>
      <c r="M109" s="308"/>
      <c r="N109" s="308"/>
      <c r="O109" s="308"/>
      <c r="P109" s="308"/>
      <c r="Q109" s="6"/>
      <c r="R109" s="17"/>
      <c r="S109" s="5"/>
    </row>
    <row r="110" spans="1:19" ht="31.5" x14ac:dyDescent="0.25">
      <c r="A110" s="272">
        <f t="shared" si="1"/>
        <v>83</v>
      </c>
      <c r="B110" s="285" t="s">
        <v>521</v>
      </c>
      <c r="C110" s="309">
        <v>5401836</v>
      </c>
      <c r="D110" s="306" t="s">
        <v>55</v>
      </c>
      <c r="E110" s="309">
        <v>2</v>
      </c>
      <c r="F110" s="310"/>
      <c r="G110" s="311"/>
      <c r="H110" s="312"/>
      <c r="I110" s="307"/>
      <c r="J110" s="307"/>
      <c r="K110" s="313"/>
      <c r="L110" s="313"/>
      <c r="M110" s="308"/>
      <c r="N110" s="308"/>
      <c r="O110" s="308"/>
      <c r="P110" s="308"/>
      <c r="Q110" s="6"/>
      <c r="R110" s="17"/>
      <c r="S110" s="5"/>
    </row>
    <row r="111" spans="1:19" ht="16.5" x14ac:dyDescent="0.25">
      <c r="A111" s="272">
        <f t="shared" si="1"/>
        <v>84</v>
      </c>
      <c r="B111" s="285" t="s">
        <v>522</v>
      </c>
      <c r="C111" s="309">
        <v>5412609</v>
      </c>
      <c r="D111" s="306" t="s">
        <v>55</v>
      </c>
      <c r="E111" s="309">
        <v>4</v>
      </c>
      <c r="F111" s="310"/>
      <c r="G111" s="311"/>
      <c r="H111" s="312"/>
      <c r="I111" s="307"/>
      <c r="J111" s="307"/>
      <c r="K111" s="313"/>
      <c r="L111" s="313"/>
      <c r="M111" s="308"/>
      <c r="N111" s="308"/>
      <c r="O111" s="308"/>
      <c r="P111" s="308"/>
      <c r="Q111" s="6"/>
      <c r="R111" s="17"/>
      <c r="S111" s="5"/>
    </row>
    <row r="112" spans="1:19" ht="31.5" x14ac:dyDescent="0.25">
      <c r="A112" s="272">
        <f t="shared" si="1"/>
        <v>85</v>
      </c>
      <c r="B112" s="285" t="s">
        <v>523</v>
      </c>
      <c r="C112" s="309">
        <v>5416566</v>
      </c>
      <c r="D112" s="306" t="s">
        <v>55</v>
      </c>
      <c r="E112" s="309">
        <v>3</v>
      </c>
      <c r="F112" s="310"/>
      <c r="G112" s="311"/>
      <c r="H112" s="312"/>
      <c r="I112" s="307"/>
      <c r="J112" s="307"/>
      <c r="K112" s="313"/>
      <c r="L112" s="313"/>
      <c r="M112" s="308"/>
      <c r="N112" s="308"/>
      <c r="O112" s="308"/>
      <c r="P112" s="308"/>
      <c r="Q112" s="6"/>
      <c r="R112" s="17"/>
      <c r="S112" s="5"/>
    </row>
    <row r="113" spans="1:19" ht="16.5" x14ac:dyDescent="0.25">
      <c r="A113" s="272">
        <f t="shared" si="1"/>
        <v>86</v>
      </c>
      <c r="B113" s="285" t="s">
        <v>524</v>
      </c>
      <c r="C113" s="309">
        <v>5311519</v>
      </c>
      <c r="D113" s="306" t="s">
        <v>55</v>
      </c>
      <c r="E113" s="309">
        <v>20</v>
      </c>
      <c r="F113" s="310"/>
      <c r="G113" s="311"/>
      <c r="H113" s="312"/>
      <c r="I113" s="307"/>
      <c r="J113" s="307"/>
      <c r="K113" s="313"/>
      <c r="L113" s="313"/>
      <c r="M113" s="308"/>
      <c r="N113" s="308"/>
      <c r="O113" s="308"/>
      <c r="P113" s="308"/>
      <c r="Q113" s="6"/>
      <c r="R113" s="17"/>
      <c r="S113" s="5"/>
    </row>
    <row r="114" spans="1:19" ht="16.5" x14ac:dyDescent="0.25">
      <c r="A114" s="272">
        <f t="shared" si="1"/>
        <v>87</v>
      </c>
      <c r="B114" s="285" t="s">
        <v>525</v>
      </c>
      <c r="C114" s="309">
        <v>5316308</v>
      </c>
      <c r="D114" s="306" t="s">
        <v>55</v>
      </c>
      <c r="E114" s="309">
        <v>6</v>
      </c>
      <c r="F114" s="310"/>
      <c r="G114" s="311"/>
      <c r="H114" s="312"/>
      <c r="I114" s="307"/>
      <c r="J114" s="307"/>
      <c r="K114" s="313"/>
      <c r="L114" s="313"/>
      <c r="M114" s="308"/>
      <c r="N114" s="308"/>
      <c r="O114" s="308"/>
      <c r="P114" s="308"/>
      <c r="Q114" s="6"/>
      <c r="R114" s="17"/>
      <c r="S114" s="5"/>
    </row>
    <row r="115" spans="1:19" ht="16.5" x14ac:dyDescent="0.25">
      <c r="A115" s="272">
        <f t="shared" si="1"/>
        <v>88</v>
      </c>
      <c r="B115" s="285" t="s">
        <v>526</v>
      </c>
      <c r="C115" s="309">
        <v>5317207</v>
      </c>
      <c r="D115" s="306" t="s">
        <v>55</v>
      </c>
      <c r="E115" s="309">
        <v>60</v>
      </c>
      <c r="F115" s="310"/>
      <c r="G115" s="311"/>
      <c r="H115" s="312"/>
      <c r="I115" s="307"/>
      <c r="J115" s="307"/>
      <c r="K115" s="313"/>
      <c r="L115" s="313"/>
      <c r="M115" s="308"/>
      <c r="N115" s="308"/>
      <c r="O115" s="308"/>
      <c r="P115" s="308"/>
      <c r="Q115" s="6"/>
      <c r="R115" s="17"/>
      <c r="S115" s="5"/>
    </row>
    <row r="116" spans="1:19" ht="16.5" x14ac:dyDescent="0.25">
      <c r="A116" s="272">
        <f t="shared" si="1"/>
        <v>89</v>
      </c>
      <c r="B116" s="285" t="s">
        <v>527</v>
      </c>
      <c r="C116" s="309">
        <v>5328209</v>
      </c>
      <c r="D116" s="306" t="s">
        <v>55</v>
      </c>
      <c r="E116" s="309">
        <v>6</v>
      </c>
      <c r="F116" s="310"/>
      <c r="G116" s="311"/>
      <c r="H116" s="312"/>
      <c r="I116" s="307"/>
      <c r="J116" s="307"/>
      <c r="K116" s="313"/>
      <c r="L116" s="313"/>
      <c r="M116" s="308"/>
      <c r="N116" s="308"/>
      <c r="O116" s="308"/>
      <c r="P116" s="308"/>
      <c r="Q116" s="6"/>
      <c r="R116" s="17"/>
      <c r="S116" s="5"/>
    </row>
    <row r="117" spans="1:19" ht="16.5" x14ac:dyDescent="0.25">
      <c r="A117" s="272">
        <f t="shared" si="1"/>
        <v>90</v>
      </c>
      <c r="B117" s="285" t="s">
        <v>528</v>
      </c>
      <c r="C117" s="309">
        <v>5207444</v>
      </c>
      <c r="D117" s="306" t="s">
        <v>55</v>
      </c>
      <c r="E117" s="309">
        <v>30</v>
      </c>
      <c r="F117" s="310"/>
      <c r="G117" s="311"/>
      <c r="H117" s="312"/>
      <c r="I117" s="307"/>
      <c r="J117" s="307"/>
      <c r="K117" s="313"/>
      <c r="L117" s="313"/>
      <c r="M117" s="308"/>
      <c r="N117" s="308"/>
      <c r="O117" s="308"/>
      <c r="P117" s="308"/>
      <c r="Q117" s="6"/>
      <c r="R117" s="17"/>
      <c r="S117" s="5"/>
    </row>
    <row r="118" spans="1:19" ht="16.5" x14ac:dyDescent="0.25">
      <c r="A118" s="281">
        <v>92</v>
      </c>
      <c r="B118" s="286" t="s">
        <v>30</v>
      </c>
      <c r="C118" s="319"/>
      <c r="D118" s="316" t="s">
        <v>293</v>
      </c>
      <c r="E118" s="319">
        <v>1</v>
      </c>
      <c r="F118" s="310"/>
      <c r="G118" s="311"/>
      <c r="H118" s="307"/>
      <c r="I118" s="307"/>
      <c r="J118" s="307"/>
      <c r="K118" s="313"/>
      <c r="L118" s="313"/>
      <c r="M118" s="308"/>
      <c r="N118" s="308"/>
      <c r="O118" s="308"/>
      <c r="P118" s="308"/>
      <c r="Q118" s="6"/>
      <c r="R118" s="17"/>
      <c r="S118" s="5"/>
    </row>
    <row r="119" spans="1:19" ht="17.25" thickBot="1" x14ac:dyDescent="0.25">
      <c r="A119" s="287"/>
      <c r="B119" s="288"/>
      <c r="C119" s="320"/>
      <c r="D119" s="289"/>
      <c r="E119" s="289"/>
      <c r="F119" s="289"/>
      <c r="G119" s="289"/>
      <c r="H119" s="321"/>
      <c r="I119" s="321"/>
      <c r="J119" s="321"/>
      <c r="K119" s="321"/>
      <c r="L119" s="321"/>
      <c r="M119" s="321"/>
      <c r="N119" s="321"/>
      <c r="O119" s="321"/>
      <c r="P119" s="321"/>
      <c r="Q119" s="5"/>
      <c r="R119" s="5"/>
      <c r="S119" s="5"/>
    </row>
    <row r="120" spans="1:19" ht="17.25" thickTop="1" x14ac:dyDescent="0.2">
      <c r="A120" s="290"/>
      <c r="B120" s="291" t="s">
        <v>17</v>
      </c>
      <c r="C120" s="291"/>
      <c r="D120" s="292"/>
      <c r="E120" s="292"/>
      <c r="F120" s="292"/>
      <c r="G120" s="292"/>
      <c r="H120" s="293"/>
      <c r="I120" s="293"/>
      <c r="J120" s="293"/>
      <c r="K120" s="293"/>
      <c r="L120" s="271"/>
      <c r="M120" s="294"/>
      <c r="N120" s="294"/>
      <c r="O120" s="294"/>
      <c r="P120" s="294"/>
      <c r="Q120" s="5"/>
      <c r="R120" s="5"/>
      <c r="S120" s="5"/>
    </row>
    <row r="121" spans="1:19" ht="16.5" x14ac:dyDescent="0.2">
      <c r="A121" s="295"/>
      <c r="B121" s="296" t="s">
        <v>18</v>
      </c>
      <c r="C121" s="296"/>
      <c r="D121" s="297"/>
      <c r="E121" s="298" t="s">
        <v>727</v>
      </c>
      <c r="F121" s="298"/>
      <c r="G121" s="298"/>
      <c r="H121" s="299"/>
      <c r="I121" s="299"/>
      <c r="J121" s="299"/>
      <c r="K121" s="299"/>
      <c r="L121" s="299"/>
      <c r="M121" s="300"/>
      <c r="N121" s="300"/>
      <c r="O121" s="300"/>
      <c r="P121" s="300"/>
      <c r="Q121" s="5"/>
      <c r="R121" s="5"/>
      <c r="S121" s="5"/>
    </row>
    <row r="122" spans="1:19" ht="16.5" x14ac:dyDescent="0.2">
      <c r="A122" s="299"/>
      <c r="B122" s="301" t="s">
        <v>17</v>
      </c>
      <c r="C122" s="301"/>
      <c r="D122" s="297"/>
      <c r="E122" s="298"/>
      <c r="F122" s="298"/>
      <c r="G122" s="298"/>
      <c r="H122" s="299"/>
      <c r="I122" s="299"/>
      <c r="J122" s="299"/>
      <c r="K122" s="299"/>
      <c r="L122" s="299"/>
      <c r="M122" s="300"/>
      <c r="N122" s="302"/>
      <c r="O122" s="302"/>
      <c r="P122" s="302"/>
      <c r="Q122" s="6"/>
      <c r="R122" s="6"/>
      <c r="S122" s="6"/>
    </row>
    <row r="123" spans="1:19" ht="16.5" x14ac:dyDescent="0.3">
      <c r="A123" s="303"/>
      <c r="B123" s="303"/>
      <c r="C123" s="303"/>
      <c r="D123" s="304"/>
      <c r="E123" s="261"/>
      <c r="F123" s="261"/>
      <c r="G123" s="261"/>
      <c r="H123" s="47"/>
      <c r="I123" s="47"/>
      <c r="J123" s="47"/>
      <c r="K123" s="47"/>
      <c r="L123" s="47"/>
      <c r="M123" s="47"/>
      <c r="N123" s="47"/>
      <c r="O123" s="47"/>
      <c r="P123" s="47"/>
      <c r="Q123" s="5"/>
      <c r="R123" s="5"/>
      <c r="S123" s="5"/>
    </row>
    <row r="124" spans="1:19" ht="16.5" x14ac:dyDescent="0.3">
      <c r="A124" s="305" t="s">
        <v>31</v>
      </c>
      <c r="B124" s="47"/>
      <c r="C124" s="47"/>
      <c r="D124" s="261"/>
      <c r="E124" s="261"/>
      <c r="F124" s="261"/>
      <c r="G124" s="261"/>
      <c r="H124" s="47"/>
      <c r="I124" s="47"/>
      <c r="J124" s="47"/>
      <c r="K124" s="47"/>
      <c r="L124" s="47"/>
      <c r="M124" s="47"/>
      <c r="N124" s="47"/>
      <c r="O124" s="47"/>
      <c r="P124" s="47"/>
      <c r="Q124" s="6"/>
      <c r="R124" s="6"/>
      <c r="S124" s="6"/>
    </row>
    <row r="125" spans="1:19" ht="16.5" x14ac:dyDescent="0.3">
      <c r="A125" s="47"/>
      <c r="B125" s="47"/>
      <c r="C125" s="47"/>
      <c r="D125" s="261"/>
      <c r="E125" s="261"/>
      <c r="F125" s="261"/>
      <c r="G125" s="261"/>
      <c r="H125" s="47"/>
      <c r="I125" s="47"/>
      <c r="J125" s="47"/>
      <c r="K125" s="47"/>
      <c r="L125" s="47"/>
      <c r="M125" s="47"/>
      <c r="N125" s="47"/>
      <c r="O125" s="47"/>
      <c r="P125" s="47"/>
      <c r="Q125" s="5"/>
      <c r="R125" s="5"/>
      <c r="S125" s="5"/>
    </row>
    <row r="126" spans="1:19" x14ac:dyDescent="0.2">
      <c r="Q126" s="5"/>
      <c r="R126" s="5"/>
      <c r="S126" s="5"/>
    </row>
  </sheetData>
  <mergeCells count="41">
    <mergeCell ref="B79:B80"/>
    <mergeCell ref="C79:C80"/>
    <mergeCell ref="D79:D80"/>
    <mergeCell ref="E79:E80"/>
    <mergeCell ref="B97:B99"/>
    <mergeCell ref="D97:D99"/>
    <mergeCell ref="E97:E99"/>
    <mergeCell ref="B81:B82"/>
    <mergeCell ref="C81:C82"/>
    <mergeCell ref="D81:D82"/>
    <mergeCell ref="E81:E82"/>
    <mergeCell ref="B83:B84"/>
    <mergeCell ref="C83:C84"/>
    <mergeCell ref="D83:D84"/>
    <mergeCell ref="E83:E84"/>
    <mergeCell ref="N5:P5"/>
    <mergeCell ref="A7:P7"/>
    <mergeCell ref="B69:B70"/>
    <mergeCell ref="C69:C70"/>
    <mergeCell ref="D69:D70"/>
    <mergeCell ref="E69:E70"/>
    <mergeCell ref="A10:C10"/>
    <mergeCell ref="A8:P8"/>
    <mergeCell ref="P13:P15"/>
    <mergeCell ref="O13:O15"/>
    <mergeCell ref="N13:N15"/>
    <mergeCell ref="M13:M15"/>
    <mergeCell ref="L13:L15"/>
    <mergeCell ref="K13:K15"/>
    <mergeCell ref="J13:J15"/>
    <mergeCell ref="L12:P12"/>
    <mergeCell ref="D12:D15"/>
    <mergeCell ref="C12:C15"/>
    <mergeCell ref="B12:B15"/>
    <mergeCell ref="A12:A15"/>
    <mergeCell ref="G12:K12"/>
    <mergeCell ref="I13:I15"/>
    <mergeCell ref="H13:H15"/>
    <mergeCell ref="G13:G15"/>
    <mergeCell ref="F12:F15"/>
    <mergeCell ref="E12:E15"/>
  </mergeCells>
  <conditionalFormatting sqref="C11 A11">
    <cfRule type="cellIs" dxfId="5" priority="2" stopIfTrue="1" operator="equal">
      <formula>0</formula>
    </cfRule>
  </conditionalFormatting>
  <printOptions horizontalCentered="1"/>
  <pageMargins left="0.70866141732283472" right="0.70866141732283472" top="0.94488188976377963" bottom="0.55118110236220474" header="0.31496062992125984" footer="0.31496062992125984"/>
  <pageSetup paperSize="9"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zoomScaleNormal="100" workbookViewId="0">
      <selection activeCell="J33" sqref="J33"/>
    </sheetView>
  </sheetViews>
  <sheetFormatPr defaultRowHeight="12.75" x14ac:dyDescent="0.2"/>
  <cols>
    <col min="1" max="1" width="10.28515625" customWidth="1"/>
    <col min="2" max="2" width="47.5703125" customWidth="1"/>
    <col min="5" max="5" width="11.85546875" customWidth="1"/>
    <col min="6" max="6" width="14.5703125" customWidth="1"/>
    <col min="9" max="9" width="11" customWidth="1"/>
    <col min="11" max="11" width="11" customWidth="1"/>
    <col min="12" max="12" width="9.85546875" customWidth="1"/>
    <col min="13" max="14" width="10.85546875" customWidth="1"/>
    <col min="15" max="15" width="13" customWidth="1"/>
  </cols>
  <sheetData>
    <row r="1" spans="1:15" ht="16.5" x14ac:dyDescent="0.3">
      <c r="A1" s="45" t="s">
        <v>4</v>
      </c>
      <c r="B1" s="45" t="s">
        <v>79</v>
      </c>
      <c r="C1" s="322"/>
      <c r="D1" s="323"/>
      <c r="E1" s="323"/>
      <c r="F1" s="323"/>
      <c r="G1" s="49"/>
      <c r="H1" s="49"/>
      <c r="I1" s="49"/>
      <c r="J1" s="49"/>
      <c r="K1" s="49"/>
      <c r="L1" s="49"/>
      <c r="M1" s="49"/>
      <c r="N1" s="49"/>
      <c r="O1" s="49"/>
    </row>
    <row r="2" spans="1:15" ht="16.5" x14ac:dyDescent="0.3">
      <c r="A2" s="45"/>
      <c r="B2" s="45"/>
      <c r="C2" s="322"/>
      <c r="D2" s="323"/>
      <c r="E2" s="323"/>
      <c r="F2" s="323"/>
      <c r="G2" s="49"/>
      <c r="H2" s="49"/>
      <c r="I2" s="49"/>
      <c r="J2" s="49"/>
      <c r="K2" s="49"/>
      <c r="L2" s="49"/>
      <c r="M2" s="49"/>
      <c r="N2" s="49"/>
      <c r="O2" s="49"/>
    </row>
    <row r="3" spans="1:15" ht="16.5" x14ac:dyDescent="0.3">
      <c r="A3" s="45" t="s">
        <v>5</v>
      </c>
      <c r="B3" s="45" t="s">
        <v>80</v>
      </c>
      <c r="C3" s="322"/>
      <c r="D3" s="323"/>
      <c r="E3" s="323"/>
      <c r="F3" s="323"/>
      <c r="G3" s="49"/>
      <c r="H3" s="49"/>
      <c r="I3" s="49"/>
      <c r="J3" s="49"/>
      <c r="K3" s="49"/>
      <c r="L3" s="49"/>
      <c r="M3" s="49"/>
      <c r="N3" s="49"/>
      <c r="O3" s="49"/>
    </row>
    <row r="4" spans="1:15" ht="16.5" x14ac:dyDescent="0.3">
      <c r="A4" s="45"/>
      <c r="B4" s="45" t="s">
        <v>160</v>
      </c>
      <c r="C4" s="322"/>
      <c r="D4" s="323"/>
      <c r="E4" s="323"/>
      <c r="F4" s="323"/>
      <c r="G4" s="49"/>
      <c r="H4" s="49"/>
      <c r="I4" s="49"/>
      <c r="J4" s="49"/>
      <c r="K4" s="49"/>
      <c r="L4" s="49"/>
      <c r="M4" s="49"/>
      <c r="N4" s="49"/>
      <c r="O4" s="49"/>
    </row>
    <row r="5" spans="1:15" ht="16.5" x14ac:dyDescent="0.3">
      <c r="A5" s="45" t="s">
        <v>53</v>
      </c>
      <c r="B5" s="45" t="s">
        <v>81</v>
      </c>
      <c r="C5" s="322"/>
      <c r="D5" s="323"/>
      <c r="E5" s="323"/>
      <c r="F5" s="323"/>
      <c r="G5" s="49"/>
      <c r="H5" s="49"/>
      <c r="I5" s="49"/>
      <c r="J5" s="49"/>
      <c r="K5" s="49"/>
      <c r="L5" s="49"/>
      <c r="M5" s="466"/>
      <c r="N5" s="466"/>
      <c r="O5" s="466"/>
    </row>
    <row r="6" spans="1:15" x14ac:dyDescent="0.2">
      <c r="A6" s="49"/>
      <c r="B6" s="49"/>
      <c r="C6" s="322"/>
      <c r="D6" s="323"/>
      <c r="E6" s="323"/>
      <c r="F6" s="323"/>
      <c r="G6" s="49"/>
      <c r="H6" s="49"/>
      <c r="I6" s="49"/>
      <c r="J6" s="49"/>
      <c r="K6" s="49"/>
      <c r="L6" s="49"/>
      <c r="M6" s="324"/>
      <c r="N6" s="324"/>
      <c r="O6" s="324"/>
    </row>
    <row r="7" spans="1:15" x14ac:dyDescent="0.2">
      <c r="A7" s="467" t="s">
        <v>732</v>
      </c>
      <c r="B7" s="445"/>
      <c r="C7" s="445"/>
      <c r="D7" s="445"/>
      <c r="E7" s="445"/>
      <c r="F7" s="445"/>
      <c r="G7" s="445"/>
      <c r="H7" s="445"/>
      <c r="I7" s="445"/>
      <c r="J7" s="445"/>
      <c r="K7" s="445"/>
      <c r="L7" s="445"/>
      <c r="M7" s="445"/>
      <c r="N7" s="445"/>
      <c r="O7" s="445"/>
    </row>
    <row r="8" spans="1:15" x14ac:dyDescent="0.2">
      <c r="A8" s="467" t="s">
        <v>690</v>
      </c>
      <c r="B8" s="445"/>
      <c r="C8" s="445"/>
      <c r="D8" s="445"/>
      <c r="E8" s="445"/>
      <c r="F8" s="445"/>
      <c r="G8" s="445"/>
      <c r="H8" s="445"/>
      <c r="I8" s="445"/>
      <c r="J8" s="445"/>
      <c r="K8" s="445"/>
      <c r="L8" s="445"/>
      <c r="M8" s="445"/>
      <c r="N8" s="445"/>
      <c r="O8" s="445"/>
    </row>
    <row r="9" spans="1:15" x14ac:dyDescent="0.2">
      <c r="A9" s="324"/>
      <c r="B9" s="324"/>
      <c r="C9" s="324"/>
      <c r="D9" s="324"/>
      <c r="E9" s="324"/>
      <c r="F9" s="324"/>
      <c r="G9" s="324"/>
      <c r="H9" s="324"/>
      <c r="I9" s="324"/>
      <c r="J9" s="324"/>
      <c r="K9" s="324"/>
      <c r="L9" s="324"/>
      <c r="M9" s="324"/>
      <c r="N9" s="324"/>
      <c r="O9" s="324"/>
    </row>
    <row r="10" spans="1:15" ht="16.5" x14ac:dyDescent="0.2">
      <c r="A10" s="461"/>
      <c r="B10" s="443"/>
      <c r="C10" s="443"/>
      <c r="E10" s="324"/>
      <c r="F10" s="324"/>
      <c r="H10" s="324"/>
      <c r="I10" s="324"/>
      <c r="J10" s="324"/>
      <c r="K10" s="324"/>
      <c r="L10" s="324"/>
      <c r="M10" s="324"/>
      <c r="N10" s="324"/>
      <c r="O10" s="324"/>
    </row>
    <row r="11" spans="1:15" x14ac:dyDescent="0.2">
      <c r="A11" s="49" t="s">
        <v>608</v>
      </c>
      <c r="C11" s="323"/>
      <c r="D11" s="323"/>
      <c r="E11" s="323"/>
      <c r="F11" s="323"/>
      <c r="G11" s="49"/>
      <c r="H11" s="49"/>
      <c r="I11" s="49"/>
      <c r="J11" s="49"/>
      <c r="K11" s="49"/>
      <c r="L11" s="49"/>
      <c r="M11" s="325"/>
      <c r="N11" s="326"/>
      <c r="O11" s="327"/>
    </row>
    <row r="12" spans="1:15" x14ac:dyDescent="0.2">
      <c r="A12" s="434" t="s">
        <v>6</v>
      </c>
      <c r="B12" s="434" t="s">
        <v>7</v>
      </c>
      <c r="C12" s="434" t="s">
        <v>8</v>
      </c>
      <c r="D12" s="434" t="s">
        <v>9</v>
      </c>
      <c r="E12" s="465" t="s">
        <v>719</v>
      </c>
      <c r="F12" s="468" t="s">
        <v>45</v>
      </c>
      <c r="G12" s="440"/>
      <c r="H12" s="440"/>
      <c r="I12" s="440"/>
      <c r="J12" s="441"/>
      <c r="K12" s="468" t="s">
        <v>46</v>
      </c>
      <c r="L12" s="440"/>
      <c r="M12" s="440"/>
      <c r="N12" s="440"/>
      <c r="O12" s="441"/>
    </row>
    <row r="13" spans="1:15" x14ac:dyDescent="0.2">
      <c r="A13" s="437"/>
      <c r="B13" s="437"/>
      <c r="C13" s="437"/>
      <c r="D13" s="437"/>
      <c r="E13" s="437"/>
      <c r="F13" s="465" t="s">
        <v>718</v>
      </c>
      <c r="G13" s="434" t="s">
        <v>20</v>
      </c>
      <c r="H13" s="434" t="s">
        <v>21</v>
      </c>
      <c r="I13" s="434" t="s">
        <v>22</v>
      </c>
      <c r="J13" s="465" t="s">
        <v>23</v>
      </c>
      <c r="K13" s="465" t="s">
        <v>717</v>
      </c>
      <c r="L13" s="434" t="s">
        <v>24</v>
      </c>
      <c r="M13" s="434" t="s">
        <v>25</v>
      </c>
      <c r="N13" s="434" t="s">
        <v>26</v>
      </c>
      <c r="O13" s="434" t="s">
        <v>47</v>
      </c>
    </row>
    <row r="14" spans="1:15" x14ac:dyDescent="0.2">
      <c r="A14" s="437"/>
      <c r="B14" s="437"/>
      <c r="C14" s="437"/>
      <c r="D14" s="437"/>
      <c r="E14" s="437"/>
      <c r="F14" s="437"/>
      <c r="G14" s="437"/>
      <c r="H14" s="437"/>
      <c r="I14" s="437"/>
      <c r="J14" s="437"/>
      <c r="K14" s="437"/>
      <c r="L14" s="437"/>
      <c r="M14" s="437"/>
      <c r="N14" s="437"/>
      <c r="O14" s="437"/>
    </row>
    <row r="15" spans="1:15" ht="13.5" thickBot="1" x14ac:dyDescent="0.25">
      <c r="A15" s="438"/>
      <c r="B15" s="438"/>
      <c r="C15" s="438"/>
      <c r="D15" s="438"/>
      <c r="E15" s="438"/>
      <c r="F15" s="438"/>
      <c r="G15" s="438"/>
      <c r="H15" s="438"/>
      <c r="I15" s="438"/>
      <c r="J15" s="438"/>
      <c r="K15" s="438"/>
      <c r="L15" s="438"/>
      <c r="M15" s="438"/>
      <c r="N15" s="438"/>
      <c r="O15" s="438"/>
    </row>
    <row r="16" spans="1:15" ht="13.5" thickTop="1" x14ac:dyDescent="0.2">
      <c r="A16" s="329"/>
      <c r="B16" s="330"/>
      <c r="C16" s="331"/>
      <c r="D16" s="331"/>
      <c r="E16" s="331"/>
      <c r="F16" s="331"/>
      <c r="G16" s="332"/>
      <c r="H16" s="332"/>
      <c r="I16" s="332"/>
      <c r="J16" s="332"/>
      <c r="K16" s="332"/>
      <c r="L16" s="332"/>
      <c r="M16" s="332"/>
      <c r="N16" s="332"/>
      <c r="O16" s="332"/>
    </row>
    <row r="17" spans="1:15" ht="16.5" x14ac:dyDescent="0.3">
      <c r="A17" s="329"/>
      <c r="B17" s="333" t="s">
        <v>287</v>
      </c>
      <c r="C17" s="361"/>
      <c r="D17" s="361"/>
      <c r="E17" s="362"/>
      <c r="F17" s="363"/>
      <c r="G17" s="364"/>
      <c r="H17" s="365"/>
      <c r="I17" s="365"/>
      <c r="J17" s="366"/>
      <c r="K17" s="366"/>
      <c r="L17" s="365"/>
      <c r="M17" s="365"/>
      <c r="N17" s="365"/>
      <c r="O17" s="365"/>
    </row>
    <row r="18" spans="1:15" ht="16.5" x14ac:dyDescent="0.3">
      <c r="A18" s="329">
        <v>1</v>
      </c>
      <c r="B18" s="335" t="s">
        <v>288</v>
      </c>
      <c r="C18" s="361" t="s">
        <v>15</v>
      </c>
      <c r="D18" s="367">
        <v>250</v>
      </c>
      <c r="E18" s="368"/>
      <c r="F18" s="363"/>
      <c r="G18" s="307"/>
      <c r="H18" s="365"/>
      <c r="I18" s="365"/>
      <c r="J18" s="366"/>
      <c r="K18" s="366"/>
      <c r="L18" s="365"/>
      <c r="M18" s="365"/>
      <c r="N18" s="365"/>
      <c r="O18" s="365"/>
    </row>
    <row r="19" spans="1:15" ht="16.5" x14ac:dyDescent="0.3">
      <c r="A19" s="329">
        <v>2</v>
      </c>
      <c r="B19" s="335" t="s">
        <v>289</v>
      </c>
      <c r="C19" s="361" t="s">
        <v>55</v>
      </c>
      <c r="D19" s="369">
        <v>15</v>
      </c>
      <c r="E19" s="368"/>
      <c r="F19" s="363"/>
      <c r="G19" s="307"/>
      <c r="H19" s="365"/>
      <c r="I19" s="365"/>
      <c r="J19" s="366"/>
      <c r="K19" s="366"/>
      <c r="L19" s="365"/>
      <c r="M19" s="365"/>
      <c r="N19" s="365"/>
      <c r="O19" s="365"/>
    </row>
    <row r="20" spans="1:15" ht="16.5" x14ac:dyDescent="0.3">
      <c r="A20" s="329">
        <v>3</v>
      </c>
      <c r="B20" s="336" t="s">
        <v>290</v>
      </c>
      <c r="C20" s="361" t="s">
        <v>15</v>
      </c>
      <c r="D20" s="367">
        <v>250</v>
      </c>
      <c r="E20" s="368"/>
      <c r="F20" s="363"/>
      <c r="G20" s="307"/>
      <c r="H20" s="365"/>
      <c r="I20" s="365"/>
      <c r="J20" s="366"/>
      <c r="K20" s="366"/>
      <c r="L20" s="365"/>
      <c r="M20" s="365"/>
      <c r="N20" s="365"/>
      <c r="O20" s="365"/>
    </row>
    <row r="21" spans="1:15" ht="16.5" x14ac:dyDescent="0.3">
      <c r="A21" s="329">
        <v>4</v>
      </c>
      <c r="B21" s="336" t="s">
        <v>291</v>
      </c>
      <c r="C21" s="361" t="s">
        <v>15</v>
      </c>
      <c r="D21" s="367">
        <v>20</v>
      </c>
      <c r="E21" s="368"/>
      <c r="F21" s="363"/>
      <c r="G21" s="307"/>
      <c r="H21" s="365"/>
      <c r="I21" s="365"/>
      <c r="J21" s="366"/>
      <c r="K21" s="366"/>
      <c r="L21" s="365"/>
      <c r="M21" s="365"/>
      <c r="N21" s="365"/>
      <c r="O21" s="365"/>
    </row>
    <row r="22" spans="1:15" ht="16.5" x14ac:dyDescent="0.3">
      <c r="A22" s="329">
        <v>5</v>
      </c>
      <c r="B22" s="336" t="s">
        <v>292</v>
      </c>
      <c r="C22" s="361" t="s">
        <v>293</v>
      </c>
      <c r="D22" s="367">
        <v>1</v>
      </c>
      <c r="E22" s="362"/>
      <c r="F22" s="363"/>
      <c r="G22" s="364"/>
      <c r="H22" s="365"/>
      <c r="I22" s="365"/>
      <c r="J22" s="366"/>
      <c r="K22" s="366"/>
      <c r="L22" s="365"/>
      <c r="M22" s="365"/>
      <c r="N22" s="365"/>
      <c r="O22" s="365"/>
    </row>
    <row r="23" spans="1:15" ht="16.5" x14ac:dyDescent="0.3">
      <c r="A23" s="337">
        <v>6</v>
      </c>
      <c r="B23" s="338" t="s">
        <v>609</v>
      </c>
      <c r="C23" s="370" t="s">
        <v>293</v>
      </c>
      <c r="D23" s="234">
        <v>1</v>
      </c>
      <c r="E23" s="371"/>
      <c r="F23" s="363"/>
      <c r="G23" s="307"/>
      <c r="H23" s="365"/>
      <c r="I23" s="365"/>
      <c r="J23" s="366"/>
      <c r="K23" s="366"/>
      <c r="L23" s="365"/>
      <c r="M23" s="365"/>
      <c r="N23" s="365"/>
      <c r="O23" s="365"/>
    </row>
    <row r="24" spans="1:15" ht="16.5" x14ac:dyDescent="0.3">
      <c r="A24" s="337">
        <v>7</v>
      </c>
      <c r="B24" s="338" t="s">
        <v>610</v>
      </c>
      <c r="C24" s="370" t="s">
        <v>165</v>
      </c>
      <c r="D24" s="234">
        <v>1</v>
      </c>
      <c r="E24" s="371"/>
      <c r="F24" s="363"/>
      <c r="G24" s="307"/>
      <c r="H24" s="365"/>
      <c r="I24" s="365"/>
      <c r="J24" s="366"/>
      <c r="K24" s="366"/>
      <c r="L24" s="365"/>
      <c r="M24" s="365"/>
      <c r="N24" s="365"/>
      <c r="O24" s="365"/>
    </row>
    <row r="25" spans="1:15" ht="13.5" thickBot="1" x14ac:dyDescent="0.25">
      <c r="A25" s="339"/>
      <c r="B25" s="340"/>
      <c r="C25" s="341"/>
      <c r="D25" s="328"/>
      <c r="E25" s="341"/>
      <c r="F25" s="341"/>
      <c r="G25" s="372"/>
      <c r="H25" s="372"/>
      <c r="I25" s="372"/>
      <c r="J25" s="372"/>
      <c r="K25" s="372"/>
      <c r="L25" s="372"/>
      <c r="M25" s="372"/>
      <c r="N25" s="372"/>
      <c r="O25" s="372"/>
    </row>
    <row r="26" spans="1:15" ht="13.5" thickTop="1" x14ac:dyDescent="0.2">
      <c r="A26" s="343"/>
      <c r="B26" s="344" t="s">
        <v>17</v>
      </c>
      <c r="C26" s="345"/>
      <c r="D26" s="345"/>
      <c r="E26" s="345"/>
      <c r="F26" s="345"/>
      <c r="G26" s="346"/>
      <c r="H26" s="346"/>
      <c r="I26" s="346"/>
      <c r="J26" s="346"/>
      <c r="K26" s="347"/>
      <c r="L26" s="348"/>
      <c r="M26" s="348"/>
      <c r="N26" s="348"/>
      <c r="O26" s="348"/>
    </row>
    <row r="27" spans="1:15" x14ac:dyDescent="0.2">
      <c r="A27" s="349"/>
      <c r="B27" s="350" t="s">
        <v>18</v>
      </c>
      <c r="C27" s="351"/>
      <c r="D27" s="353" t="s">
        <v>727</v>
      </c>
      <c r="F27" s="353"/>
      <c r="G27" s="353"/>
      <c r="H27" s="354"/>
      <c r="I27" s="354"/>
      <c r="J27" s="354"/>
      <c r="K27" s="354"/>
      <c r="L27" s="354"/>
      <c r="M27" s="355"/>
      <c r="N27" s="355"/>
      <c r="O27" s="355"/>
    </row>
    <row r="28" spans="1:15" x14ac:dyDescent="0.2">
      <c r="A28" s="354"/>
      <c r="B28" s="356" t="s">
        <v>17</v>
      </c>
      <c r="C28" s="351"/>
      <c r="D28" s="352"/>
      <c r="E28" s="353"/>
      <c r="F28" s="353"/>
      <c r="G28" s="353"/>
      <c r="H28" s="354"/>
      <c r="I28" s="354"/>
      <c r="J28" s="354"/>
      <c r="K28" s="354"/>
      <c r="L28" s="357"/>
      <c r="M28" s="355"/>
      <c r="N28" s="355"/>
      <c r="O28" s="355"/>
    </row>
    <row r="29" spans="1:15" x14ac:dyDescent="0.2">
      <c r="A29" s="358"/>
      <c r="B29" s="358"/>
      <c r="C29" s="358"/>
      <c r="D29" s="359"/>
      <c r="E29" s="323"/>
      <c r="F29" s="323"/>
      <c r="G29" s="323"/>
      <c r="H29" s="49"/>
      <c r="I29" s="49"/>
      <c r="J29" s="49"/>
      <c r="K29" s="49"/>
      <c r="L29" s="49"/>
      <c r="M29" s="49"/>
      <c r="N29" s="49"/>
      <c r="O29" s="49"/>
    </row>
    <row r="30" spans="1:15" x14ac:dyDescent="0.2">
      <c r="A30" s="360" t="s">
        <v>31</v>
      </c>
      <c r="B30" s="49"/>
      <c r="C30" s="49"/>
      <c r="D30" s="323"/>
      <c r="E30" s="323"/>
      <c r="F30" s="323"/>
      <c r="G30" s="323"/>
      <c r="H30" s="49"/>
      <c r="I30" s="49"/>
      <c r="J30" s="49"/>
      <c r="K30" s="49"/>
      <c r="L30" s="49"/>
      <c r="M30" s="49"/>
      <c r="N30" s="49"/>
      <c r="O30" s="49"/>
    </row>
    <row r="31" spans="1:15" x14ac:dyDescent="0.2">
      <c r="A31" s="50"/>
      <c r="B31" s="50"/>
      <c r="C31" s="50"/>
      <c r="D31" s="50"/>
      <c r="E31" s="50"/>
      <c r="F31" s="50"/>
      <c r="G31" s="50"/>
      <c r="H31" s="50"/>
      <c r="I31" s="50"/>
      <c r="J31" s="50"/>
      <c r="K31" s="50"/>
      <c r="L31" s="50"/>
      <c r="M31" s="50"/>
      <c r="N31" s="50"/>
      <c r="O31" s="50"/>
    </row>
  </sheetData>
  <mergeCells count="21">
    <mergeCell ref="M5:O5"/>
    <mergeCell ref="A10:C10"/>
    <mergeCell ref="A8:O8"/>
    <mergeCell ref="A7:O7"/>
    <mergeCell ref="B12:B15"/>
    <mergeCell ref="A12:A15"/>
    <mergeCell ref="J13:J15"/>
    <mergeCell ref="I13:I15"/>
    <mergeCell ref="H13:H15"/>
    <mergeCell ref="G13:G15"/>
    <mergeCell ref="F13:F15"/>
    <mergeCell ref="K12:O12"/>
    <mergeCell ref="F12:J12"/>
    <mergeCell ref="E12:E15"/>
    <mergeCell ref="D12:D15"/>
    <mergeCell ref="C12:C15"/>
    <mergeCell ref="O13:O15"/>
    <mergeCell ref="N13:N15"/>
    <mergeCell ref="M13:M15"/>
    <mergeCell ref="L13:L15"/>
    <mergeCell ref="K13:K15"/>
  </mergeCells>
  <conditionalFormatting sqref="A11">
    <cfRule type="cellIs" dxfId="4" priority="1" stopIfTrue="1" operator="equal">
      <formula>0</formula>
    </cfRule>
  </conditionalFormatting>
  <printOptions horizontalCentered="1"/>
  <pageMargins left="0.70866141732283472" right="0.70866141732283472" top="0.94488188976377963" bottom="0.55118110236220474" header="0.31496062992125984" footer="0.31496062992125984"/>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Normal="100" workbookViewId="0">
      <selection activeCell="H39" sqref="H39"/>
    </sheetView>
  </sheetViews>
  <sheetFormatPr defaultRowHeight="12.75" x14ac:dyDescent="0.2"/>
  <cols>
    <col min="1" max="1" width="9.7109375" customWidth="1"/>
    <col min="2" max="2" width="42.140625" customWidth="1"/>
    <col min="5" max="5" width="13.140625" customWidth="1"/>
    <col min="6" max="6" width="14.85546875" customWidth="1"/>
    <col min="7" max="7" width="13.42578125" customWidth="1"/>
    <col min="8" max="8" width="12.140625" customWidth="1"/>
    <col min="9" max="9" width="12.85546875" customWidth="1"/>
    <col min="10" max="10" width="12" customWidth="1"/>
    <col min="11" max="11" width="14.5703125" customWidth="1"/>
    <col min="12" max="12" width="12" customWidth="1"/>
    <col min="13" max="13" width="12.85546875" customWidth="1"/>
    <col min="14" max="14" width="11.5703125" customWidth="1"/>
    <col min="15" max="15" width="12.85546875" customWidth="1"/>
  </cols>
  <sheetData>
    <row r="1" spans="1:15" ht="16.5" x14ac:dyDescent="0.3">
      <c r="A1" s="238" t="s">
        <v>4</v>
      </c>
      <c r="B1" s="238" t="s">
        <v>79</v>
      </c>
      <c r="C1" s="237"/>
      <c r="D1" s="202"/>
      <c r="E1" s="202"/>
      <c r="F1" s="202"/>
      <c r="G1" s="169"/>
      <c r="H1" s="169"/>
      <c r="I1" s="169"/>
      <c r="J1" s="169"/>
      <c r="K1" s="169"/>
      <c r="L1" s="169"/>
      <c r="M1" s="169"/>
      <c r="N1" s="169"/>
      <c r="O1" s="169"/>
    </row>
    <row r="2" spans="1:15" ht="16.5" x14ac:dyDescent="0.3">
      <c r="A2" s="238"/>
      <c r="B2" s="238"/>
      <c r="C2" s="237"/>
      <c r="D2" s="202"/>
      <c r="E2" s="202"/>
      <c r="F2" s="202"/>
      <c r="G2" s="169"/>
      <c r="H2" s="169"/>
      <c r="I2" s="169"/>
      <c r="J2" s="169"/>
      <c r="K2" s="169"/>
      <c r="L2" s="169"/>
      <c r="M2" s="169"/>
      <c r="N2" s="169"/>
      <c r="O2" s="169"/>
    </row>
    <row r="3" spans="1:15" ht="16.5" x14ac:dyDescent="0.3">
      <c r="A3" s="238" t="s">
        <v>5</v>
      </c>
      <c r="B3" s="238" t="s">
        <v>80</v>
      </c>
      <c r="C3" s="237"/>
      <c r="D3" s="202"/>
      <c r="E3" s="202"/>
      <c r="F3" s="202"/>
      <c r="G3" s="169"/>
      <c r="H3" s="169"/>
      <c r="I3" s="169"/>
      <c r="J3" s="169"/>
      <c r="K3" s="169"/>
      <c r="L3" s="169"/>
      <c r="M3" s="169"/>
      <c r="N3" s="169"/>
      <c r="O3" s="169"/>
    </row>
    <row r="4" spans="1:15" ht="16.5" x14ac:dyDescent="0.3">
      <c r="A4" s="238"/>
      <c r="B4" s="238" t="s">
        <v>160</v>
      </c>
      <c r="C4" s="237"/>
      <c r="D4" s="202"/>
      <c r="E4" s="202"/>
      <c r="F4" s="202"/>
      <c r="G4" s="169"/>
      <c r="H4" s="169"/>
      <c r="I4" s="169"/>
      <c r="J4" s="169"/>
      <c r="K4" s="169"/>
      <c r="L4" s="169"/>
      <c r="M4" s="169"/>
      <c r="N4" s="169"/>
      <c r="O4" s="169"/>
    </row>
    <row r="5" spans="1:15" ht="16.5" x14ac:dyDescent="0.3">
      <c r="A5" s="238" t="s">
        <v>53</v>
      </c>
      <c r="B5" s="238" t="s">
        <v>81</v>
      </c>
      <c r="C5" s="237"/>
      <c r="D5" s="202"/>
      <c r="E5" s="202"/>
      <c r="F5" s="202"/>
      <c r="G5" s="169"/>
      <c r="H5" s="169"/>
      <c r="I5" s="169"/>
      <c r="J5" s="169"/>
      <c r="K5" s="169"/>
      <c r="L5" s="169"/>
      <c r="M5" s="451"/>
      <c r="N5" s="451"/>
      <c r="O5" s="451"/>
    </row>
    <row r="6" spans="1:15" x14ac:dyDescent="0.2">
      <c r="A6" s="169"/>
      <c r="B6" s="169"/>
      <c r="C6" s="237"/>
      <c r="D6" s="202"/>
      <c r="E6" s="202"/>
      <c r="F6" s="202"/>
      <c r="G6" s="169"/>
      <c r="H6" s="169"/>
      <c r="I6" s="169"/>
      <c r="J6" s="169"/>
      <c r="K6" s="169"/>
      <c r="L6" s="169"/>
      <c r="M6" s="239"/>
      <c r="N6" s="239"/>
      <c r="O6" s="239"/>
    </row>
    <row r="7" spans="1:15" x14ac:dyDescent="0.2">
      <c r="A7" s="453" t="s">
        <v>733</v>
      </c>
      <c r="B7" s="445"/>
      <c r="C7" s="445"/>
      <c r="D7" s="445"/>
      <c r="E7" s="445"/>
      <c r="F7" s="445"/>
      <c r="G7" s="445"/>
      <c r="H7" s="445"/>
      <c r="I7" s="445"/>
      <c r="J7" s="445"/>
      <c r="K7" s="445"/>
      <c r="L7" s="445"/>
      <c r="M7" s="445"/>
      <c r="N7" s="445"/>
      <c r="O7" s="445"/>
    </row>
    <row r="8" spans="1:15" x14ac:dyDescent="0.2">
      <c r="A8" s="453" t="s">
        <v>278</v>
      </c>
      <c r="B8" s="445"/>
      <c r="C8" s="445"/>
      <c r="D8" s="445"/>
      <c r="E8" s="445"/>
      <c r="F8" s="445"/>
      <c r="G8" s="445"/>
      <c r="H8" s="445"/>
      <c r="I8" s="445"/>
      <c r="J8" s="445"/>
      <c r="K8" s="445"/>
      <c r="L8" s="445"/>
      <c r="M8" s="445"/>
      <c r="N8" s="445"/>
      <c r="O8" s="445"/>
    </row>
    <row r="9" spans="1:15" x14ac:dyDescent="0.2">
      <c r="A9" s="239"/>
      <c r="B9" s="239"/>
      <c r="C9" s="239"/>
      <c r="D9" s="239"/>
      <c r="E9" s="239"/>
      <c r="F9" s="239"/>
      <c r="G9" s="239"/>
      <c r="H9" s="239"/>
      <c r="I9" s="239"/>
      <c r="J9" s="239"/>
      <c r="K9" s="239"/>
      <c r="L9" s="239"/>
      <c r="M9" s="239"/>
      <c r="N9" s="239"/>
      <c r="O9" s="239"/>
    </row>
    <row r="10" spans="1:15" ht="16.5" x14ac:dyDescent="0.2">
      <c r="A10" s="452"/>
      <c r="B10" s="443"/>
      <c r="C10" s="443"/>
      <c r="E10" s="239"/>
      <c r="F10" s="239"/>
      <c r="H10" s="239"/>
      <c r="I10" s="239"/>
      <c r="J10" s="239"/>
      <c r="K10" s="239"/>
      <c r="L10" s="239"/>
      <c r="M10" s="239"/>
      <c r="N10" s="239"/>
      <c r="O10" s="239"/>
    </row>
    <row r="11" spans="1:15" x14ac:dyDescent="0.2">
      <c r="A11" s="169" t="s">
        <v>603</v>
      </c>
      <c r="C11" s="202"/>
      <c r="D11" s="202"/>
      <c r="E11" s="202"/>
      <c r="F11" s="202"/>
      <c r="G11" s="169"/>
      <c r="H11" s="169"/>
      <c r="I11" s="169"/>
      <c r="J11" s="169"/>
      <c r="K11" s="169"/>
      <c r="L11" s="169"/>
      <c r="M11" s="241"/>
      <c r="N11" s="242"/>
      <c r="O11" s="243"/>
    </row>
    <row r="12" spans="1:15" x14ac:dyDescent="0.2">
      <c r="A12" s="436" t="s">
        <v>6</v>
      </c>
      <c r="B12" s="436" t="s">
        <v>7</v>
      </c>
      <c r="C12" s="436" t="s">
        <v>8</v>
      </c>
      <c r="D12" s="436" t="s">
        <v>9</v>
      </c>
      <c r="E12" s="446" t="s">
        <v>719</v>
      </c>
      <c r="F12" s="424"/>
      <c r="G12" s="425" t="s">
        <v>45</v>
      </c>
      <c r="H12" s="425"/>
      <c r="I12" s="425"/>
      <c r="J12" s="426"/>
      <c r="K12" s="427"/>
      <c r="L12" s="425" t="s">
        <v>46</v>
      </c>
      <c r="M12" s="428"/>
      <c r="N12" s="428"/>
      <c r="O12" s="429"/>
    </row>
    <row r="13" spans="1:15" x14ac:dyDescent="0.2">
      <c r="A13" s="437"/>
      <c r="B13" s="437"/>
      <c r="C13" s="437"/>
      <c r="D13" s="437"/>
      <c r="E13" s="437"/>
      <c r="F13" s="446" t="s">
        <v>718</v>
      </c>
      <c r="G13" s="436" t="s">
        <v>20</v>
      </c>
      <c r="H13" s="436" t="s">
        <v>21</v>
      </c>
      <c r="I13" s="436" t="s">
        <v>22</v>
      </c>
      <c r="J13" s="446" t="s">
        <v>23</v>
      </c>
      <c r="K13" s="446" t="s">
        <v>717</v>
      </c>
      <c r="L13" s="436" t="s">
        <v>24</v>
      </c>
      <c r="M13" s="436" t="s">
        <v>25</v>
      </c>
      <c r="N13" s="436" t="s">
        <v>26</v>
      </c>
      <c r="O13" s="436" t="s">
        <v>47</v>
      </c>
    </row>
    <row r="14" spans="1:15" x14ac:dyDescent="0.2">
      <c r="A14" s="437"/>
      <c r="B14" s="437"/>
      <c r="C14" s="437"/>
      <c r="D14" s="437"/>
      <c r="E14" s="437"/>
      <c r="F14" s="437"/>
      <c r="G14" s="437"/>
      <c r="H14" s="437"/>
      <c r="I14" s="437"/>
      <c r="J14" s="437"/>
      <c r="K14" s="437"/>
      <c r="L14" s="437"/>
      <c r="M14" s="437"/>
      <c r="N14" s="437"/>
      <c r="O14" s="437"/>
    </row>
    <row r="15" spans="1:15" ht="13.5" thickBot="1" x14ac:dyDescent="0.25">
      <c r="A15" s="438"/>
      <c r="B15" s="438"/>
      <c r="C15" s="438"/>
      <c r="D15" s="438"/>
      <c r="E15" s="438"/>
      <c r="F15" s="438"/>
      <c r="G15" s="438"/>
      <c r="H15" s="438"/>
      <c r="I15" s="438"/>
      <c r="J15" s="438"/>
      <c r="K15" s="438"/>
      <c r="L15" s="438"/>
      <c r="M15" s="438"/>
      <c r="N15" s="438"/>
      <c r="O15" s="438"/>
    </row>
    <row r="16" spans="1:15" ht="13.5" thickTop="1" x14ac:dyDescent="0.2">
      <c r="A16" s="337"/>
      <c r="B16" s="373"/>
      <c r="C16" s="117"/>
      <c r="D16" s="117"/>
      <c r="E16" s="117"/>
      <c r="F16" s="117"/>
      <c r="G16" s="374"/>
      <c r="H16" s="374"/>
      <c r="I16" s="374"/>
      <c r="J16" s="374"/>
      <c r="K16" s="374"/>
      <c r="L16" s="374"/>
      <c r="M16" s="374"/>
      <c r="N16" s="374"/>
      <c r="O16" s="374"/>
    </row>
    <row r="17" spans="1:15" ht="16.5" x14ac:dyDescent="0.2">
      <c r="A17" s="117">
        <v>1</v>
      </c>
      <c r="B17" s="118" t="s">
        <v>279</v>
      </c>
      <c r="C17" s="117" t="s">
        <v>16</v>
      </c>
      <c r="D17" s="117">
        <v>1</v>
      </c>
      <c r="E17" s="175"/>
      <c r="F17" s="175"/>
      <c r="G17" s="249"/>
      <c r="H17" s="374"/>
      <c r="I17" s="374"/>
      <c r="J17" s="119"/>
      <c r="K17" s="119"/>
      <c r="L17" s="374"/>
      <c r="M17" s="374"/>
      <c r="N17" s="374"/>
      <c r="O17" s="374"/>
    </row>
    <row r="18" spans="1:15" ht="16.5" x14ac:dyDescent="0.2">
      <c r="A18" s="117">
        <f>+A17+1</f>
        <v>2</v>
      </c>
      <c r="B18" s="118" t="s">
        <v>604</v>
      </c>
      <c r="C18" s="117" t="s">
        <v>15</v>
      </c>
      <c r="D18" s="117">
        <v>6</v>
      </c>
      <c r="E18" s="175"/>
      <c r="F18" s="175"/>
      <c r="G18" s="249"/>
      <c r="H18" s="374"/>
      <c r="I18" s="374"/>
      <c r="J18" s="119"/>
      <c r="K18" s="119"/>
      <c r="L18" s="374"/>
      <c r="M18" s="374"/>
      <c r="N18" s="374"/>
      <c r="O18" s="374"/>
    </row>
    <row r="19" spans="1:15" ht="16.5" x14ac:dyDescent="0.2">
      <c r="A19" s="117">
        <v>3</v>
      </c>
      <c r="B19" s="118" t="s">
        <v>605</v>
      </c>
      <c r="C19" s="117" t="s">
        <v>15</v>
      </c>
      <c r="D19" s="117">
        <v>3</v>
      </c>
      <c r="E19" s="175"/>
      <c r="F19" s="175"/>
      <c r="G19" s="249"/>
      <c r="H19" s="374"/>
      <c r="I19" s="374"/>
      <c r="J19" s="119"/>
      <c r="K19" s="119"/>
      <c r="L19" s="374"/>
      <c r="M19" s="374"/>
      <c r="N19" s="374"/>
      <c r="O19" s="374"/>
    </row>
    <row r="20" spans="1:15" ht="16.5" x14ac:dyDescent="0.2">
      <c r="A20" s="117">
        <v>4</v>
      </c>
      <c r="B20" s="118" t="s">
        <v>606</v>
      </c>
      <c r="C20" s="117" t="s">
        <v>16</v>
      </c>
      <c r="D20" s="117">
        <v>1</v>
      </c>
      <c r="E20" s="175"/>
      <c r="F20" s="175"/>
      <c r="G20" s="249"/>
      <c r="H20" s="374"/>
      <c r="I20" s="374"/>
      <c r="J20" s="119"/>
      <c r="K20" s="119"/>
      <c r="L20" s="374"/>
      <c r="M20" s="374"/>
      <c r="N20" s="374"/>
      <c r="O20" s="374"/>
    </row>
    <row r="21" spans="1:15" ht="16.5" x14ac:dyDescent="0.2">
      <c r="A21" s="117">
        <v>5</v>
      </c>
      <c r="B21" s="118" t="s">
        <v>669</v>
      </c>
      <c r="C21" s="117" t="s">
        <v>16</v>
      </c>
      <c r="D21" s="117">
        <v>2</v>
      </c>
      <c r="E21" s="175"/>
      <c r="F21" s="175"/>
      <c r="G21" s="249"/>
      <c r="H21" s="374"/>
      <c r="I21" s="374"/>
      <c r="J21" s="119"/>
      <c r="K21" s="119"/>
      <c r="L21" s="374"/>
      <c r="M21" s="374"/>
      <c r="N21" s="374"/>
      <c r="O21" s="374"/>
    </row>
    <row r="22" spans="1:15" ht="16.5" x14ac:dyDescent="0.2">
      <c r="A22" s="117">
        <v>6</v>
      </c>
      <c r="B22" s="118" t="s">
        <v>607</v>
      </c>
      <c r="C22" s="117" t="s">
        <v>16</v>
      </c>
      <c r="D22" s="117">
        <v>2</v>
      </c>
      <c r="E22" s="175"/>
      <c r="F22" s="175"/>
      <c r="G22" s="249"/>
      <c r="H22" s="374"/>
      <c r="I22" s="374"/>
      <c r="J22" s="119"/>
      <c r="K22" s="119"/>
      <c r="L22" s="374"/>
      <c r="M22" s="374"/>
      <c r="N22" s="374"/>
      <c r="O22" s="374"/>
    </row>
    <row r="23" spans="1:15" ht="16.5" x14ac:dyDescent="0.2">
      <c r="A23" s="117">
        <f t="shared" ref="A23:A30" si="0">+A22+1</f>
        <v>7</v>
      </c>
      <c r="B23" s="118" t="s">
        <v>280</v>
      </c>
      <c r="C23" s="117" t="s">
        <v>16</v>
      </c>
      <c r="D23" s="117">
        <v>7</v>
      </c>
      <c r="E23" s="175"/>
      <c r="F23" s="175"/>
      <c r="G23" s="249"/>
      <c r="H23" s="374"/>
      <c r="I23" s="374"/>
      <c r="J23" s="119"/>
      <c r="K23" s="119"/>
      <c r="L23" s="374"/>
      <c r="M23" s="374"/>
      <c r="N23" s="374"/>
      <c r="O23" s="374"/>
    </row>
    <row r="24" spans="1:15" ht="16.5" x14ac:dyDescent="0.2">
      <c r="A24" s="117">
        <f t="shared" si="0"/>
        <v>8</v>
      </c>
      <c r="B24" s="118" t="s">
        <v>670</v>
      </c>
      <c r="C24" s="117" t="s">
        <v>16</v>
      </c>
      <c r="D24" s="117">
        <v>1</v>
      </c>
      <c r="E24" s="175"/>
      <c r="F24" s="175"/>
      <c r="G24" s="249"/>
      <c r="H24" s="374"/>
      <c r="I24" s="374"/>
      <c r="J24" s="119"/>
      <c r="K24" s="119"/>
      <c r="L24" s="374"/>
      <c r="M24" s="374"/>
      <c r="N24" s="374"/>
      <c r="O24" s="374"/>
    </row>
    <row r="25" spans="1:15" ht="16.5" x14ac:dyDescent="0.2">
      <c r="A25" s="117">
        <f t="shared" si="0"/>
        <v>9</v>
      </c>
      <c r="B25" s="118" t="s">
        <v>281</v>
      </c>
      <c r="C25" s="117" t="s">
        <v>13</v>
      </c>
      <c r="D25" s="117">
        <v>3</v>
      </c>
      <c r="E25" s="175"/>
      <c r="F25" s="175"/>
      <c r="G25" s="249"/>
      <c r="H25" s="374"/>
      <c r="I25" s="374"/>
      <c r="J25" s="119"/>
      <c r="K25" s="119"/>
      <c r="L25" s="374"/>
      <c r="M25" s="374"/>
      <c r="N25" s="374"/>
      <c r="O25" s="374"/>
    </row>
    <row r="26" spans="1:15" ht="16.5" x14ac:dyDescent="0.2">
      <c r="A26" s="117">
        <f t="shared" si="0"/>
        <v>10</v>
      </c>
      <c r="B26" s="118" t="s">
        <v>282</v>
      </c>
      <c r="C26" s="117" t="s">
        <v>15</v>
      </c>
      <c r="D26" s="117">
        <v>9</v>
      </c>
      <c r="E26" s="175"/>
      <c r="F26" s="175"/>
      <c r="G26" s="249"/>
      <c r="H26" s="374"/>
      <c r="I26" s="374"/>
      <c r="J26" s="119"/>
      <c r="K26" s="119"/>
      <c r="L26" s="374"/>
      <c r="M26" s="374"/>
      <c r="N26" s="374"/>
      <c r="O26" s="374"/>
    </row>
    <row r="27" spans="1:15" ht="16.5" x14ac:dyDescent="0.2">
      <c r="A27" s="117">
        <v>11</v>
      </c>
      <c r="B27" s="118" t="s">
        <v>284</v>
      </c>
      <c r="C27" s="117" t="s">
        <v>27</v>
      </c>
      <c r="D27" s="117">
        <v>1</v>
      </c>
      <c r="E27" s="175"/>
      <c r="F27" s="175"/>
      <c r="G27" s="249"/>
      <c r="H27" s="374"/>
      <c r="I27" s="374"/>
      <c r="J27" s="119"/>
      <c r="K27" s="119"/>
      <c r="L27" s="374"/>
      <c r="M27" s="374"/>
      <c r="N27" s="374"/>
      <c r="O27" s="374"/>
    </row>
    <row r="28" spans="1:15" ht="16.5" x14ac:dyDescent="0.2">
      <c r="A28" s="117">
        <v>12</v>
      </c>
      <c r="B28" s="118" t="s">
        <v>283</v>
      </c>
      <c r="C28" s="117" t="s">
        <v>15</v>
      </c>
      <c r="D28" s="117">
        <v>6</v>
      </c>
      <c r="E28" s="175"/>
      <c r="F28" s="175"/>
      <c r="G28" s="249"/>
      <c r="H28" s="374"/>
      <c r="I28" s="374"/>
      <c r="J28" s="119"/>
      <c r="K28" s="119"/>
      <c r="L28" s="374"/>
      <c r="M28" s="374"/>
      <c r="N28" s="374"/>
      <c r="O28" s="374"/>
    </row>
    <row r="29" spans="1:15" ht="16.5" x14ac:dyDescent="0.2">
      <c r="A29" s="117">
        <v>13</v>
      </c>
      <c r="B29" s="118" t="s">
        <v>285</v>
      </c>
      <c r="C29" s="117" t="s">
        <v>27</v>
      </c>
      <c r="D29" s="117">
        <v>1</v>
      </c>
      <c r="E29" s="175"/>
      <c r="F29" s="175"/>
      <c r="G29" s="249"/>
      <c r="H29" s="374"/>
      <c r="I29" s="374"/>
      <c r="J29" s="119"/>
      <c r="K29" s="119"/>
      <c r="L29" s="374"/>
      <c r="M29" s="374"/>
      <c r="N29" s="374"/>
      <c r="O29" s="374"/>
    </row>
    <row r="30" spans="1:15" ht="16.5" x14ac:dyDescent="0.2">
      <c r="A30" s="117">
        <f t="shared" si="0"/>
        <v>14</v>
      </c>
      <c r="B30" s="118" t="s">
        <v>218</v>
      </c>
      <c r="C30" s="117" t="s">
        <v>16</v>
      </c>
      <c r="D30" s="117">
        <v>3</v>
      </c>
      <c r="E30" s="175"/>
      <c r="F30" s="175"/>
      <c r="G30" s="249"/>
      <c r="H30" s="374"/>
      <c r="I30" s="374"/>
      <c r="J30" s="119"/>
      <c r="K30" s="119"/>
      <c r="L30" s="374"/>
      <c r="M30" s="374"/>
      <c r="N30" s="374"/>
      <c r="O30" s="374"/>
    </row>
    <row r="31" spans="1:15" ht="16.5" x14ac:dyDescent="0.2">
      <c r="A31" s="117">
        <v>15</v>
      </c>
      <c r="B31" s="118" t="s">
        <v>286</v>
      </c>
      <c r="C31" s="117" t="s">
        <v>144</v>
      </c>
      <c r="D31" s="117">
        <v>1</v>
      </c>
      <c r="E31" s="175"/>
      <c r="F31" s="175"/>
      <c r="G31" s="249"/>
      <c r="H31" s="374"/>
      <c r="I31" s="374"/>
      <c r="J31" s="119"/>
      <c r="K31" s="119"/>
      <c r="L31" s="374"/>
      <c r="M31" s="374"/>
      <c r="N31" s="374"/>
      <c r="O31" s="374"/>
    </row>
    <row r="32" spans="1:15" x14ac:dyDescent="0.2">
      <c r="A32" s="117">
        <v>16</v>
      </c>
      <c r="B32" s="118" t="s">
        <v>30</v>
      </c>
      <c r="C32" s="117" t="s">
        <v>27</v>
      </c>
      <c r="D32" s="117">
        <v>1</v>
      </c>
      <c r="E32" s="375"/>
      <c r="F32" s="175"/>
      <c r="G32" s="374"/>
      <c r="H32" s="374"/>
      <c r="I32" s="374"/>
      <c r="J32" s="119"/>
      <c r="K32" s="119"/>
      <c r="L32" s="374"/>
      <c r="M32" s="374"/>
      <c r="N32" s="374"/>
      <c r="O32" s="374"/>
    </row>
    <row r="33" spans="1:15" ht="13.5" thickBot="1" x14ac:dyDescent="0.25">
      <c r="A33" s="250"/>
      <c r="B33" s="251"/>
      <c r="C33" s="252"/>
      <c r="D33" s="252"/>
      <c r="E33" s="252"/>
      <c r="F33" s="252"/>
      <c r="G33" s="253"/>
      <c r="H33" s="253"/>
      <c r="I33" s="253"/>
      <c r="J33" s="253"/>
      <c r="K33" s="253"/>
      <c r="L33" s="253"/>
      <c r="M33" s="253"/>
      <c r="N33" s="253"/>
      <c r="O33" s="253"/>
    </row>
    <row r="34" spans="1:15" ht="13.5" thickTop="1" x14ac:dyDescent="0.2">
      <c r="A34" s="254"/>
      <c r="B34" s="255" t="s">
        <v>17</v>
      </c>
      <c r="C34" s="256"/>
      <c r="D34" s="256"/>
      <c r="E34" s="256"/>
      <c r="F34" s="256"/>
      <c r="G34" s="257"/>
      <c r="H34" s="257"/>
      <c r="I34" s="257"/>
      <c r="J34" s="257"/>
      <c r="K34" s="246"/>
      <c r="L34" s="258"/>
      <c r="M34" s="258"/>
      <c r="N34" s="258"/>
      <c r="O34" s="258"/>
    </row>
    <row r="35" spans="1:15" x14ac:dyDescent="0.2">
      <c r="A35" s="192"/>
      <c r="B35" s="193" t="s">
        <v>18</v>
      </c>
      <c r="C35" s="231"/>
      <c r="D35" s="195" t="s">
        <v>727</v>
      </c>
      <c r="F35" s="195"/>
      <c r="G35" s="195"/>
      <c r="H35" s="196"/>
      <c r="I35" s="196"/>
      <c r="J35" s="196"/>
      <c r="K35" s="196"/>
      <c r="L35" s="196"/>
      <c r="M35" s="199"/>
      <c r="N35" s="199"/>
      <c r="O35" s="199"/>
    </row>
    <row r="36" spans="1:15" x14ac:dyDescent="0.2">
      <c r="A36" s="196"/>
      <c r="B36" s="198" t="s">
        <v>17</v>
      </c>
      <c r="C36" s="231"/>
      <c r="D36" s="194"/>
      <c r="E36" s="195"/>
      <c r="F36" s="195"/>
      <c r="G36" s="195"/>
      <c r="H36" s="196"/>
      <c r="I36" s="196"/>
      <c r="J36" s="196"/>
      <c r="K36" s="196"/>
      <c r="L36" s="197"/>
      <c r="M36" s="199"/>
      <c r="N36" s="199"/>
      <c r="O36" s="199"/>
    </row>
    <row r="37" spans="1:15" x14ac:dyDescent="0.2">
      <c r="A37" s="200"/>
      <c r="B37" s="200"/>
      <c r="C37" s="200"/>
      <c r="D37" s="201"/>
      <c r="E37" s="202"/>
      <c r="F37" s="202"/>
      <c r="G37" s="202"/>
      <c r="H37" s="169"/>
      <c r="I37" s="169"/>
      <c r="J37" s="169"/>
      <c r="K37" s="169"/>
      <c r="L37" s="169"/>
      <c r="M37" s="169"/>
      <c r="N37" s="169"/>
      <c r="O37" s="169"/>
    </row>
    <row r="38" spans="1:15" x14ac:dyDescent="0.2">
      <c r="A38" s="232" t="s">
        <v>31</v>
      </c>
      <c r="B38" s="169"/>
      <c r="C38" s="169"/>
      <c r="D38" s="202"/>
      <c r="E38" s="202"/>
      <c r="F38" s="202"/>
      <c r="G38" s="202"/>
      <c r="H38" s="169"/>
      <c r="I38" s="169"/>
      <c r="J38" s="169"/>
      <c r="K38" s="169"/>
      <c r="L38" s="169"/>
      <c r="M38" s="169"/>
      <c r="N38" s="169"/>
      <c r="O38" s="169"/>
    </row>
  </sheetData>
  <mergeCells count="19">
    <mergeCell ref="D12:D15"/>
    <mergeCell ref="C12:C15"/>
    <mergeCell ref="B12:B15"/>
    <mergeCell ref="A12:A15"/>
    <mergeCell ref="M5:O5"/>
    <mergeCell ref="A7:O7"/>
    <mergeCell ref="A8:O8"/>
    <mergeCell ref="A10:C10"/>
    <mergeCell ref="O13:O15"/>
    <mergeCell ref="N13:N15"/>
    <mergeCell ref="M13:M15"/>
    <mergeCell ref="L13:L15"/>
    <mergeCell ref="K13:K15"/>
    <mergeCell ref="J13:J15"/>
    <mergeCell ref="I13:I15"/>
    <mergeCell ref="H13:H15"/>
    <mergeCell ref="G13:G15"/>
    <mergeCell ref="F13:F15"/>
    <mergeCell ref="E12:E15"/>
  </mergeCells>
  <conditionalFormatting sqref="A11">
    <cfRule type="cellIs" dxfId="3" priority="1" stopIfTrue="1" operator="equal">
      <formula>0</formula>
    </cfRule>
  </conditionalFormatting>
  <printOptions horizontalCentered="1"/>
  <pageMargins left="0.70866141732283472" right="0.70866141732283472" top="0.94488188976377963" bottom="0.55118110236220474" header="0.31496062992125984" footer="0.31496062992125984"/>
  <pageSetup paperSize="9" scale="6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Normal="100" workbookViewId="0">
      <selection activeCell="G35" sqref="G35"/>
    </sheetView>
  </sheetViews>
  <sheetFormatPr defaultRowHeight="12.75" x14ac:dyDescent="0.2"/>
  <cols>
    <col min="2" max="2" width="49.5703125" customWidth="1"/>
    <col min="6" max="6" width="11.140625" customWidth="1"/>
    <col min="7" max="7" width="15.85546875" customWidth="1"/>
    <col min="9" max="9" width="10.85546875" customWidth="1"/>
    <col min="10" max="10" width="12.42578125" customWidth="1"/>
    <col min="11" max="11" width="11.85546875" customWidth="1"/>
    <col min="12" max="12" width="12.85546875" customWidth="1"/>
    <col min="13" max="13" width="11.140625" customWidth="1"/>
    <col min="14" max="14" width="11" customWidth="1"/>
    <col min="15" max="15" width="12.5703125" customWidth="1"/>
    <col min="16" max="16" width="12" customWidth="1"/>
  </cols>
  <sheetData>
    <row r="1" spans="1:16" x14ac:dyDescent="0.2">
      <c r="A1" s="376" t="s">
        <v>4</v>
      </c>
      <c r="B1" s="376" t="s">
        <v>79</v>
      </c>
      <c r="C1" s="376"/>
      <c r="D1" s="322"/>
      <c r="E1" s="323"/>
      <c r="F1" s="323"/>
      <c r="G1" s="323"/>
      <c r="H1" s="49"/>
      <c r="I1" s="49"/>
      <c r="J1" s="49"/>
      <c r="K1" s="49"/>
      <c r="L1" s="49"/>
      <c r="M1" s="49"/>
      <c r="N1" s="49"/>
      <c r="O1" s="49"/>
      <c r="P1" s="49"/>
    </row>
    <row r="2" spans="1:16" x14ac:dyDescent="0.2">
      <c r="A2" s="376"/>
      <c r="B2" s="376"/>
      <c r="C2" s="376"/>
      <c r="D2" s="322"/>
      <c r="E2" s="323"/>
      <c r="F2" s="323"/>
      <c r="G2" s="323"/>
      <c r="H2" s="49"/>
      <c r="I2" s="49"/>
      <c r="J2" s="49"/>
      <c r="K2" s="49"/>
      <c r="L2" s="49"/>
      <c r="M2" s="49"/>
      <c r="N2" s="49"/>
      <c r="O2" s="49"/>
      <c r="P2" s="49"/>
    </row>
    <row r="3" spans="1:16" x14ac:dyDescent="0.2">
      <c r="A3" s="376" t="s">
        <v>5</v>
      </c>
      <c r="B3" s="376" t="s">
        <v>80</v>
      </c>
      <c r="C3" s="376"/>
      <c r="D3" s="322"/>
      <c r="E3" s="323"/>
      <c r="F3" s="323"/>
      <c r="G3" s="323"/>
      <c r="H3" s="49"/>
      <c r="I3" s="49"/>
      <c r="J3" s="49"/>
      <c r="K3" s="49"/>
      <c r="L3" s="49"/>
      <c r="M3" s="49"/>
      <c r="N3" s="49"/>
      <c r="O3" s="49"/>
      <c r="P3" s="49"/>
    </row>
    <row r="4" spans="1:16" ht="16.5" x14ac:dyDescent="0.3">
      <c r="A4" s="376"/>
      <c r="B4" s="45" t="s">
        <v>160</v>
      </c>
      <c r="C4" s="376"/>
      <c r="D4" s="322"/>
      <c r="E4" s="323"/>
      <c r="F4" s="323"/>
      <c r="G4" s="323"/>
      <c r="H4" s="49"/>
      <c r="I4" s="49"/>
      <c r="J4" s="49"/>
      <c r="K4" s="49"/>
      <c r="L4" s="49"/>
      <c r="M4" s="49"/>
      <c r="N4" s="49"/>
      <c r="O4" s="49"/>
      <c r="P4" s="49"/>
    </row>
    <row r="5" spans="1:16" x14ac:dyDescent="0.2">
      <c r="A5" s="376" t="s">
        <v>53</v>
      </c>
      <c r="B5" s="376" t="s">
        <v>81</v>
      </c>
      <c r="C5" s="49"/>
      <c r="D5" s="322"/>
      <c r="E5" s="323"/>
      <c r="F5" s="323"/>
      <c r="G5" s="323"/>
      <c r="H5" s="49"/>
      <c r="I5" s="49"/>
      <c r="J5" s="49"/>
      <c r="K5" s="49"/>
      <c r="L5" s="49"/>
      <c r="M5" s="49"/>
      <c r="N5" s="466"/>
      <c r="O5" s="466"/>
      <c r="P5" s="466"/>
    </row>
    <row r="6" spans="1:16" x14ac:dyDescent="0.2">
      <c r="A6" s="49"/>
      <c r="B6" s="49"/>
      <c r="C6" s="49"/>
      <c r="D6" s="322"/>
      <c r="E6" s="323"/>
      <c r="F6" s="323"/>
      <c r="G6" s="323"/>
      <c r="H6" s="49"/>
      <c r="I6" s="49"/>
      <c r="J6" s="49"/>
      <c r="K6" s="49"/>
      <c r="L6" s="49"/>
      <c r="M6" s="49"/>
      <c r="N6" s="324"/>
      <c r="O6" s="324"/>
      <c r="P6" s="324"/>
    </row>
    <row r="7" spans="1:16" x14ac:dyDescent="0.2">
      <c r="A7" s="466" t="s">
        <v>734</v>
      </c>
      <c r="B7" s="466"/>
      <c r="C7" s="466"/>
      <c r="D7" s="466"/>
      <c r="E7" s="466"/>
      <c r="F7" s="466"/>
      <c r="G7" s="466"/>
      <c r="H7" s="466"/>
      <c r="I7" s="466"/>
      <c r="J7" s="466"/>
      <c r="K7" s="466"/>
      <c r="L7" s="466"/>
      <c r="M7" s="466"/>
      <c r="N7" s="466"/>
      <c r="O7" s="466"/>
      <c r="P7" s="466"/>
    </row>
    <row r="8" spans="1:16" x14ac:dyDescent="0.2">
      <c r="A8" s="467" t="s">
        <v>671</v>
      </c>
      <c r="B8" s="445"/>
      <c r="C8" s="445"/>
      <c r="D8" s="445"/>
      <c r="E8" s="445"/>
      <c r="F8" s="445"/>
      <c r="G8" s="445"/>
      <c r="H8" s="445"/>
      <c r="I8" s="445"/>
      <c r="J8" s="445"/>
      <c r="K8" s="445"/>
      <c r="L8" s="445"/>
      <c r="M8" s="445"/>
      <c r="N8" s="445"/>
      <c r="O8" s="445"/>
      <c r="P8" s="445"/>
    </row>
    <row r="9" spans="1:16" x14ac:dyDescent="0.2">
      <c r="A9" s="324"/>
      <c r="B9" s="324"/>
      <c r="C9" s="324"/>
      <c r="D9" s="324"/>
      <c r="E9" s="324"/>
      <c r="F9" s="324"/>
      <c r="G9" s="324"/>
      <c r="H9" s="324"/>
      <c r="I9" s="324"/>
      <c r="J9" s="324"/>
      <c r="K9" s="324"/>
      <c r="L9" s="324"/>
      <c r="M9" s="324"/>
      <c r="N9" s="324"/>
      <c r="O9" s="324"/>
      <c r="P9" s="324"/>
    </row>
    <row r="10" spans="1:16" ht="16.5" x14ac:dyDescent="0.2">
      <c r="A10" s="461"/>
      <c r="B10" s="443"/>
      <c r="C10" s="443"/>
      <c r="E10" s="324"/>
      <c r="F10" s="324"/>
      <c r="H10" s="324"/>
      <c r="I10" s="324"/>
      <c r="J10" s="324"/>
      <c r="K10" s="324"/>
      <c r="L10" s="324"/>
      <c r="M10" s="324"/>
      <c r="N10" s="324"/>
      <c r="O10" s="324"/>
      <c r="P10" s="324"/>
    </row>
    <row r="11" spans="1:16" ht="16.5" x14ac:dyDescent="0.3">
      <c r="A11" s="47" t="s">
        <v>691</v>
      </c>
      <c r="C11" s="377"/>
      <c r="D11" s="323"/>
      <c r="E11" s="323"/>
      <c r="F11" s="323"/>
      <c r="G11" s="323"/>
      <c r="H11" s="49"/>
      <c r="I11" s="49"/>
      <c r="J11" s="49"/>
      <c r="K11" s="49"/>
      <c r="L11" s="49"/>
      <c r="M11" s="49"/>
      <c r="N11" s="325"/>
      <c r="O11" s="326"/>
      <c r="P11" s="327"/>
    </row>
    <row r="12" spans="1:16" x14ac:dyDescent="0.2">
      <c r="A12" s="434" t="s">
        <v>6</v>
      </c>
      <c r="B12" s="434" t="s">
        <v>7</v>
      </c>
      <c r="C12" s="434" t="s">
        <v>51</v>
      </c>
      <c r="D12" s="434" t="s">
        <v>8</v>
      </c>
      <c r="E12" s="434" t="s">
        <v>9</v>
      </c>
      <c r="F12" s="465" t="s">
        <v>719</v>
      </c>
      <c r="G12" s="430"/>
      <c r="H12" s="431" t="s">
        <v>45</v>
      </c>
      <c r="I12" s="431"/>
      <c r="J12" s="431"/>
      <c r="K12" s="432"/>
      <c r="L12" s="417"/>
      <c r="M12" s="431" t="s">
        <v>46</v>
      </c>
      <c r="N12" s="418"/>
      <c r="O12" s="418"/>
      <c r="P12" s="419"/>
    </row>
    <row r="13" spans="1:16" x14ac:dyDescent="0.2">
      <c r="A13" s="437"/>
      <c r="B13" s="437"/>
      <c r="C13" s="437"/>
      <c r="D13" s="437"/>
      <c r="E13" s="437"/>
      <c r="F13" s="437"/>
      <c r="G13" s="465" t="s">
        <v>718</v>
      </c>
      <c r="H13" s="434" t="s">
        <v>20</v>
      </c>
      <c r="I13" s="434" t="s">
        <v>21</v>
      </c>
      <c r="J13" s="434" t="s">
        <v>22</v>
      </c>
      <c r="K13" s="465" t="s">
        <v>23</v>
      </c>
      <c r="L13" s="465" t="s">
        <v>717</v>
      </c>
      <c r="M13" s="434" t="s">
        <v>24</v>
      </c>
      <c r="N13" s="434" t="s">
        <v>25</v>
      </c>
      <c r="O13" s="434" t="s">
        <v>26</v>
      </c>
      <c r="P13" s="434" t="s">
        <v>47</v>
      </c>
    </row>
    <row r="14" spans="1:16" x14ac:dyDescent="0.2">
      <c r="A14" s="437"/>
      <c r="B14" s="437"/>
      <c r="C14" s="437"/>
      <c r="D14" s="437"/>
      <c r="E14" s="437"/>
      <c r="F14" s="437"/>
      <c r="G14" s="437"/>
      <c r="H14" s="437"/>
      <c r="I14" s="437"/>
      <c r="J14" s="437"/>
      <c r="K14" s="437"/>
      <c r="L14" s="437"/>
      <c r="M14" s="437"/>
      <c r="N14" s="437"/>
      <c r="O14" s="437"/>
      <c r="P14" s="437"/>
    </row>
    <row r="15" spans="1:16" ht="13.5" thickBot="1" x14ac:dyDescent="0.25">
      <c r="A15" s="438"/>
      <c r="B15" s="438"/>
      <c r="C15" s="438"/>
      <c r="D15" s="438"/>
      <c r="E15" s="438"/>
      <c r="F15" s="438"/>
      <c r="G15" s="438"/>
      <c r="H15" s="438"/>
      <c r="I15" s="438"/>
      <c r="J15" s="438"/>
      <c r="K15" s="438"/>
      <c r="L15" s="438"/>
      <c r="M15" s="438"/>
      <c r="N15" s="438"/>
      <c r="O15" s="438"/>
      <c r="P15" s="438"/>
    </row>
    <row r="16" spans="1:16" ht="13.5" thickTop="1" x14ac:dyDescent="0.2">
      <c r="A16" s="378"/>
      <c r="B16" s="379" t="s">
        <v>56</v>
      </c>
      <c r="C16" s="380"/>
      <c r="D16" s="381"/>
      <c r="E16" s="381"/>
      <c r="F16" s="381"/>
      <c r="G16" s="381"/>
      <c r="H16" s="347"/>
      <c r="I16" s="347"/>
      <c r="J16" s="347"/>
      <c r="K16" s="347"/>
      <c r="L16" s="347"/>
      <c r="M16" s="347"/>
      <c r="N16" s="347"/>
      <c r="O16" s="347"/>
      <c r="P16" s="347"/>
    </row>
    <row r="17" spans="1:16" ht="16.5" x14ac:dyDescent="0.2">
      <c r="A17" s="382">
        <v>1</v>
      </c>
      <c r="B17" s="383" t="s">
        <v>57</v>
      </c>
      <c r="C17" s="383" t="s">
        <v>161</v>
      </c>
      <c r="D17" s="384" t="s">
        <v>55</v>
      </c>
      <c r="E17" s="385">
        <v>1</v>
      </c>
      <c r="F17" s="386"/>
      <c r="G17" s="387"/>
      <c r="H17" s="276"/>
      <c r="I17" s="388"/>
      <c r="J17" s="387"/>
      <c r="K17" s="388"/>
      <c r="L17" s="388"/>
      <c r="M17" s="388"/>
      <c r="N17" s="388"/>
      <c r="O17" s="388"/>
      <c r="P17" s="388"/>
    </row>
    <row r="18" spans="1:16" ht="16.5" x14ac:dyDescent="0.2">
      <c r="A18" s="382">
        <v>2</v>
      </c>
      <c r="B18" s="389" t="s">
        <v>123</v>
      </c>
      <c r="C18" s="390"/>
      <c r="D18" s="382" t="s">
        <v>55</v>
      </c>
      <c r="E18" s="382">
        <v>1</v>
      </c>
      <c r="F18" s="386"/>
      <c r="G18" s="387"/>
      <c r="H18" s="276"/>
      <c r="I18" s="387"/>
      <c r="J18" s="387"/>
      <c r="K18" s="387"/>
      <c r="L18" s="387"/>
      <c r="M18" s="387"/>
      <c r="N18" s="387"/>
      <c r="O18" s="387"/>
      <c r="P18" s="387"/>
    </row>
    <row r="19" spans="1:16" ht="16.5" x14ac:dyDescent="0.2">
      <c r="A19" s="391">
        <v>3</v>
      </c>
      <c r="B19" s="383" t="s">
        <v>58</v>
      </c>
      <c r="C19" s="383" t="s">
        <v>59</v>
      </c>
      <c r="D19" s="384" t="s">
        <v>55</v>
      </c>
      <c r="E19" s="385">
        <v>6</v>
      </c>
      <c r="F19" s="386"/>
      <c r="G19" s="387"/>
      <c r="H19" s="276"/>
      <c r="I19" s="388"/>
      <c r="J19" s="387"/>
      <c r="K19" s="388"/>
      <c r="L19" s="388"/>
      <c r="M19" s="388"/>
      <c r="N19" s="388"/>
      <c r="O19" s="388"/>
      <c r="P19" s="388"/>
    </row>
    <row r="20" spans="1:16" ht="16.5" x14ac:dyDescent="0.2">
      <c r="A20" s="391">
        <f>+A19+1</f>
        <v>4</v>
      </c>
      <c r="B20" s="383" t="s">
        <v>60</v>
      </c>
      <c r="C20" s="383"/>
      <c r="D20" s="384" t="s">
        <v>55</v>
      </c>
      <c r="E20" s="385">
        <v>1</v>
      </c>
      <c r="F20" s="386"/>
      <c r="G20" s="387"/>
      <c r="H20" s="276"/>
      <c r="I20" s="388"/>
      <c r="J20" s="387"/>
      <c r="K20" s="388"/>
      <c r="L20" s="388"/>
      <c r="M20" s="388"/>
      <c r="N20" s="388"/>
      <c r="O20" s="388"/>
      <c r="P20" s="388"/>
    </row>
    <row r="21" spans="1:16" ht="16.5" x14ac:dyDescent="0.2">
      <c r="A21" s="391">
        <f t="shared" ref="A21" si="0">+A20+1</f>
        <v>5</v>
      </c>
      <c r="B21" s="383" t="s">
        <v>61</v>
      </c>
      <c r="C21" s="383" t="s">
        <v>62</v>
      </c>
      <c r="D21" s="384" t="s">
        <v>55</v>
      </c>
      <c r="E21" s="385">
        <v>58</v>
      </c>
      <c r="F21" s="386"/>
      <c r="G21" s="387"/>
      <c r="H21" s="276"/>
      <c r="I21" s="388"/>
      <c r="J21" s="387"/>
      <c r="K21" s="388"/>
      <c r="L21" s="388"/>
      <c r="M21" s="388"/>
      <c r="N21" s="388"/>
      <c r="O21" s="388"/>
      <c r="P21" s="388"/>
    </row>
    <row r="22" spans="1:16" ht="16.5" x14ac:dyDescent="0.2">
      <c r="A22" s="382">
        <v>6</v>
      </c>
      <c r="B22" s="389" t="s">
        <v>121</v>
      </c>
      <c r="C22" s="389" t="s">
        <v>122</v>
      </c>
      <c r="D22" s="382" t="s">
        <v>55</v>
      </c>
      <c r="E22" s="382">
        <v>5</v>
      </c>
      <c r="F22" s="392"/>
      <c r="G22" s="392"/>
      <c r="H22" s="276"/>
      <c r="I22" s="278"/>
      <c r="J22" s="278"/>
      <c r="K22" s="71"/>
      <c r="L22" s="71"/>
      <c r="M22" s="393"/>
      <c r="N22" s="393"/>
      <c r="O22" s="393"/>
      <c r="P22" s="393"/>
    </row>
    <row r="23" spans="1:16" ht="16.5" x14ac:dyDescent="0.2">
      <c r="A23" s="382">
        <v>7</v>
      </c>
      <c r="B23" s="383" t="s">
        <v>63</v>
      </c>
      <c r="C23" s="383" t="s">
        <v>64</v>
      </c>
      <c r="D23" s="394" t="s">
        <v>55</v>
      </c>
      <c r="E23" s="394">
        <v>2</v>
      </c>
      <c r="F23" s="386"/>
      <c r="G23" s="387"/>
      <c r="H23" s="276"/>
      <c r="I23" s="388"/>
      <c r="J23" s="387"/>
      <c r="K23" s="388"/>
      <c r="L23" s="388"/>
      <c r="M23" s="388"/>
      <c r="N23" s="388"/>
      <c r="O23" s="388"/>
      <c r="P23" s="388"/>
    </row>
    <row r="24" spans="1:16" ht="25.5" x14ac:dyDescent="0.2">
      <c r="A24" s="395">
        <f t="shared" ref="A24" si="1">+A23+1</f>
        <v>8</v>
      </c>
      <c r="B24" s="396" t="s">
        <v>65</v>
      </c>
      <c r="C24" s="396" t="s">
        <v>66</v>
      </c>
      <c r="D24" s="397" t="s">
        <v>15</v>
      </c>
      <c r="E24" s="397">
        <v>500</v>
      </c>
      <c r="F24" s="398"/>
      <c r="G24" s="399"/>
      <c r="H24" s="276"/>
      <c r="I24" s="400"/>
      <c r="J24" s="399"/>
      <c r="K24" s="400"/>
      <c r="L24" s="400"/>
      <c r="M24" s="400"/>
      <c r="N24" s="400"/>
      <c r="O24" s="400"/>
      <c r="P24" s="400"/>
    </row>
    <row r="25" spans="1:16" ht="16.5" x14ac:dyDescent="0.2">
      <c r="A25" s="401">
        <v>9</v>
      </c>
      <c r="B25" s="402" t="s">
        <v>162</v>
      </c>
      <c r="C25" s="402"/>
      <c r="D25" s="403" t="s">
        <v>15</v>
      </c>
      <c r="E25" s="403">
        <v>10</v>
      </c>
      <c r="F25" s="404"/>
      <c r="G25" s="405"/>
      <c r="H25" s="276"/>
      <c r="I25" s="406"/>
      <c r="J25" s="405"/>
      <c r="K25" s="406"/>
      <c r="L25" s="406"/>
      <c r="M25" s="406"/>
      <c r="N25" s="406"/>
      <c r="O25" s="406"/>
      <c r="P25" s="406"/>
    </row>
    <row r="26" spans="1:16" ht="16.5" x14ac:dyDescent="0.2">
      <c r="A26" s="407">
        <v>10</v>
      </c>
      <c r="B26" s="408" t="s">
        <v>67</v>
      </c>
      <c r="C26" s="408" t="s">
        <v>27</v>
      </c>
      <c r="D26" s="407">
        <v>1</v>
      </c>
      <c r="E26" s="407"/>
      <c r="F26" s="392"/>
      <c r="G26" s="392"/>
      <c r="H26" s="276"/>
      <c r="I26" s="278"/>
      <c r="J26" s="278"/>
      <c r="K26" s="406"/>
      <c r="L26" s="406"/>
      <c r="M26" s="406"/>
      <c r="N26" s="406"/>
      <c r="O26" s="406"/>
      <c r="P26" s="406"/>
    </row>
    <row r="27" spans="1:16" ht="13.5" thickBot="1" x14ac:dyDescent="0.25">
      <c r="A27" s="339"/>
      <c r="B27" s="340"/>
      <c r="C27" s="340"/>
      <c r="D27" s="341"/>
      <c r="E27" s="341"/>
      <c r="F27" s="341"/>
      <c r="G27" s="341"/>
      <c r="H27" s="342"/>
      <c r="I27" s="342"/>
      <c r="J27" s="342"/>
      <c r="K27" s="342"/>
      <c r="L27" s="342"/>
      <c r="M27" s="342"/>
      <c r="N27" s="342"/>
      <c r="O27" s="342"/>
      <c r="P27" s="342"/>
    </row>
    <row r="28" spans="1:16" ht="13.5" thickTop="1" x14ac:dyDescent="0.2">
      <c r="A28" s="343"/>
      <c r="B28" s="344" t="s">
        <v>17</v>
      </c>
      <c r="C28" s="344"/>
      <c r="D28" s="345"/>
      <c r="E28" s="345"/>
      <c r="F28" s="345"/>
      <c r="G28" s="345"/>
      <c r="H28" s="346"/>
      <c r="I28" s="346"/>
      <c r="J28" s="346"/>
      <c r="K28" s="346"/>
      <c r="L28" s="347"/>
      <c r="M28" s="348"/>
      <c r="N28" s="348"/>
      <c r="O28" s="348"/>
      <c r="P28" s="348"/>
    </row>
    <row r="29" spans="1:16" x14ac:dyDescent="0.2">
      <c r="A29" s="349"/>
      <c r="B29" s="350" t="s">
        <v>18</v>
      </c>
      <c r="C29" s="350"/>
      <c r="D29" s="352"/>
      <c r="E29" s="353" t="s">
        <v>727</v>
      </c>
      <c r="F29" s="353"/>
      <c r="G29" s="353"/>
      <c r="H29" s="354"/>
      <c r="I29" s="354"/>
      <c r="J29" s="354"/>
      <c r="K29" s="354"/>
      <c r="L29" s="354"/>
      <c r="M29" s="357"/>
      <c r="N29" s="357"/>
      <c r="O29" s="357"/>
      <c r="P29" s="357"/>
    </row>
    <row r="30" spans="1:16" x14ac:dyDescent="0.2">
      <c r="A30" s="354"/>
      <c r="B30" s="356" t="s">
        <v>17</v>
      </c>
      <c r="C30" s="356"/>
      <c r="D30" s="352"/>
      <c r="E30" s="353"/>
      <c r="F30" s="353"/>
      <c r="G30" s="353"/>
      <c r="H30" s="354"/>
      <c r="I30" s="354"/>
      <c r="J30" s="354"/>
      <c r="K30" s="354"/>
      <c r="L30" s="354"/>
      <c r="M30" s="357"/>
      <c r="N30" s="355"/>
      <c r="O30" s="355"/>
      <c r="P30" s="355"/>
    </row>
    <row r="31" spans="1:16" x14ac:dyDescent="0.2">
      <c r="A31" s="358"/>
      <c r="B31" s="358"/>
      <c r="C31" s="358"/>
      <c r="D31" s="359"/>
      <c r="E31" s="323"/>
      <c r="F31" s="323"/>
      <c r="G31" s="323"/>
      <c r="H31" s="49"/>
      <c r="I31" s="49"/>
      <c r="J31" s="49"/>
      <c r="K31" s="49"/>
      <c r="L31" s="49"/>
      <c r="M31" s="49"/>
      <c r="N31" s="49"/>
      <c r="O31" s="49"/>
      <c r="P31" s="49"/>
    </row>
    <row r="32" spans="1:16" x14ac:dyDescent="0.2">
      <c r="A32" s="360" t="s">
        <v>31</v>
      </c>
      <c r="B32" s="49"/>
      <c r="C32" s="49"/>
      <c r="D32" s="323"/>
      <c r="E32" s="323"/>
      <c r="F32" s="323"/>
      <c r="G32" s="323"/>
      <c r="H32" s="49"/>
      <c r="I32" s="49"/>
      <c r="J32" s="49"/>
      <c r="K32" s="49"/>
      <c r="L32" s="49"/>
      <c r="M32" s="49"/>
      <c r="N32" s="49"/>
      <c r="O32" s="49"/>
      <c r="P32" s="49"/>
    </row>
  </sheetData>
  <mergeCells count="20">
    <mergeCell ref="E12:E15"/>
    <mergeCell ref="D12:D15"/>
    <mergeCell ref="C12:C15"/>
    <mergeCell ref="B12:B15"/>
    <mergeCell ref="A12:A15"/>
    <mergeCell ref="A10:C10"/>
    <mergeCell ref="A8:P8"/>
    <mergeCell ref="N5:P5"/>
    <mergeCell ref="A7:P7"/>
    <mergeCell ref="P13:P15"/>
    <mergeCell ref="O13:O15"/>
    <mergeCell ref="N13:N15"/>
    <mergeCell ref="M13:M15"/>
    <mergeCell ref="L13:L15"/>
    <mergeCell ref="K13:K15"/>
    <mergeCell ref="J13:J15"/>
    <mergeCell ref="I13:I15"/>
    <mergeCell ref="H13:H15"/>
    <mergeCell ref="G13:G15"/>
    <mergeCell ref="F12:F15"/>
  </mergeCells>
  <conditionalFormatting sqref="C11 A11">
    <cfRule type="cellIs" dxfId="2" priority="3" stopIfTrue="1" operator="equal">
      <formula>0</formula>
    </cfRule>
  </conditionalFormatting>
  <printOptions horizontalCentered="1"/>
  <pageMargins left="0.70866141732283472" right="0.70866141732283472" top="0.94488188976377963" bottom="0.55118110236220474" header="0.31496062992125984" footer="0.31496062992125984"/>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11</vt:i4>
      </vt:variant>
      <vt:variant>
        <vt:lpstr>Diapazoni ar nosaukumiem</vt:lpstr>
      </vt:variant>
      <vt:variant>
        <vt:i4>15</vt:i4>
      </vt:variant>
    </vt:vector>
  </HeadingPairs>
  <TitlesOfParts>
    <vt:vector size="26" baseType="lpstr">
      <vt:lpstr>kopsavilkuma aprekins</vt:lpstr>
      <vt:lpstr>celtnieciba</vt:lpstr>
      <vt:lpstr>Apkure</vt:lpstr>
      <vt:lpstr>Ventilacija</vt:lpstr>
      <vt:lpstr>UK</vt:lpstr>
      <vt:lpstr>ELektriba</vt:lpstr>
      <vt:lpstr>ESS</vt:lpstr>
      <vt:lpstr>Gaze</vt:lpstr>
      <vt:lpstr>US</vt:lpstr>
      <vt:lpstr>AS</vt:lpstr>
      <vt:lpstr>lifts</vt:lpstr>
      <vt:lpstr>Apkure!Print_Area</vt:lpstr>
      <vt:lpstr>AS!Print_Area</vt:lpstr>
      <vt:lpstr>celtnieciba!Print_Area</vt:lpstr>
      <vt:lpstr>ELektriba!Print_Area</vt:lpstr>
      <vt:lpstr>ESS!Print_Area</vt:lpstr>
      <vt:lpstr>Gaze!Print_Area</vt:lpstr>
      <vt:lpstr>'kopsavilkuma aprekins'!Print_Area</vt:lpstr>
      <vt:lpstr>lifts!Print_Area</vt:lpstr>
      <vt:lpstr>US!Print_Area</vt:lpstr>
      <vt:lpstr>Apkure!Print_Titles</vt:lpstr>
      <vt:lpstr>AS!Print_Titles</vt:lpstr>
      <vt:lpstr>celtnieciba!Print_Titles</vt:lpstr>
      <vt:lpstr>ELektriba!Print_Titles</vt:lpstr>
      <vt:lpstr>UK!Print_Titles</vt:lpstr>
      <vt:lpstr>Ventilacija!Print_Titles</vt:lpstr>
    </vt:vector>
  </TitlesOfParts>
  <Company>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dc:creator>
  <cp:lastModifiedBy>J</cp:lastModifiedBy>
  <cp:lastPrinted>2016-06-14T16:48:12Z</cp:lastPrinted>
  <dcterms:created xsi:type="dcterms:W3CDTF">2002-11-26T07:58:42Z</dcterms:created>
  <dcterms:modified xsi:type="dcterms:W3CDTF">2016-07-07T07:59:25Z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-1113496522</vt:i4>
  </property>
  <property fmtid="{D5CDD505-2E9C-101B-9397-08002B2CF9AE}" pid="3" name="_EmailSubject">
    <vt:lpwstr>pedeja taame</vt:lpwstr>
  </property>
  <property fmtid="{D5CDD505-2E9C-101B-9397-08002B2CF9AE}" pid="4" name="_AuthorEmail">
    <vt:lpwstr>valdis@arkariga.lv</vt:lpwstr>
  </property>
  <property fmtid="{D5CDD505-2E9C-101B-9397-08002B2CF9AE}" pid="5" name="_AuthorEmailDisplayName">
    <vt:lpwstr>valdis</vt:lpwstr>
  </property>
  <property fmtid="{D5CDD505-2E9C-101B-9397-08002B2CF9AE}" pid="6" name="_ReviewingToolsShownOnce">
    <vt:lpwstr/>
  </property>
</Properties>
</file>