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80" windowWidth="15135" windowHeight="8640" activeTab="0"/>
  </bookViews>
  <sheets>
    <sheet name="VISS-2.1.pielikums" sheetId="1" r:id="rId1"/>
    <sheet name="FIN.PIED.GADAM-3.1.pielikums" sheetId="2" r:id="rId2"/>
  </sheets>
  <externalReferences>
    <externalReference r:id="rId5"/>
  </externalReferences>
  <definedNames/>
  <calcPr fullCalcOnLoad="1"/>
</workbook>
</file>

<file path=xl/sharedStrings.xml><?xml version="1.0" encoding="utf-8"?>
<sst xmlns="http://schemas.openxmlformats.org/spreadsheetml/2006/main" count="288" uniqueCount="247">
  <si>
    <t>J.Poruka iela</t>
  </si>
  <si>
    <t>Lakstīgalas iela</t>
  </si>
  <si>
    <t>Ziedu iela</t>
  </si>
  <si>
    <t>Parka iela</t>
  </si>
  <si>
    <t>J.Dubura iela</t>
  </si>
  <si>
    <t>Skolas iela</t>
  </si>
  <si>
    <t>Rīgas iela</t>
  </si>
  <si>
    <t>Gāles iela</t>
  </si>
  <si>
    <t>Laimas iela</t>
  </si>
  <si>
    <t>Zinātnes iela</t>
  </si>
  <si>
    <t>Nākotnes iela</t>
  </si>
  <si>
    <t>KOPĀ</t>
  </si>
  <si>
    <t>basketbola bruģa segums</t>
  </si>
  <si>
    <t>Gleznotājkalna stāvlaukums</t>
  </si>
  <si>
    <t>Satezeles iela</t>
  </si>
  <si>
    <t>bruģa seguma laukumi</t>
  </si>
  <si>
    <t>bruģa laukums</t>
  </si>
  <si>
    <t>bruģa laukumi</t>
  </si>
  <si>
    <t>Vietas nosaukums</t>
  </si>
  <si>
    <t>tikai pļaušana</t>
  </si>
  <si>
    <t>Dzērveņu iela</t>
  </si>
  <si>
    <t>asfalta laukums</t>
  </si>
  <si>
    <t>Gaujas iela</t>
  </si>
  <si>
    <t>Karavīru piemiņas vietas Jūdažos</t>
  </si>
  <si>
    <t>Karavīru piemiņas vieta Kaķīškalnā</t>
  </si>
  <si>
    <t>Ķeizarkrēsla teritorija</t>
  </si>
  <si>
    <t>Pilsētas stadiona teritorija</t>
  </si>
  <si>
    <t>Spieķu parks</t>
  </si>
  <si>
    <t>Štūres laukums</t>
  </si>
  <si>
    <t>Zinātnes ielas (karavīru piemiņas vieta)</t>
  </si>
  <si>
    <t>saimn. pagalms - grants</t>
  </si>
  <si>
    <t>Allažmuižas parks</t>
  </si>
  <si>
    <t>Kopējā platība</t>
  </si>
  <si>
    <t>Piezīmes</t>
  </si>
  <si>
    <t>N.P.K.</t>
  </si>
  <si>
    <t>Laukumi</t>
  </si>
  <si>
    <t>Zinātnes ielas 7</t>
  </si>
  <si>
    <t>smilšu laukums</t>
  </si>
  <si>
    <t>Institūta iela 3 (rotaļu laik. pret b-dārzu, "Tārpiņš" )</t>
  </si>
  <si>
    <t>Institūta ielas 3 blakusgabals (aiz "Tārpiņa" )</t>
  </si>
  <si>
    <t>vecas flīzes</t>
  </si>
  <si>
    <t>Mores iela</t>
  </si>
  <si>
    <t>vecās flīzes</t>
  </si>
  <si>
    <t>"Skudras" skvērs</t>
  </si>
  <si>
    <t>Mazā Pēteralas iela</t>
  </si>
  <si>
    <t xml:space="preserve">Atbrīvotāju iela 50 </t>
  </si>
  <si>
    <t>Līvkalna iela 24</t>
  </si>
  <si>
    <t>Pūču iela 1</t>
  </si>
  <si>
    <t>Miera iela 1A (velo celiņš aiz Policijas)</t>
  </si>
  <si>
    <t>Sēļu iela 1</t>
  </si>
  <si>
    <t xml:space="preserve">Skolas iela 1 </t>
  </si>
  <si>
    <t>Kr.Barona 6A (pie "Betas")</t>
  </si>
  <si>
    <t xml:space="preserve">E.Veidenbauma iela 9 </t>
  </si>
  <si>
    <t>O.Kalpaka iela 1</t>
  </si>
  <si>
    <t>O.Kalpaka iela 3</t>
  </si>
  <si>
    <t xml:space="preserve">Pils iela 27  </t>
  </si>
  <si>
    <t xml:space="preserve">Cēsu iela 7 </t>
  </si>
  <si>
    <t xml:space="preserve">Kr.Barona pieminekļa piegulošā teritorija </t>
  </si>
  <si>
    <t>Pils iela 31 (pagrabiņa nogāze)</t>
  </si>
  <si>
    <t>Ainas iela 1  ("Saskaņas" skvērs)</t>
  </si>
  <si>
    <t>Ainas ielas piegulošā teritorija</t>
  </si>
  <si>
    <t>Atslēgu skvērs</t>
  </si>
  <si>
    <t>Lāčplēša iela 20 (pie ābelēm)</t>
  </si>
  <si>
    <t>L.Paegles 6A (iekšpagalms)</t>
  </si>
  <si>
    <t xml:space="preserve">Maija parks </t>
  </si>
  <si>
    <t>Pils iela 10 (kultūras nama teritorija)</t>
  </si>
  <si>
    <t>Raiņa parks (bērnu spēļu laukums)</t>
  </si>
  <si>
    <t>asfalta segums</t>
  </si>
  <si>
    <t>Kr.Barona 26 (skvērs pie gāzes kantora)</t>
  </si>
  <si>
    <t>Kr.Barona 27 (pie eglītēm)</t>
  </si>
  <si>
    <t>Kr.Valdemāra iela</t>
  </si>
  <si>
    <t>asfalta stāvlaukums</t>
  </si>
  <si>
    <t>Pils iela 16A (ābeļdārza teritorija)</t>
  </si>
  <si>
    <t>Pils iela 4A ("Zvana" skvērs)</t>
  </si>
  <si>
    <t>bruģēts laukums</t>
  </si>
  <si>
    <t>Ausekļa iela 6 ("Laimas pulksteņa" laukums)</t>
  </si>
  <si>
    <t>Ausekļa iela (Policijas priekšlaukums)</t>
  </si>
  <si>
    <t>Sporta stadions Depo ielā 1</t>
  </si>
  <si>
    <t xml:space="preserve">Ausekļa ielas parks (Gagarina birzs) </t>
  </si>
  <si>
    <t xml:space="preserve">Ausekļa iela 1 (Mordašova skvērs) </t>
  </si>
  <si>
    <t xml:space="preserve">Strēlnieku iela 72 </t>
  </si>
  <si>
    <t>Mālpils iela 7</t>
  </si>
  <si>
    <t>P.Brieža iela 47</t>
  </si>
  <si>
    <t>Jūdažu sabiedriskais centrs</t>
  </si>
  <si>
    <t>"Roķēnu" peldvietas teritorija</t>
  </si>
  <si>
    <t>"Roķēnu" birztalas teritorija</t>
  </si>
  <si>
    <t>Karavīru piemiņas vieta Stīveros</t>
  </si>
  <si>
    <t>Strēlnieku iela 12A (ielas mala)</t>
  </si>
  <si>
    <t>Strēlnieku iela 14A, 18A, 18B, 20B</t>
  </si>
  <si>
    <t>Strēlnieku x Vidz.šos. teritorija (pret b-d. "Pīlādzītis")</t>
  </si>
  <si>
    <t xml:space="preserve">Gāles iela 1 ("Uzvaras skvērs") </t>
  </si>
  <si>
    <t xml:space="preserve">Viestura ielas skvērs </t>
  </si>
  <si>
    <t>Saules parks, Draudzības iela 1</t>
  </si>
  <si>
    <t xml:space="preserve">Jaunatnes iela 1A </t>
  </si>
  <si>
    <t>Peldu iela 2 (Gaujas malas peldvieta)</t>
  </si>
  <si>
    <t>Serpentīna ceļš Krimuldas pusē</t>
  </si>
  <si>
    <t>Laurenču iela</t>
  </si>
  <si>
    <t xml:space="preserve">Lorupes stāvlaukums </t>
  </si>
  <si>
    <t>Karavīru piemiņas vieta Nurmižos ("Angotiņas")</t>
  </si>
  <si>
    <t>"Strupauši"</t>
  </si>
  <si>
    <t>Vidzemes šoseja 30, 30A</t>
  </si>
  <si>
    <t>Jēkaba laukums 3</t>
  </si>
  <si>
    <t>Jēkaba laukums</t>
  </si>
  <si>
    <t>J.Poruka iela 4</t>
  </si>
  <si>
    <t>Vidzemes šoseja un Institūta ielas ābeļdārzs</t>
  </si>
  <si>
    <t xml:space="preserve">J.Poruka iela 14 (trošu ceļš Siguldas pusē) </t>
  </si>
  <si>
    <t>"Roķēnu" teritorija</t>
  </si>
  <si>
    <t>Ausekļa iela (no Mazās līdz Parka ielai)</t>
  </si>
  <si>
    <t>Cēsu iela (no Svētku lauk. līdz Pils ielai)</t>
  </si>
  <si>
    <t>Dārza iela</t>
  </si>
  <si>
    <t xml:space="preserve">J.Čakstes iela </t>
  </si>
  <si>
    <t>Kalna iela</t>
  </si>
  <si>
    <t>"Kaķa" pieminekļa teritorija</t>
  </si>
  <si>
    <t>"Ertneres" piemiņas vieta</t>
  </si>
  <si>
    <t>Kr.Barona iela</t>
  </si>
  <si>
    <t xml:space="preserve">L.Paegles iela </t>
  </si>
  <si>
    <t>Lāčplēša iela</t>
  </si>
  <si>
    <t>Lāčplēša iela 9A (no "zilā akmens" - Lāčplēša ielai)</t>
  </si>
  <si>
    <t>Ausekļa iela 8 (+ viss parks - R.Blaumaņa ielai)</t>
  </si>
  <si>
    <t>Institūta iela 12 stadions "Peltēs"</t>
  </si>
  <si>
    <t>Līvkalna iela</t>
  </si>
  <si>
    <t>Miera iela</t>
  </si>
  <si>
    <t>Nītaures iela</t>
  </si>
  <si>
    <t xml:space="preserve">O.Kalpaka iela 8B </t>
  </si>
  <si>
    <t>O.Kalpaka iela</t>
  </si>
  <si>
    <t>P.Brieža iela (no Vidz.šos. - Vildogas ielai)</t>
  </si>
  <si>
    <t xml:space="preserve">P.Brieža iela Nr.88 (+ "Labais","Vītusa" priekšl.) </t>
  </si>
  <si>
    <t>P.Brieža iela (no P.Brieža nr.88.-Nītaures ielai)</t>
  </si>
  <si>
    <t>P.Brieža iela (no Nītaures līdz Rīgas ielai)</t>
  </si>
  <si>
    <t>Pils iela (no Raiņa līdz Ausekļa ielai)</t>
  </si>
  <si>
    <t>Pils iela (no Pils vārtiem līdz Raiņa ielai)</t>
  </si>
  <si>
    <t>Pils iela 14A (Kr.Barona stāvl.+"2017"pļava)</t>
  </si>
  <si>
    <t>Pils iela 3, 3B (Pakalpojumu centrs)</t>
  </si>
  <si>
    <t>Lāčplēša iela 3A (poliklīnikas stāvlauk.teritorija)</t>
  </si>
  <si>
    <t>R.Blaumaņa iela no dz-ceļa līdz Vidz.šos.</t>
  </si>
  <si>
    <t>Raiņa iela</t>
  </si>
  <si>
    <t>Saules parks</t>
  </si>
  <si>
    <t>Saules iela 6B</t>
  </si>
  <si>
    <t>Saules iela 6D</t>
  </si>
  <si>
    <t>Saules iela 6C</t>
  </si>
  <si>
    <t>Stacijas iela</t>
  </si>
  <si>
    <t>Strēlnieku iela (no Gāles ielas līdz P.Brieža ielai)</t>
  </si>
  <si>
    <t>Svētku laukums (no poliklīnikas  līdz trošu ceļa stāvl.)</t>
  </si>
  <si>
    <t>Šveices iela</t>
  </si>
  <si>
    <t>Šveices iela (gar dzelzceļa malu )</t>
  </si>
  <si>
    <t>Televīzijas iela</t>
  </si>
  <si>
    <t xml:space="preserve">J.Poruka iela 14 (trošu ceļš Krimuldas pusē) </t>
  </si>
  <si>
    <t>Upuru piemineklis</t>
  </si>
  <si>
    <t>Zinātnes x Vidz.šos.skvērs</t>
  </si>
  <si>
    <t>Kr.Barona piem. lielā pļava (stāvlaukumiem)</t>
  </si>
  <si>
    <t>Attīrīšana no lapām</t>
  </si>
  <si>
    <t>Kr.Barona iela 39</t>
  </si>
  <si>
    <t>P.Brieža iela (no Rīgas ielas - Vidz.šos.)</t>
  </si>
  <si>
    <t>J.Poruka 12A (blakus stāvlaukumam)</t>
  </si>
  <si>
    <t xml:space="preserve">Kr.Barona pieminekļa meža teritorija </t>
  </si>
  <si>
    <r>
      <t>100 m</t>
    </r>
    <r>
      <rPr>
        <i/>
        <vertAlign val="superscript"/>
        <sz val="10"/>
        <rFont val="Arial"/>
        <family val="2"/>
      </rPr>
      <t>2</t>
    </r>
  </si>
  <si>
    <t>Pļaujamās platības</t>
  </si>
  <si>
    <t>Cēsu iela 9B ("Velo" skvērs)</t>
  </si>
  <si>
    <t>asfalta, smilšu laukumi</t>
  </si>
  <si>
    <t>bruģa laukums (pie "Bruņiniekiem")</t>
  </si>
  <si>
    <t>bruģa, asfalta laukumi</t>
  </si>
  <si>
    <t>smilšu, citi segumu laukumi</t>
  </si>
  <si>
    <t>Zinātnes x Helmaņa skvērs (vecais rotaļu lauk.)</t>
  </si>
  <si>
    <t>Pils vēsturiskais centrs (Pils iela 16)</t>
  </si>
  <si>
    <t>asfalta laukums,  iebraucamais ceļš</t>
  </si>
  <si>
    <t>smilšu laukumi</t>
  </si>
  <si>
    <t>grants laukums</t>
  </si>
  <si>
    <t>Raiņa parks (meža parka celiņu malas, kabatas)</t>
  </si>
  <si>
    <t>Raiņa parks (meža parka daļa)</t>
  </si>
  <si>
    <t>Vidzemes šos. (no Kalna ielas līdz Krastu ielai)</t>
  </si>
  <si>
    <t>Vidzemes šos. (no R.Blaumaņa līdz zīmei "Sigulda")</t>
  </si>
  <si>
    <t>Vidzemes šos. (no reklāmas līdz R.Blaumaņa ielai)</t>
  </si>
  <si>
    <t>asfalta ceļi, viesnīcas laukums</t>
  </si>
  <si>
    <t>100 tek.m</t>
  </si>
  <si>
    <t xml:space="preserve"> bez sniega tīrīšanas</t>
  </si>
  <si>
    <t>bez sniega tīrīšanas</t>
  </si>
  <si>
    <t>Šveices iela (stāvā nogāze ar krūmu atvasēm)</t>
  </si>
  <si>
    <t>A.Kronvalda iela (no Parka līdz Kr.Barona ielai)</t>
  </si>
  <si>
    <t>201___. gada ____. ______________</t>
  </si>
  <si>
    <t>smilšu</t>
  </si>
  <si>
    <t>Visi laukumi</t>
  </si>
  <si>
    <t>sniega tīrīšana</t>
  </si>
  <si>
    <t>Finanšu piedāvājumā norādīto uzskaites vienību skaitam ir informatīva nozīme. 
Pasūtītājam nav pienākums pilnībā izmantot norādīto vienību skaitu un Pretendentam nav tiesību šajā sakarā piemērot 
līgumsodus vai citas sankcijas. Ja pasūtītā izmantoto uzskaites vienību skaits gadā ir lielāks vai mazāks par finanšu piedāvājumā norādīto, Pretendentam nav tiesību piemērot paaugstinātus tarifus.</t>
  </si>
  <si>
    <t>citi segumi</t>
  </si>
  <si>
    <t xml:space="preserve"> (amats, vārds, uzvārds, paraksts)                                                                                                                                                </t>
  </si>
  <si>
    <t>kadastra NR.</t>
  </si>
  <si>
    <t xml:space="preserve">Trotuāri ar cieto segumu </t>
  </si>
  <si>
    <t>Visi trotuāri un celiņi ar cieto segumu</t>
  </si>
  <si>
    <t>Pielikums Nr.2.1.</t>
  </si>
  <si>
    <t>FINANŠU PIEDĀVĀJUMS VIENAM GADAM</t>
  </si>
  <si>
    <t xml:space="preserve"> "Siguldas novada teritorijas kopšanas un uzturēšanas darbi" vienam gadam.</t>
  </si>
  <si>
    <t>Nr.       p.k.</t>
  </si>
  <si>
    <t>Izmaksu nosaukums</t>
  </si>
  <si>
    <t>Daudzums</t>
  </si>
  <si>
    <t>Vienības izmaksa, Ls</t>
  </si>
  <si>
    <t>Paredzamais kopšanas reižu skaits</t>
  </si>
  <si>
    <t>Vienības izmaksa, EUR</t>
  </si>
  <si>
    <t>Kopējā izmaksa,EUR</t>
  </si>
  <si>
    <t>1.</t>
  </si>
  <si>
    <t>Teritoriju kopšana un uzturēšana</t>
  </si>
  <si>
    <t>1.1.</t>
  </si>
  <si>
    <t xml:space="preserve">Regulāri veicamie teritoriju kopšanas un uzturēšanas darbi  </t>
  </si>
  <si>
    <r>
      <t>100 m</t>
    </r>
    <r>
      <rPr>
        <vertAlign val="superscript"/>
        <sz val="12"/>
        <rFont val="Tahoma"/>
        <family val="2"/>
      </rPr>
      <t>2</t>
    </r>
  </si>
  <si>
    <t>1.2.</t>
  </si>
  <si>
    <t>Teritoriju kopšana ziemas periodā</t>
  </si>
  <si>
    <t>Teritoriju kaisīšana ar pretslīdes materiālu</t>
  </si>
  <si>
    <t>100 tek.m.</t>
  </si>
  <si>
    <t xml:space="preserve">Sniega tīrīšana </t>
  </si>
  <si>
    <t>Teritoriju noslaucīšana no pretslīdes materiāla</t>
  </si>
  <si>
    <t>2.</t>
  </si>
  <si>
    <t>Laukumu kopšana.</t>
  </si>
  <si>
    <t>2.1.</t>
  </si>
  <si>
    <t>Laukumu kopšana ziemas periodā</t>
  </si>
  <si>
    <t>Laukumu kaisīšana ar pretslīdes materiālu</t>
  </si>
  <si>
    <r>
      <t>100 m</t>
    </r>
    <r>
      <rPr>
        <vertAlign val="superscript"/>
        <sz val="12"/>
        <rFont val="Tahoma"/>
        <family val="2"/>
      </rPr>
      <t>2</t>
    </r>
  </si>
  <si>
    <t>Laukumu noslaucīšana</t>
  </si>
  <si>
    <t>3.</t>
  </si>
  <si>
    <t>Zālienu kopšana un pļaušana</t>
  </si>
  <si>
    <t>3.1.</t>
  </si>
  <si>
    <t>Intensīvi kopjamo zālienu pļaušana</t>
  </si>
  <si>
    <t>Intensīvi kopto zālienu pļaušana (15 reizes)</t>
  </si>
  <si>
    <t>Intensīvi kopto zālienu pļaušana (10 reizes)</t>
  </si>
  <si>
    <t>Zālienu attīrīšana no lapām (5 reizes)</t>
  </si>
  <si>
    <t>Zālienu attīrīšana no lapām (3 reizes)</t>
  </si>
  <si>
    <t>3.2.</t>
  </si>
  <si>
    <t>Pļavas tipu zālienu pļaušana</t>
  </si>
  <si>
    <t>Pļavas tipa zālienu pļaušana (5 reizes)</t>
  </si>
  <si>
    <t>Pļavas tipa zālienu pļaušana (3 reizes)</t>
  </si>
  <si>
    <t>4.</t>
  </si>
  <si>
    <t>Zāliena atjaunošana pēc fakta</t>
  </si>
  <si>
    <r>
      <t>m</t>
    </r>
    <r>
      <rPr>
        <vertAlign val="superscript"/>
        <sz val="12"/>
        <rFont val="Tahoma"/>
        <family val="2"/>
      </rPr>
      <t>2</t>
    </r>
  </si>
  <si>
    <t>5.</t>
  </si>
  <si>
    <t>Mazo arhitektūras formu remonts un atjaunošana</t>
  </si>
  <si>
    <t>Atpūtas soliņi</t>
  </si>
  <si>
    <t>gab.</t>
  </si>
  <si>
    <t>Atkritumu urnas</t>
  </si>
  <si>
    <t>6.</t>
  </si>
  <si>
    <t>Dīķa aizauguma likvidēšana</t>
  </si>
  <si>
    <t>Pavisam kopā:</t>
  </si>
  <si>
    <t>PVN 21%</t>
  </si>
  <si>
    <t>Kopējā piedāvājuma cena VIENAM gadam (ar PVN 21%)</t>
  </si>
  <si>
    <t>____________________</t>
  </si>
  <si>
    <t xml:space="preserve"> (amats, vārds, uzvārds)                                                                                                                                                </t>
  </si>
  <si>
    <t>(paraksts)</t>
  </si>
  <si>
    <t>PASŪTĪTĀJA ĪPAŠUMĀ UN VALDĪJUMĀ ESOŠĀS KOPJAMĀS TERITORIJAS</t>
  </si>
  <si>
    <t>Pielikums Nr.3.1.</t>
  </si>
  <si>
    <t>Vienība</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</si>
</sst>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000"/>
    <numFmt numFmtId="179" formatCode="0.00000"/>
    <numFmt numFmtId="180" formatCode="0.000000"/>
  </numFmts>
  <fonts count="85">
    <font>
      <sz val="10"/>
      <name val="Arial"/>
      <family val="0"/>
    </font>
    <font>
      <i/>
      <sz val="10"/>
      <name val="Arial"/>
      <family val="2"/>
    </font>
    <font>
      <b/>
      <sz val="10"/>
      <name val="Arial"/>
      <family val="2"/>
    </font>
    <font>
      <i/>
      <vertAlign val="superscript"/>
      <sz val="10"/>
      <name val="Arial"/>
      <family val="2"/>
    </font>
    <font>
      <i/>
      <sz val="14"/>
      <name val="Arial"/>
      <family val="2"/>
    </font>
    <font>
      <b/>
      <sz val="10"/>
      <name val="Times New Roman"/>
      <family val="1"/>
    </font>
    <font>
      <sz val="10"/>
      <name val="Times New Roman"/>
      <family val="1"/>
    </font>
    <font>
      <i/>
      <sz val="10"/>
      <name val="Times New Roman"/>
      <family val="1"/>
    </font>
    <font>
      <sz val="12"/>
      <name val="Times New Roman"/>
      <family val="1"/>
    </font>
    <font>
      <sz val="10"/>
      <name val="Tahoma"/>
      <family val="2"/>
    </font>
    <font>
      <sz val="9"/>
      <name val="Times New Roman"/>
      <family val="1"/>
    </font>
    <font>
      <sz val="11"/>
      <color indexed="8"/>
      <name val="Calibri"/>
      <family val="2"/>
    </font>
    <font>
      <sz val="12"/>
      <name val="Tahoma"/>
      <family val="2"/>
    </font>
    <font>
      <b/>
      <sz val="14"/>
      <name val="Times New Roman"/>
      <family val="1"/>
    </font>
    <font>
      <b/>
      <sz val="14"/>
      <name val="Tahoma"/>
      <family val="2"/>
    </font>
    <font>
      <b/>
      <sz val="12"/>
      <name val="Tahoma"/>
      <family val="2"/>
    </font>
    <font>
      <vertAlign val="superscript"/>
      <sz val="12"/>
      <name val="Tahoma"/>
      <family val="2"/>
    </font>
    <font>
      <sz val="10"/>
      <color indexed="10"/>
      <name val="Tahoma"/>
      <family val="2"/>
    </font>
    <font>
      <b/>
      <i/>
      <sz val="14"/>
      <name val="Arial"/>
      <family val="2"/>
    </font>
    <font>
      <b/>
      <i/>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57"/>
      <name val="Arial"/>
      <family val="2"/>
    </font>
    <font>
      <sz val="10"/>
      <color indexed="10"/>
      <name val="Times New Roman"/>
      <family val="1"/>
    </font>
    <font>
      <sz val="10"/>
      <color indexed="60"/>
      <name val="Times New Roman"/>
      <family val="1"/>
    </font>
    <font>
      <sz val="10"/>
      <color indexed="8"/>
      <name val="Times New Roman"/>
      <family val="1"/>
    </font>
    <font>
      <sz val="10"/>
      <color indexed="8"/>
      <name val="Arial"/>
      <family val="2"/>
    </font>
    <font>
      <i/>
      <sz val="10"/>
      <color indexed="8"/>
      <name val="Times New Roman"/>
      <family val="1"/>
    </font>
    <font>
      <b/>
      <sz val="10"/>
      <color indexed="8"/>
      <name val="Times New Roman"/>
      <family val="1"/>
    </font>
    <font>
      <sz val="11"/>
      <color indexed="8"/>
      <name val="Times New Roman"/>
      <family val="1"/>
    </font>
    <font>
      <b/>
      <sz val="11"/>
      <color indexed="8"/>
      <name val="Times New Roman"/>
      <family val="1"/>
    </font>
    <font>
      <b/>
      <sz val="10"/>
      <color indexed="8"/>
      <name val="Arial"/>
      <family val="2"/>
    </font>
    <font>
      <sz val="9"/>
      <color indexed="8"/>
      <name val="Times New Roman"/>
      <family val="1"/>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5" tint="-0.24997000396251678"/>
      <name val="Arial"/>
      <family val="2"/>
    </font>
    <font>
      <sz val="10"/>
      <color theme="6" tint="-0.24997000396251678"/>
      <name val="Arial"/>
      <family val="2"/>
    </font>
    <font>
      <sz val="10"/>
      <color rgb="FFFF0000"/>
      <name val="Times New Roman"/>
      <family val="1"/>
    </font>
    <font>
      <sz val="10"/>
      <color theme="5" tint="-0.24997000396251678"/>
      <name val="Times New Roman"/>
      <family val="1"/>
    </font>
    <font>
      <sz val="10"/>
      <color theme="1"/>
      <name val="Times New Roman"/>
      <family val="1"/>
    </font>
    <font>
      <sz val="10"/>
      <color theme="1"/>
      <name val="Arial"/>
      <family val="2"/>
    </font>
    <font>
      <i/>
      <sz val="10"/>
      <color theme="1"/>
      <name val="Times New Roman"/>
      <family val="1"/>
    </font>
    <font>
      <b/>
      <sz val="10"/>
      <color theme="1"/>
      <name val="Times New Roman"/>
      <family val="1"/>
    </font>
    <font>
      <sz val="11"/>
      <color theme="1"/>
      <name val="Times New Roman"/>
      <family val="1"/>
    </font>
    <font>
      <b/>
      <sz val="11"/>
      <color theme="1"/>
      <name val="Times New Roman"/>
      <family val="1"/>
    </font>
    <font>
      <b/>
      <sz val="10"/>
      <color theme="1"/>
      <name val="Arial"/>
      <family val="2"/>
    </font>
    <font>
      <sz val="10"/>
      <color rgb="FF000000"/>
      <name val="Times New Roman"/>
      <family val="1"/>
    </font>
    <font>
      <sz val="9"/>
      <color theme="1"/>
      <name val="Times New Roman"/>
      <family val="1"/>
    </font>
    <font>
      <sz val="11"/>
      <color rgb="FF000000"/>
      <name val="Times New Roman"/>
      <family val="1"/>
    </font>
    <font>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style="thin"/>
    </border>
    <border>
      <left>
        <color indexed="63"/>
      </left>
      <right>
        <color indexed="63"/>
      </right>
      <top>
        <color indexed="63"/>
      </top>
      <bottom style="thin"/>
    </border>
    <border>
      <left style="medium"/>
      <right style="thin"/>
      <top/>
      <bottom style="thin"/>
    </border>
    <border>
      <left style="thin"/>
      <right/>
      <top/>
      <bottom style="thin"/>
    </border>
    <border>
      <left style="thin"/>
      <right style="medium"/>
      <top/>
      <bottom style="thin"/>
    </border>
    <border>
      <left style="thin"/>
      <right style="medium"/>
      <top style="thin"/>
      <bottom style="thin"/>
    </border>
    <border>
      <left style="thin"/>
      <right/>
      <top style="thin"/>
      <bottom/>
    </border>
    <border>
      <left style="thin">
        <color indexed="8"/>
      </left>
      <right/>
      <top style="thin"/>
      <bottom/>
    </border>
    <border>
      <left style="thin"/>
      <right style="medium"/>
      <top style="thin"/>
      <bottom/>
    </border>
    <border>
      <left/>
      <right style="medium"/>
      <top style="medium"/>
      <bottom/>
    </border>
    <border>
      <left/>
      <right style="medium"/>
      <top style="thin">
        <color indexed="8"/>
      </top>
      <bottom style="thin">
        <color indexed="8"/>
      </bottom>
    </border>
    <border>
      <left/>
      <right style="medium"/>
      <top style="thin">
        <color indexed="8"/>
      </top>
      <bottom style="medium"/>
    </border>
    <border>
      <left style="medium"/>
      <right style="thin"/>
      <top style="thin"/>
      <bottom style="thin"/>
    </border>
    <border>
      <left style="medium"/>
      <right/>
      <top/>
      <bottom/>
    </border>
    <border>
      <left style="medium"/>
      <right/>
      <top style="thin"/>
      <bottom/>
    </border>
    <border>
      <left style="medium"/>
      <right/>
      <top style="medium"/>
      <bottom style="thin"/>
    </border>
    <border>
      <left style="medium"/>
      <right/>
      <top style="thin"/>
      <bottom style="thin"/>
    </border>
    <border>
      <left style="medium"/>
      <right/>
      <top style="thin"/>
      <bottom style="medium"/>
    </border>
    <border>
      <left>
        <color indexed="63"/>
      </left>
      <right>
        <color indexed="63"/>
      </right>
      <top style="thin"/>
      <bottom style="thin"/>
    </border>
    <border>
      <left style="medium"/>
      <right style="thin"/>
      <top style="medium"/>
      <bottom style="thin"/>
    </border>
    <border>
      <left style="medium"/>
      <right style="thin"/>
      <top style="thin"/>
      <bottom style="mediu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medium"/>
    </border>
    <border>
      <left/>
      <right/>
      <top style="medium"/>
      <bottom style="thin"/>
    </border>
    <border>
      <left/>
      <right style="thin"/>
      <top style="medium"/>
      <bottom style="thin"/>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63">
    <xf numFmtId="0" fontId="0" fillId="0" borderId="0" xfId="0" applyAlignment="1">
      <alignment/>
    </xf>
    <xf numFmtId="0" fontId="0" fillId="0" borderId="0" xfId="0" applyFont="1" applyAlignment="1">
      <alignment/>
    </xf>
    <xf numFmtId="0" fontId="0" fillId="0" borderId="10" xfId="0" applyFont="1" applyBorder="1" applyAlignment="1">
      <alignment/>
    </xf>
    <xf numFmtId="0" fontId="0" fillId="0" borderId="11" xfId="0" applyFont="1" applyFill="1" applyBorder="1" applyAlignment="1">
      <alignment/>
    </xf>
    <xf numFmtId="0" fontId="0" fillId="0" borderId="0" xfId="0" applyFont="1" applyFill="1" applyAlignment="1">
      <alignment/>
    </xf>
    <xf numFmtId="0" fontId="1" fillId="0" borderId="11" xfId="0" applyFont="1" applyFill="1" applyBorder="1" applyAlignment="1">
      <alignment/>
    </xf>
    <xf numFmtId="0" fontId="0" fillId="0" borderId="0" xfId="0" applyFont="1" applyFill="1" applyAlignment="1">
      <alignment wrapText="1"/>
    </xf>
    <xf numFmtId="0" fontId="70" fillId="0" borderId="0" xfId="0" applyFont="1" applyAlignment="1">
      <alignment/>
    </xf>
    <xf numFmtId="0" fontId="70" fillId="0" borderId="0" xfId="0" applyFont="1" applyAlignment="1">
      <alignment horizontal="right"/>
    </xf>
    <xf numFmtId="0" fontId="0" fillId="0" borderId="11" xfId="0" applyFont="1" applyFill="1" applyBorder="1" applyAlignment="1">
      <alignment wrapText="1"/>
    </xf>
    <xf numFmtId="0" fontId="71" fillId="0" borderId="0" xfId="0" applyFont="1" applyAlignment="1">
      <alignment/>
    </xf>
    <xf numFmtId="0" fontId="0" fillId="0" borderId="0" xfId="0" applyFont="1" applyAlignment="1">
      <alignment horizontal="right"/>
    </xf>
    <xf numFmtId="0" fontId="6" fillId="0" borderId="11" xfId="0" applyFont="1" applyFill="1" applyBorder="1" applyAlignment="1">
      <alignment horizontal="center" wrapText="1"/>
    </xf>
    <xf numFmtId="0" fontId="6" fillId="0" borderId="11" xfId="0" applyFont="1" applyFill="1" applyBorder="1" applyAlignment="1">
      <alignment wrapText="1"/>
    </xf>
    <xf numFmtId="0" fontId="6" fillId="0" borderId="11" xfId="0" applyFont="1" applyFill="1" applyBorder="1" applyAlignment="1">
      <alignment horizontal="center" vertical="center" wrapText="1"/>
    </xf>
    <xf numFmtId="0" fontId="6" fillId="0" borderId="12" xfId="0" applyFont="1" applyFill="1" applyBorder="1" applyAlignment="1">
      <alignment wrapText="1"/>
    </xf>
    <xf numFmtId="0" fontId="6" fillId="0" borderId="13" xfId="0" applyFont="1" applyFill="1" applyBorder="1" applyAlignment="1">
      <alignment wrapText="1"/>
    </xf>
    <xf numFmtId="0" fontId="6" fillId="0" borderId="10" xfId="0" applyFont="1" applyFill="1" applyBorder="1" applyAlignment="1">
      <alignment wrapText="1"/>
    </xf>
    <xf numFmtId="0" fontId="72" fillId="0" borderId="11" xfId="0" applyFont="1" applyFill="1" applyBorder="1" applyAlignment="1">
      <alignment horizontal="center" wrapText="1"/>
    </xf>
    <xf numFmtId="0" fontId="6" fillId="0" borderId="0" xfId="0" applyFont="1" applyFill="1" applyBorder="1" applyAlignment="1">
      <alignment wrapText="1"/>
    </xf>
    <xf numFmtId="0" fontId="6" fillId="0" borderId="14" xfId="0" applyFont="1" applyFill="1" applyBorder="1" applyAlignment="1">
      <alignment wrapText="1"/>
    </xf>
    <xf numFmtId="0" fontId="6" fillId="33" borderId="11" xfId="0" applyFont="1" applyFill="1" applyBorder="1" applyAlignment="1">
      <alignment wrapText="1"/>
    </xf>
    <xf numFmtId="0" fontId="6" fillId="0" borderId="15" xfId="0" applyFont="1" applyFill="1" applyBorder="1" applyAlignment="1">
      <alignment wrapText="1"/>
    </xf>
    <xf numFmtId="0" fontId="6" fillId="0" borderId="11" xfId="0" applyFont="1" applyFill="1" applyBorder="1" applyAlignment="1">
      <alignment horizontal="left" wrapText="1"/>
    </xf>
    <xf numFmtId="0" fontId="73" fillId="0" borderId="11" xfId="0" applyFont="1" applyFill="1" applyBorder="1" applyAlignment="1">
      <alignment horizontal="left" wrapText="1"/>
    </xf>
    <xf numFmtId="0" fontId="5" fillId="0" borderId="10" xfId="0" applyFont="1" applyFill="1" applyBorder="1" applyAlignment="1">
      <alignment horizontal="right" wrapText="1"/>
    </xf>
    <xf numFmtId="0" fontId="7" fillId="0" borderId="11" xfId="0" applyFont="1" applyFill="1" applyBorder="1" applyAlignment="1">
      <alignment horizontal="center" wrapText="1"/>
    </xf>
    <xf numFmtId="2" fontId="6" fillId="0" borderId="11" xfId="0" applyNumberFormat="1" applyFont="1" applyFill="1" applyBorder="1" applyAlignment="1">
      <alignment wrapText="1"/>
    </xf>
    <xf numFmtId="2" fontId="5" fillId="0" borderId="11" xfId="0" applyNumberFormat="1" applyFont="1" applyFill="1" applyBorder="1" applyAlignment="1">
      <alignment wrapText="1"/>
    </xf>
    <xf numFmtId="0" fontId="2" fillId="0" borderId="0" xfId="0" applyFont="1" applyFill="1" applyAlignment="1">
      <alignment/>
    </xf>
    <xf numFmtId="2" fontId="5" fillId="33" borderId="11" xfId="0" applyNumberFormat="1" applyFont="1" applyFill="1" applyBorder="1" applyAlignment="1">
      <alignment wrapText="1"/>
    </xf>
    <xf numFmtId="0" fontId="6" fillId="0" borderId="16" xfId="0" applyFont="1" applyFill="1" applyBorder="1" applyAlignment="1">
      <alignment horizontal="center" wrapText="1"/>
    </xf>
    <xf numFmtId="0" fontId="74" fillId="0" borderId="11" xfId="0" applyFont="1" applyFill="1" applyBorder="1" applyAlignment="1">
      <alignment wrapText="1"/>
    </xf>
    <xf numFmtId="2" fontId="74" fillId="33" borderId="11" xfId="0" applyNumberFormat="1" applyFont="1" applyFill="1" applyBorder="1" applyAlignment="1">
      <alignment wrapText="1"/>
    </xf>
    <xf numFmtId="0" fontId="75" fillId="33" borderId="0" xfId="0" applyFont="1" applyFill="1" applyAlignment="1">
      <alignment/>
    </xf>
    <xf numFmtId="0" fontId="74" fillId="33" borderId="11" xfId="0" applyFont="1" applyFill="1" applyBorder="1" applyAlignment="1">
      <alignment horizontal="center" vertical="center" wrapText="1"/>
    </xf>
    <xf numFmtId="0" fontId="76" fillId="33" borderId="11" xfId="0" applyFont="1" applyFill="1" applyBorder="1" applyAlignment="1">
      <alignment horizontal="center" wrapText="1"/>
    </xf>
    <xf numFmtId="0" fontId="75" fillId="33" borderId="11" xfId="0" applyFont="1" applyFill="1" applyBorder="1" applyAlignment="1">
      <alignment/>
    </xf>
    <xf numFmtId="0" fontId="75" fillId="33" borderId="0" xfId="0" applyFont="1" applyFill="1" applyBorder="1" applyAlignment="1">
      <alignment/>
    </xf>
    <xf numFmtId="2" fontId="77" fillId="33" borderId="11" xfId="0" applyNumberFormat="1" applyFont="1" applyFill="1" applyBorder="1" applyAlignment="1">
      <alignment wrapText="1"/>
    </xf>
    <xf numFmtId="2" fontId="6" fillId="33" borderId="11" xfId="0" applyNumberFormat="1" applyFont="1" applyFill="1" applyBorder="1" applyAlignment="1">
      <alignment wrapText="1"/>
    </xf>
    <xf numFmtId="1" fontId="2" fillId="33" borderId="0" xfId="0" applyNumberFormat="1" applyFont="1" applyFill="1" applyAlignment="1">
      <alignment/>
    </xf>
    <xf numFmtId="0" fontId="0" fillId="33" borderId="0" xfId="0" applyFont="1" applyFill="1" applyAlignment="1">
      <alignment/>
    </xf>
    <xf numFmtId="0" fontId="78" fillId="0" borderId="0" xfId="0" applyFont="1" applyFill="1" applyAlignment="1">
      <alignment/>
    </xf>
    <xf numFmtId="0" fontId="78" fillId="0" borderId="0" xfId="0" applyFont="1" applyFill="1" applyAlignment="1">
      <alignment horizontal="center"/>
    </xf>
    <xf numFmtId="0" fontId="78" fillId="33" borderId="0" xfId="0" applyFont="1" applyFill="1" applyAlignment="1">
      <alignment vertical="center"/>
    </xf>
    <xf numFmtId="0" fontId="79" fillId="0" borderId="0" xfId="0" applyFont="1" applyFill="1" applyAlignment="1">
      <alignment/>
    </xf>
    <xf numFmtId="0" fontId="80" fillId="33" borderId="0" xfId="0" applyFont="1" applyFill="1" applyAlignment="1">
      <alignment/>
    </xf>
    <xf numFmtId="0" fontId="81" fillId="0" borderId="0" xfId="0" applyFont="1" applyFill="1" applyAlignment="1">
      <alignment horizontal="left" vertical="center"/>
    </xf>
    <xf numFmtId="0" fontId="6" fillId="33" borderId="16" xfId="0" applyFont="1" applyFill="1" applyBorder="1" applyAlignment="1">
      <alignment horizontal="center" wrapText="1"/>
    </xf>
    <xf numFmtId="0" fontId="6" fillId="33" borderId="17" xfId="0" applyFont="1" applyFill="1" applyBorder="1" applyAlignment="1">
      <alignment wrapText="1"/>
    </xf>
    <xf numFmtId="0" fontId="4" fillId="33"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9" fillId="0" borderId="0" xfId="0" applyFont="1" applyAlignment="1">
      <alignment/>
    </xf>
    <xf numFmtId="0" fontId="7" fillId="33" borderId="11" xfId="0" applyFont="1" applyFill="1" applyBorder="1" applyAlignment="1">
      <alignment horizontal="center" wrapText="1"/>
    </xf>
    <xf numFmtId="0" fontId="6"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0" fillId="33" borderId="11" xfId="0" applyFont="1" applyFill="1" applyBorder="1" applyAlignment="1">
      <alignment/>
    </xf>
    <xf numFmtId="2" fontId="6" fillId="33" borderId="10" xfId="0" applyNumberFormat="1" applyFont="1" applyFill="1" applyBorder="1" applyAlignment="1">
      <alignment wrapText="1"/>
    </xf>
    <xf numFmtId="0" fontId="0" fillId="33" borderId="10" xfId="0" applyFont="1" applyFill="1" applyBorder="1" applyAlignment="1">
      <alignment/>
    </xf>
    <xf numFmtId="0" fontId="81" fillId="0" borderId="0" xfId="0" applyFont="1" applyFill="1" applyAlignment="1">
      <alignment horizontal="left" vertical="center" wrapText="1"/>
    </xf>
    <xf numFmtId="0" fontId="81" fillId="0" borderId="0" xfId="0" applyFont="1" applyFill="1" applyAlignment="1">
      <alignment horizontal="center" vertical="center"/>
    </xf>
    <xf numFmtId="0" fontId="74" fillId="0" borderId="18" xfId="0" applyFont="1" applyFill="1" applyBorder="1" applyAlignment="1">
      <alignment/>
    </xf>
    <xf numFmtId="0" fontId="74" fillId="0" borderId="0" xfId="0" applyFont="1" applyFill="1" applyAlignment="1">
      <alignment horizontal="center"/>
    </xf>
    <xf numFmtId="0" fontId="74" fillId="0" borderId="0" xfId="0" applyFont="1" applyFill="1" applyAlignment="1">
      <alignment/>
    </xf>
    <xf numFmtId="0" fontId="74" fillId="0" borderId="0" xfId="0" applyFont="1" applyFill="1" applyAlignment="1">
      <alignment vertical="center"/>
    </xf>
    <xf numFmtId="0" fontId="74" fillId="33" borderId="0" xfId="0" applyFont="1" applyFill="1" applyAlignment="1">
      <alignment vertical="center"/>
    </xf>
    <xf numFmtId="0" fontId="74" fillId="0" borderId="0" xfId="0" applyFont="1" applyFill="1" applyBorder="1" applyAlignment="1">
      <alignment/>
    </xf>
    <xf numFmtId="0" fontId="74" fillId="0" borderId="18" xfId="0" applyFont="1" applyFill="1" applyBorder="1" applyAlignment="1">
      <alignment horizontal="center"/>
    </xf>
    <xf numFmtId="0" fontId="82" fillId="33" borderId="11" xfId="0" applyFont="1" applyFill="1" applyBorder="1" applyAlignment="1">
      <alignment horizontal="center" vertical="center" wrapText="1"/>
    </xf>
    <xf numFmtId="0" fontId="83" fillId="0" borderId="0" xfId="0" applyFont="1" applyFill="1" applyAlignment="1">
      <alignment vertical="center"/>
    </xf>
    <xf numFmtId="0" fontId="78" fillId="0" borderId="0" xfId="0" applyFont="1" applyFill="1" applyAlignment="1">
      <alignment vertical="center"/>
    </xf>
    <xf numFmtId="0" fontId="78" fillId="0" borderId="18" xfId="0" applyFont="1" applyFill="1" applyBorder="1" applyAlignment="1">
      <alignment/>
    </xf>
    <xf numFmtId="0" fontId="8" fillId="0" borderId="0" xfId="0" applyFont="1" applyAlignment="1">
      <alignment/>
    </xf>
    <xf numFmtId="0" fontId="8" fillId="0" borderId="0" xfId="0" applyFont="1" applyBorder="1" applyAlignment="1">
      <alignment/>
    </xf>
    <xf numFmtId="0" fontId="0" fillId="0" borderId="0" xfId="0" applyFont="1" applyAlignment="1">
      <alignment/>
    </xf>
    <xf numFmtId="0" fontId="6" fillId="0" borderId="0" xfId="0" applyFont="1" applyAlignment="1">
      <alignment/>
    </xf>
    <xf numFmtId="0" fontId="13" fillId="0" borderId="0" xfId="0" applyFont="1" applyBorder="1" applyAlignment="1">
      <alignment horizontal="right" vertical="center" wrapText="1"/>
    </xf>
    <xf numFmtId="0" fontId="15" fillId="0" borderId="19" xfId="0" applyFont="1" applyBorder="1" applyAlignment="1">
      <alignment horizontal="center" vertical="top" wrapText="1"/>
    </xf>
    <xf numFmtId="0" fontId="15" fillId="0" borderId="10" xfId="0" applyFont="1" applyBorder="1" applyAlignment="1">
      <alignment horizontal="center"/>
    </xf>
    <xf numFmtId="0" fontId="12" fillId="0" borderId="10" xfId="0" applyFont="1" applyBorder="1" applyAlignment="1">
      <alignment horizontal="center" vertical="top" wrapText="1"/>
    </xf>
    <xf numFmtId="2" fontId="12" fillId="0" borderId="10" xfId="0" applyNumberFormat="1" applyFont="1" applyBorder="1" applyAlignment="1">
      <alignment horizontal="center"/>
    </xf>
    <xf numFmtId="2" fontId="12" fillId="0" borderId="20" xfId="0" applyNumberFormat="1" applyFont="1" applyBorder="1" applyAlignment="1">
      <alignment horizontal="center"/>
    </xf>
    <xf numFmtId="2" fontId="12" fillId="0" borderId="21" xfId="0" applyNumberFormat="1" applyFont="1" applyBorder="1" applyAlignment="1">
      <alignment horizontal="center"/>
    </xf>
    <xf numFmtId="0" fontId="12" fillId="0" borderId="11" xfId="0" applyFont="1" applyBorder="1" applyAlignment="1">
      <alignment horizontal="center" wrapText="1"/>
    </xf>
    <xf numFmtId="2" fontId="12" fillId="0" borderId="11" xfId="0" applyNumberFormat="1" applyFont="1" applyBorder="1" applyAlignment="1">
      <alignment horizontal="center"/>
    </xf>
    <xf numFmtId="1" fontId="12" fillId="0" borderId="16" xfId="0" applyNumberFormat="1" applyFont="1" applyBorder="1" applyAlignment="1">
      <alignment horizontal="center"/>
    </xf>
    <xf numFmtId="2" fontId="12" fillId="0" borderId="22" xfId="0" applyNumberFormat="1" applyFont="1" applyBorder="1" applyAlignment="1">
      <alignment horizontal="center"/>
    </xf>
    <xf numFmtId="2" fontId="12" fillId="0" borderId="12" xfId="0" applyNumberFormat="1" applyFont="1" applyBorder="1" applyAlignment="1">
      <alignment horizontal="center"/>
    </xf>
    <xf numFmtId="1" fontId="12" fillId="0" borderId="23" xfId="0" applyNumberFormat="1" applyFont="1" applyBorder="1" applyAlignment="1">
      <alignment horizontal="center"/>
    </xf>
    <xf numFmtId="0" fontId="15" fillId="0" borderId="11" xfId="0" applyFont="1" applyBorder="1" applyAlignment="1">
      <alignment horizontal="center"/>
    </xf>
    <xf numFmtId="0" fontId="12" fillId="0" borderId="11" xfId="0" applyFont="1" applyBorder="1" applyAlignment="1">
      <alignment horizontal="right"/>
    </xf>
    <xf numFmtId="2" fontId="12" fillId="0" borderId="24" xfId="0" applyNumberFormat="1" applyFont="1" applyBorder="1" applyAlignment="1">
      <alignment horizontal="center"/>
    </xf>
    <xf numFmtId="2" fontId="12" fillId="0" borderId="23" xfId="0" applyNumberFormat="1" applyFont="1" applyBorder="1" applyAlignment="1">
      <alignment horizontal="center"/>
    </xf>
    <xf numFmtId="2" fontId="12" fillId="0" borderId="25" xfId="0" applyNumberFormat="1" applyFont="1" applyBorder="1" applyAlignment="1">
      <alignment horizontal="center"/>
    </xf>
    <xf numFmtId="2" fontId="15" fillId="0" borderId="26" xfId="0" applyNumberFormat="1" applyFont="1" applyBorder="1" applyAlignment="1">
      <alignment horizontal="center"/>
    </xf>
    <xf numFmtId="2" fontId="12" fillId="0" borderId="27" xfId="0" applyNumberFormat="1" applyFont="1" applyFill="1" applyBorder="1" applyAlignment="1">
      <alignment horizontal="center"/>
    </xf>
    <xf numFmtId="2" fontId="15" fillId="0" borderId="28" xfId="0" applyNumberFormat="1" applyFont="1" applyFill="1" applyBorder="1" applyAlignment="1">
      <alignment horizontal="center"/>
    </xf>
    <xf numFmtId="0" fontId="9" fillId="0" borderId="0" xfId="0" applyFont="1" applyBorder="1" applyAlignment="1">
      <alignment/>
    </xf>
    <xf numFmtId="0" fontId="9" fillId="0" borderId="0" xfId="0" applyFont="1" applyAlignment="1">
      <alignment horizontal="center"/>
    </xf>
    <xf numFmtId="0" fontId="9" fillId="0" borderId="0" xfId="0" applyFont="1" applyFill="1" applyBorder="1" applyAlignment="1">
      <alignment horizontal="right"/>
    </xf>
    <xf numFmtId="2" fontId="9" fillId="0" borderId="0" xfId="0" applyNumberFormat="1" applyFont="1" applyFill="1" applyBorder="1" applyAlignment="1">
      <alignment horizontal="center"/>
    </xf>
    <xf numFmtId="0" fontId="83" fillId="0" borderId="0" xfId="0" applyFont="1" applyFill="1" applyAlignment="1">
      <alignment horizontal="left" vertical="center" wrapText="1"/>
    </xf>
    <xf numFmtId="0" fontId="83" fillId="0" borderId="0" xfId="0" applyFont="1" applyFill="1" applyAlignment="1">
      <alignment horizontal="left" vertical="center"/>
    </xf>
    <xf numFmtId="0" fontId="83" fillId="0" borderId="0" xfId="0" applyFont="1" applyFill="1" applyAlignment="1">
      <alignment horizontal="center" vertical="center"/>
    </xf>
    <xf numFmtId="0" fontId="17" fillId="0" borderId="0" xfId="0" applyFont="1" applyAlignment="1">
      <alignment horizontal="center"/>
    </xf>
    <xf numFmtId="0" fontId="12" fillId="0" borderId="29" xfId="0" applyFont="1" applyBorder="1" applyAlignment="1">
      <alignment horizontal="center" wrapText="1"/>
    </xf>
    <xf numFmtId="0" fontId="12" fillId="0" borderId="11" xfId="0" applyFont="1" applyBorder="1" applyAlignment="1">
      <alignment wrapText="1"/>
    </xf>
    <xf numFmtId="2" fontId="12" fillId="33" borderId="11" xfId="0" applyNumberFormat="1" applyFont="1" applyFill="1" applyBorder="1" applyAlignment="1">
      <alignment horizontal="center" wrapText="1"/>
    </xf>
    <xf numFmtId="0" fontId="12" fillId="33" borderId="11" xfId="0" applyFont="1" applyFill="1" applyBorder="1" applyAlignment="1">
      <alignment horizontal="center" wrapText="1"/>
    </xf>
    <xf numFmtId="0" fontId="12" fillId="0" borderId="11" xfId="0" applyFont="1" applyBorder="1" applyAlignment="1">
      <alignment horizontal="right" wrapText="1"/>
    </xf>
    <xf numFmtId="0" fontId="15" fillId="0" borderId="29" xfId="0" applyFont="1" applyBorder="1" applyAlignment="1">
      <alignment horizontal="center" wrapText="1"/>
    </xf>
    <xf numFmtId="0" fontId="15" fillId="0" borderId="11" xfId="0" applyFont="1" applyBorder="1" applyAlignment="1">
      <alignment horizontal="center" wrapText="1"/>
    </xf>
    <xf numFmtId="0" fontId="12" fillId="0" borderId="11" xfId="0" applyFont="1" applyBorder="1" applyAlignment="1">
      <alignment horizontal="left" wrapText="1"/>
    </xf>
    <xf numFmtId="0" fontId="12" fillId="33" borderId="12" xfId="0" applyFont="1" applyFill="1" applyBorder="1" applyAlignment="1">
      <alignment horizontal="center" wrapText="1"/>
    </xf>
    <xf numFmtId="0" fontId="12" fillId="33" borderId="11" xfId="0" applyFont="1" applyFill="1" applyBorder="1" applyAlignment="1">
      <alignment/>
    </xf>
    <xf numFmtId="0" fontId="12" fillId="0" borderId="11" xfId="0" applyFont="1" applyBorder="1" applyAlignment="1">
      <alignment/>
    </xf>
    <xf numFmtId="1" fontId="12" fillId="0" borderId="16" xfId="0" applyNumberFormat="1" applyFont="1" applyBorder="1" applyAlignment="1">
      <alignment/>
    </xf>
    <xf numFmtId="0" fontId="12" fillId="0" borderId="0" xfId="0" applyFont="1" applyBorder="1" applyAlignment="1">
      <alignment horizontal="center"/>
    </xf>
    <xf numFmtId="2" fontId="12" fillId="33" borderId="10" xfId="0" applyNumberFormat="1" applyFont="1" applyFill="1" applyBorder="1" applyAlignment="1">
      <alignment horizontal="center" wrapText="1"/>
    </xf>
    <xf numFmtId="0" fontId="12" fillId="0" borderId="30" xfId="0" applyFont="1" applyBorder="1" applyAlignment="1">
      <alignment/>
    </xf>
    <xf numFmtId="0" fontId="15" fillId="34" borderId="11" xfId="0" applyFont="1" applyFill="1" applyBorder="1" applyAlignment="1">
      <alignment horizontal="center" wrapText="1"/>
    </xf>
    <xf numFmtId="0" fontId="12" fillId="0" borderId="11" xfId="0" applyFont="1" applyBorder="1" applyAlignment="1">
      <alignment horizontal="center"/>
    </xf>
    <xf numFmtId="0" fontId="15" fillId="0" borderId="31" xfId="0" applyFont="1" applyBorder="1" applyAlignment="1">
      <alignment horizontal="center" wrapText="1"/>
    </xf>
    <xf numFmtId="0" fontId="15" fillId="34" borderId="12" xfId="0" applyFont="1" applyFill="1" applyBorder="1" applyAlignment="1">
      <alignment horizontal="center" wrapText="1"/>
    </xf>
    <xf numFmtId="0" fontId="12" fillId="0" borderId="12" xfId="0" applyFont="1" applyBorder="1" applyAlignment="1">
      <alignment horizontal="center" wrapText="1"/>
    </xf>
    <xf numFmtId="1" fontId="12" fillId="0" borderId="24" xfId="0" applyNumberFormat="1" applyFont="1" applyBorder="1" applyAlignment="1">
      <alignment horizontal="center" wrapText="1"/>
    </xf>
    <xf numFmtId="0" fontId="12" fillId="0" borderId="32" xfId="0" applyFont="1" applyBorder="1" applyAlignment="1">
      <alignment horizontal="center" wrapText="1"/>
    </xf>
    <xf numFmtId="0" fontId="12" fillId="0" borderId="33" xfId="0" applyFont="1" applyBorder="1" applyAlignment="1">
      <alignment/>
    </xf>
    <xf numFmtId="0" fontId="12" fillId="0" borderId="34" xfId="0" applyFont="1" applyBorder="1" applyAlignment="1">
      <alignment/>
    </xf>
    <xf numFmtId="2" fontId="75" fillId="33" borderId="0" xfId="0" applyNumberFormat="1" applyFont="1" applyFill="1" applyAlignment="1">
      <alignment/>
    </xf>
    <xf numFmtId="2" fontId="80" fillId="33" borderId="0" xfId="0" applyNumberFormat="1" applyFont="1" applyFill="1" applyAlignment="1">
      <alignment/>
    </xf>
    <xf numFmtId="0" fontId="6" fillId="33" borderId="16"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9" fillId="0" borderId="0" xfId="0" applyFont="1" applyFill="1" applyBorder="1" applyAlignment="1">
      <alignment horizontal="center" vertical="center" wrapText="1"/>
    </xf>
    <xf numFmtId="0" fontId="81" fillId="0" borderId="0" xfId="0" applyFont="1" applyFill="1" applyAlignment="1">
      <alignment horizontal="left" vertical="center" wrapText="1"/>
    </xf>
    <xf numFmtId="0" fontId="74" fillId="33" borderId="16" xfId="0" applyFont="1" applyFill="1" applyBorder="1" applyAlignment="1">
      <alignment horizontal="center" vertical="center" wrapText="1"/>
    </xf>
    <xf numFmtId="0" fontId="74" fillId="33"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3" fillId="0" borderId="0" xfId="0" applyFont="1" applyBorder="1" applyAlignment="1">
      <alignment horizontal="center" vertical="center"/>
    </xf>
    <xf numFmtId="0" fontId="14" fillId="0" borderId="0"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Fill="1" applyBorder="1" applyAlignment="1">
      <alignment horizontal="center" vertical="center" wrapText="1"/>
    </xf>
    <xf numFmtId="0" fontId="12" fillId="0" borderId="41" xfId="0" applyFont="1" applyFill="1" applyBorder="1" applyAlignment="1">
      <alignment horizontal="center" vertical="center" wrapText="1"/>
    </xf>
    <xf numFmtId="0" fontId="12" fillId="0" borderId="42" xfId="0" applyFont="1" applyBorder="1" applyAlignment="1">
      <alignment horizontal="right"/>
    </xf>
    <xf numFmtId="0" fontId="12" fillId="0" borderId="43" xfId="0" applyFont="1" applyBorder="1" applyAlignment="1">
      <alignment horizontal="right"/>
    </xf>
    <xf numFmtId="9" fontId="12" fillId="0" borderId="35" xfId="0" applyNumberFormat="1" applyFont="1" applyFill="1" applyBorder="1" applyAlignment="1">
      <alignment horizontal="right"/>
    </xf>
    <xf numFmtId="9" fontId="12" fillId="0" borderId="13" xfId="0" applyNumberFormat="1" applyFont="1" applyFill="1" applyBorder="1" applyAlignment="1">
      <alignment horizontal="right"/>
    </xf>
    <xf numFmtId="0" fontId="12" fillId="0" borderId="44" xfId="0" applyFont="1" applyFill="1" applyBorder="1" applyAlignment="1">
      <alignment horizontal="right" wrapText="1"/>
    </xf>
    <xf numFmtId="0" fontId="12" fillId="0" borderId="45" xfId="0" applyFont="1" applyFill="1" applyBorder="1" applyAlignment="1">
      <alignment horizontal="right" wrapText="1"/>
    </xf>
    <xf numFmtId="0" fontId="84" fillId="0" borderId="0" xfId="0" applyFont="1" applyFill="1" applyAlignment="1">
      <alignment horizontal="left" vertical="center" wrapText="1"/>
    </xf>
    <xf numFmtId="0" fontId="84"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C2\Documents\GARTENS\Nolikumi\Zalaju_plausana_Sigulda_finanses_.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usana"/>
    </sheetNames>
    <sheetDataSet>
      <sheetData sheetId="0">
        <row r="157">
          <cell r="F157">
            <v>1632.67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O165"/>
  <sheetViews>
    <sheetView tabSelected="1" zoomScale="110" zoomScaleNormal="110" zoomScalePageLayoutView="0" workbookViewId="0" topLeftCell="C148">
      <selection activeCell="I2" sqref="I2:N2"/>
    </sheetView>
  </sheetViews>
  <sheetFormatPr defaultColWidth="9.140625" defaultRowHeight="12.75"/>
  <cols>
    <col min="1" max="1" width="4.57421875" style="1" customWidth="1"/>
    <col min="2" max="2" width="41.7109375" style="6" customWidth="1"/>
    <col min="3" max="3" width="11.00390625" style="6" customWidth="1"/>
    <col min="4" max="4" width="8.8515625" style="4" customWidth="1"/>
    <col min="5" max="5" width="8.00390625" style="29" customWidth="1"/>
    <col min="6" max="6" width="8.8515625" style="41" customWidth="1"/>
    <col min="7" max="7" width="8.8515625" style="34" customWidth="1"/>
    <col min="8" max="8" width="6.8515625" style="34" customWidth="1"/>
    <col min="9" max="9" width="7.57421875" style="47" customWidth="1"/>
    <col min="10" max="10" width="6.57421875" style="34" customWidth="1"/>
    <col min="11" max="11" width="6.7109375" style="34" customWidth="1"/>
    <col min="12" max="13" width="6.8515625" style="47" customWidth="1"/>
    <col min="14" max="14" width="28.140625" style="4" customWidth="1"/>
    <col min="15" max="15" width="17.28125" style="1" customWidth="1"/>
    <col min="16" max="16384" width="9.140625" style="1" customWidth="1"/>
  </cols>
  <sheetData>
    <row r="2" spans="9:14" ht="16.5" customHeight="1">
      <c r="I2" s="136" t="s">
        <v>188</v>
      </c>
      <c r="J2" s="136"/>
      <c r="K2" s="136"/>
      <c r="L2" s="136"/>
      <c r="M2" s="136"/>
      <c r="N2" s="136"/>
    </row>
    <row r="3" spans="2:11" ht="22.5" customHeight="1">
      <c r="B3" s="137" t="s">
        <v>244</v>
      </c>
      <c r="C3" s="137"/>
      <c r="D3" s="137"/>
      <c r="E3" s="137"/>
      <c r="F3" s="137"/>
      <c r="G3" s="137"/>
      <c r="H3" s="137"/>
      <c r="I3" s="137"/>
      <c r="J3" s="51"/>
      <c r="K3" s="51"/>
    </row>
    <row r="4" spans="2:11" ht="16.5" customHeight="1">
      <c r="B4" s="52"/>
      <c r="C4" s="52"/>
      <c r="D4" s="52"/>
      <c r="E4" s="52"/>
      <c r="F4" s="52"/>
      <c r="G4" s="52"/>
      <c r="H4" s="52"/>
      <c r="I4" s="53"/>
      <c r="J4" s="51"/>
      <c r="K4" s="51"/>
    </row>
    <row r="5" spans="1:14" ht="30" customHeight="1">
      <c r="A5" s="141" t="s">
        <v>34</v>
      </c>
      <c r="B5" s="141" t="s">
        <v>18</v>
      </c>
      <c r="C5" s="141" t="s">
        <v>185</v>
      </c>
      <c r="D5" s="141" t="s">
        <v>32</v>
      </c>
      <c r="E5" s="141" t="s">
        <v>150</v>
      </c>
      <c r="F5" s="144" t="s">
        <v>156</v>
      </c>
      <c r="G5" s="139" t="s">
        <v>186</v>
      </c>
      <c r="H5" s="140"/>
      <c r="I5" s="133" t="s">
        <v>35</v>
      </c>
      <c r="J5" s="134"/>
      <c r="K5" s="134"/>
      <c r="L5" s="134"/>
      <c r="M5" s="135"/>
      <c r="N5" s="14" t="s">
        <v>33</v>
      </c>
    </row>
    <row r="6" spans="1:14" ht="55.5" customHeight="1">
      <c r="A6" s="142"/>
      <c r="B6" s="142"/>
      <c r="C6" s="142"/>
      <c r="D6" s="143"/>
      <c r="E6" s="143"/>
      <c r="F6" s="145"/>
      <c r="G6" s="70" t="s">
        <v>187</v>
      </c>
      <c r="H6" s="35" t="s">
        <v>175</v>
      </c>
      <c r="I6" s="56" t="s">
        <v>180</v>
      </c>
      <c r="J6" s="56" t="s">
        <v>179</v>
      </c>
      <c r="K6" s="56" t="s">
        <v>183</v>
      </c>
      <c r="L6" s="57" t="s">
        <v>174</v>
      </c>
      <c r="M6" s="57" t="s">
        <v>181</v>
      </c>
      <c r="N6" s="14"/>
    </row>
    <row r="7" spans="1:14" ht="25.5" customHeight="1">
      <c r="A7" s="143"/>
      <c r="B7" s="143"/>
      <c r="C7" s="143"/>
      <c r="D7" s="26" t="s">
        <v>155</v>
      </c>
      <c r="E7" s="26" t="s">
        <v>155</v>
      </c>
      <c r="F7" s="26" t="s">
        <v>155</v>
      </c>
      <c r="G7" s="36" t="s">
        <v>173</v>
      </c>
      <c r="H7" s="36" t="s">
        <v>173</v>
      </c>
      <c r="I7" s="55" t="s">
        <v>155</v>
      </c>
      <c r="J7" s="55" t="s">
        <v>155</v>
      </c>
      <c r="K7" s="55" t="s">
        <v>155</v>
      </c>
      <c r="L7" s="55" t="s">
        <v>155</v>
      </c>
      <c r="M7" s="55"/>
      <c r="N7" s="3"/>
    </row>
    <row r="8" spans="1:14" ht="15" customHeight="1">
      <c r="A8" s="12">
        <v>1</v>
      </c>
      <c r="B8" s="13" t="s">
        <v>113</v>
      </c>
      <c r="C8" s="13">
        <v>80940040761</v>
      </c>
      <c r="D8" s="27">
        <v>7</v>
      </c>
      <c r="E8" s="27">
        <v>6.37</v>
      </c>
      <c r="F8" s="27">
        <f>D8-G8*1.8</f>
        <v>6.37</v>
      </c>
      <c r="G8" s="33">
        <v>0.35</v>
      </c>
      <c r="H8" s="33">
        <v>0.35</v>
      </c>
      <c r="I8" s="40"/>
      <c r="J8" s="40"/>
      <c r="K8" s="40"/>
      <c r="L8" s="58"/>
      <c r="M8" s="58"/>
      <c r="N8" s="5"/>
    </row>
    <row r="9" spans="1:14" ht="15" customHeight="1">
      <c r="A9" s="12">
        <v>2</v>
      </c>
      <c r="B9" s="13" t="s">
        <v>112</v>
      </c>
      <c r="C9" s="13"/>
      <c r="D9" s="27">
        <v>26.5</v>
      </c>
      <c r="E9" s="27">
        <v>26.5</v>
      </c>
      <c r="F9" s="27">
        <v>26.5</v>
      </c>
      <c r="G9" s="33"/>
      <c r="H9" s="33"/>
      <c r="I9" s="40"/>
      <c r="J9" s="40"/>
      <c r="K9" s="40"/>
      <c r="L9" s="58"/>
      <c r="M9" s="58"/>
      <c r="N9" s="27"/>
    </row>
    <row r="10" spans="1:14" ht="15" customHeight="1">
      <c r="A10" s="12">
        <v>3</v>
      </c>
      <c r="B10" s="13" t="s">
        <v>85</v>
      </c>
      <c r="C10" s="13">
        <v>80940040437</v>
      </c>
      <c r="D10" s="27">
        <v>189</v>
      </c>
      <c r="E10" s="28"/>
      <c r="F10" s="27">
        <v>189</v>
      </c>
      <c r="G10" s="33"/>
      <c r="H10" s="33"/>
      <c r="I10" s="40"/>
      <c r="J10" s="59"/>
      <c r="K10" s="59"/>
      <c r="L10" s="60"/>
      <c r="M10" s="60"/>
      <c r="N10" s="27"/>
    </row>
    <row r="11" spans="1:14" ht="15" customHeight="1">
      <c r="A11" s="12">
        <v>4</v>
      </c>
      <c r="B11" s="13" t="s">
        <v>84</v>
      </c>
      <c r="C11" s="13">
        <v>80940040437</v>
      </c>
      <c r="D11" s="27">
        <v>138</v>
      </c>
      <c r="E11" s="28"/>
      <c r="F11" s="27">
        <f>D11-L11</f>
        <v>128</v>
      </c>
      <c r="G11" s="33"/>
      <c r="H11" s="33"/>
      <c r="I11" s="40">
        <v>10</v>
      </c>
      <c r="J11" s="40"/>
      <c r="K11" s="40">
        <v>10</v>
      </c>
      <c r="L11" s="40">
        <v>10</v>
      </c>
      <c r="M11" s="40"/>
      <c r="N11" s="27" t="s">
        <v>21</v>
      </c>
    </row>
    <row r="12" spans="1:14" ht="15" customHeight="1">
      <c r="A12" s="12">
        <v>5</v>
      </c>
      <c r="B12" s="13" t="s">
        <v>106</v>
      </c>
      <c r="C12" s="13">
        <v>80940040437</v>
      </c>
      <c r="D12" s="27">
        <v>435</v>
      </c>
      <c r="E12" s="28"/>
      <c r="F12" s="27">
        <v>435</v>
      </c>
      <c r="G12" s="33"/>
      <c r="H12" s="33"/>
      <c r="I12" s="40"/>
      <c r="J12" s="40"/>
      <c r="K12" s="40"/>
      <c r="L12" s="40"/>
      <c r="M12" s="40"/>
      <c r="N12" s="27"/>
    </row>
    <row r="13" spans="1:14" ht="15" customHeight="1">
      <c r="A13" s="12">
        <v>6</v>
      </c>
      <c r="B13" s="13" t="s">
        <v>43</v>
      </c>
      <c r="C13" s="13">
        <v>80150023624</v>
      </c>
      <c r="D13" s="27">
        <v>9.85</v>
      </c>
      <c r="E13" s="27">
        <v>8.99</v>
      </c>
      <c r="F13" s="27">
        <f>D13-G13*2</f>
        <v>8.99</v>
      </c>
      <c r="G13" s="33">
        <v>0.43</v>
      </c>
      <c r="H13" s="33"/>
      <c r="I13" s="40"/>
      <c r="J13" s="40"/>
      <c r="K13" s="40"/>
      <c r="L13" s="40"/>
      <c r="M13" s="40"/>
      <c r="N13" s="27"/>
    </row>
    <row r="14" spans="1:14" ht="15" customHeight="1">
      <c r="A14" s="12">
        <v>7</v>
      </c>
      <c r="B14" s="13" t="s">
        <v>99</v>
      </c>
      <c r="C14" s="13">
        <v>80150032402</v>
      </c>
      <c r="D14" s="27">
        <v>125.8</v>
      </c>
      <c r="E14" s="28"/>
      <c r="F14" s="27">
        <v>125.8</v>
      </c>
      <c r="G14" s="33"/>
      <c r="H14" s="33"/>
      <c r="I14" s="40"/>
      <c r="J14" s="40"/>
      <c r="K14" s="40"/>
      <c r="L14" s="40"/>
      <c r="M14" s="40"/>
      <c r="N14" s="27"/>
    </row>
    <row r="15" spans="1:14" ht="15" customHeight="1">
      <c r="A15" s="12">
        <v>8</v>
      </c>
      <c r="B15" s="13" t="s">
        <v>177</v>
      </c>
      <c r="C15" s="13"/>
      <c r="D15" s="27">
        <v>40.5</v>
      </c>
      <c r="E15" s="27">
        <v>29.4</v>
      </c>
      <c r="F15" s="27">
        <f>D15-G15*1.85</f>
        <v>29.4</v>
      </c>
      <c r="G15" s="33">
        <v>6</v>
      </c>
      <c r="H15" s="33"/>
      <c r="I15" s="40"/>
      <c r="J15" s="40"/>
      <c r="K15" s="40"/>
      <c r="L15" s="40"/>
      <c r="M15" s="40"/>
      <c r="N15" s="27"/>
    </row>
    <row r="16" spans="1:14" ht="15" customHeight="1">
      <c r="A16" s="12">
        <v>9</v>
      </c>
      <c r="B16" s="13" t="s">
        <v>59</v>
      </c>
      <c r="C16" s="13">
        <v>80150021724</v>
      </c>
      <c r="D16" s="27">
        <v>66</v>
      </c>
      <c r="E16" s="27">
        <v>62.04</v>
      </c>
      <c r="F16" s="27">
        <f>D16-G16*1.8</f>
        <v>62.04</v>
      </c>
      <c r="G16" s="33">
        <v>2.2</v>
      </c>
      <c r="H16" s="33"/>
      <c r="I16" s="40"/>
      <c r="J16" s="40"/>
      <c r="K16" s="40"/>
      <c r="L16" s="40"/>
      <c r="M16" s="40"/>
      <c r="N16" s="27"/>
    </row>
    <row r="17" spans="1:14" ht="15" customHeight="1">
      <c r="A17" s="12">
        <v>10</v>
      </c>
      <c r="B17" s="13" t="s">
        <v>60</v>
      </c>
      <c r="C17" s="13">
        <v>80150021734</v>
      </c>
      <c r="D17" s="27">
        <v>45</v>
      </c>
      <c r="E17" s="27">
        <v>45</v>
      </c>
      <c r="F17" s="27">
        <v>45</v>
      </c>
      <c r="G17" s="37"/>
      <c r="H17" s="37"/>
      <c r="I17" s="40"/>
      <c r="J17" s="40"/>
      <c r="K17" s="40"/>
      <c r="L17" s="40"/>
      <c r="M17" s="40"/>
      <c r="N17" s="27"/>
    </row>
    <row r="18" spans="1:14" ht="15" customHeight="1">
      <c r="A18" s="12">
        <v>11</v>
      </c>
      <c r="B18" s="13" t="s">
        <v>31</v>
      </c>
      <c r="C18" s="13">
        <v>80420070146</v>
      </c>
      <c r="D18" s="27">
        <v>500</v>
      </c>
      <c r="E18" s="27"/>
      <c r="F18" s="27">
        <v>500</v>
      </c>
      <c r="G18" s="38"/>
      <c r="H18" s="37"/>
      <c r="I18" s="40"/>
      <c r="J18" s="40"/>
      <c r="K18" s="40"/>
      <c r="L18" s="40"/>
      <c r="M18" s="40"/>
      <c r="N18" s="27"/>
    </row>
    <row r="19" spans="1:14" ht="15" customHeight="1">
      <c r="A19" s="12">
        <v>12</v>
      </c>
      <c r="B19" s="13" t="s">
        <v>45</v>
      </c>
      <c r="C19" s="13">
        <v>80150022319</v>
      </c>
      <c r="D19" s="27">
        <v>134</v>
      </c>
      <c r="E19" s="27"/>
      <c r="F19" s="27">
        <v>134</v>
      </c>
      <c r="G19" s="37"/>
      <c r="H19" s="37"/>
      <c r="I19" s="40"/>
      <c r="J19" s="40"/>
      <c r="K19" s="40"/>
      <c r="L19" s="40"/>
      <c r="M19" s="40"/>
      <c r="N19" s="27"/>
    </row>
    <row r="20" spans="1:14" ht="15" customHeight="1">
      <c r="A20" s="12">
        <v>13</v>
      </c>
      <c r="B20" s="15" t="s">
        <v>61</v>
      </c>
      <c r="C20" s="13">
        <v>80150021806</v>
      </c>
      <c r="D20" s="27">
        <v>13.6</v>
      </c>
      <c r="E20" s="27">
        <v>12.79</v>
      </c>
      <c r="F20" s="27">
        <f>D20-G20*1.8</f>
        <v>12.79</v>
      </c>
      <c r="G20" s="33">
        <v>0.45</v>
      </c>
      <c r="H20" s="33"/>
      <c r="I20" s="40"/>
      <c r="J20" s="40"/>
      <c r="K20" s="40"/>
      <c r="L20" s="40"/>
      <c r="M20" s="40"/>
      <c r="N20" s="27"/>
    </row>
    <row r="21" spans="1:14" ht="15" customHeight="1">
      <c r="A21" s="12">
        <v>14</v>
      </c>
      <c r="B21" s="13" t="s">
        <v>107</v>
      </c>
      <c r="C21" s="16"/>
      <c r="D21" s="27">
        <v>57.5</v>
      </c>
      <c r="E21" s="27">
        <v>45.91</v>
      </c>
      <c r="F21" s="27">
        <f>D21-G21*2.25</f>
        <v>45.9125</v>
      </c>
      <c r="G21" s="33">
        <v>5.15</v>
      </c>
      <c r="H21" s="33"/>
      <c r="I21" s="40"/>
      <c r="J21" s="40"/>
      <c r="K21" s="40"/>
      <c r="L21" s="40"/>
      <c r="M21" s="40"/>
      <c r="N21" s="27"/>
    </row>
    <row r="22" spans="1:14" ht="15" customHeight="1">
      <c r="A22" s="12">
        <v>15</v>
      </c>
      <c r="B22" s="17" t="s">
        <v>76</v>
      </c>
      <c r="C22" s="13">
        <v>80150020088</v>
      </c>
      <c r="D22" s="27">
        <v>22.8</v>
      </c>
      <c r="E22" s="27">
        <v>8.6</v>
      </c>
      <c r="F22" s="27">
        <f>D22-I22</f>
        <v>8.600000000000001</v>
      </c>
      <c r="G22" s="33"/>
      <c r="H22" s="33"/>
      <c r="I22" s="40">
        <v>14.2</v>
      </c>
      <c r="J22" s="40"/>
      <c r="K22" s="40">
        <v>14.2</v>
      </c>
      <c r="L22" s="40"/>
      <c r="M22" s="40">
        <v>14.2</v>
      </c>
      <c r="N22" s="27" t="s">
        <v>16</v>
      </c>
    </row>
    <row r="23" spans="1:14" ht="15" customHeight="1">
      <c r="A23" s="12">
        <v>16</v>
      </c>
      <c r="B23" s="13" t="s">
        <v>79</v>
      </c>
      <c r="C23" s="13">
        <v>80150024025</v>
      </c>
      <c r="D23" s="27">
        <v>38.1</v>
      </c>
      <c r="E23" s="27">
        <v>36.12</v>
      </c>
      <c r="F23" s="27">
        <f>D23-G23*1.8</f>
        <v>36.120000000000005</v>
      </c>
      <c r="G23" s="33">
        <v>1.1</v>
      </c>
      <c r="H23" s="33"/>
      <c r="I23" s="40"/>
      <c r="J23" s="40"/>
      <c r="K23" s="40"/>
      <c r="L23" s="40"/>
      <c r="M23" s="40"/>
      <c r="N23" s="27"/>
    </row>
    <row r="24" spans="1:14" ht="15" customHeight="1">
      <c r="A24" s="12">
        <v>17</v>
      </c>
      <c r="B24" s="13" t="s">
        <v>75</v>
      </c>
      <c r="C24" s="13">
        <v>80150020086</v>
      </c>
      <c r="D24" s="27">
        <v>34.45</v>
      </c>
      <c r="E24" s="27">
        <v>0.55</v>
      </c>
      <c r="F24" s="27">
        <f>D24-I24</f>
        <v>0.5500000000000043</v>
      </c>
      <c r="G24" s="33"/>
      <c r="H24" s="33"/>
      <c r="I24" s="40">
        <v>33.9</v>
      </c>
      <c r="J24" s="40"/>
      <c r="K24" s="40">
        <v>33.9</v>
      </c>
      <c r="L24" s="40"/>
      <c r="M24" s="40">
        <v>33.9</v>
      </c>
      <c r="N24" s="27" t="s">
        <v>16</v>
      </c>
    </row>
    <row r="25" spans="1:14" ht="15" customHeight="1">
      <c r="A25" s="12">
        <v>18</v>
      </c>
      <c r="B25" s="13" t="s">
        <v>118</v>
      </c>
      <c r="C25" s="13">
        <v>80150023335</v>
      </c>
      <c r="D25" s="27">
        <v>208</v>
      </c>
      <c r="E25" s="27">
        <v>191.94</v>
      </c>
      <c r="F25" s="27">
        <f>D25-G25*2.2</f>
        <v>191.94</v>
      </c>
      <c r="G25" s="33">
        <v>7.3</v>
      </c>
      <c r="H25" s="33"/>
      <c r="I25" s="40"/>
      <c r="J25" s="40"/>
      <c r="K25" s="40"/>
      <c r="L25" s="40"/>
      <c r="M25" s="40"/>
      <c r="N25" s="27"/>
    </row>
    <row r="26" spans="1:14" ht="15" customHeight="1">
      <c r="A26" s="12">
        <v>19</v>
      </c>
      <c r="B26" s="13" t="s">
        <v>78</v>
      </c>
      <c r="C26" s="13">
        <v>80150023334</v>
      </c>
      <c r="D26" s="27">
        <v>100</v>
      </c>
      <c r="E26" s="27">
        <v>98.92</v>
      </c>
      <c r="F26" s="27">
        <f>D26-G26*1.8</f>
        <v>98.92</v>
      </c>
      <c r="G26" s="33">
        <v>0.6</v>
      </c>
      <c r="H26" s="33"/>
      <c r="I26" s="40"/>
      <c r="J26" s="40"/>
      <c r="K26" s="40"/>
      <c r="L26" s="40"/>
      <c r="M26" s="40"/>
      <c r="N26" s="27"/>
    </row>
    <row r="27" spans="1:14" ht="15" customHeight="1">
      <c r="A27" s="12">
        <v>20</v>
      </c>
      <c r="B27" s="13" t="s">
        <v>108</v>
      </c>
      <c r="C27" s="13"/>
      <c r="D27" s="27">
        <v>56.2</v>
      </c>
      <c r="E27" s="27">
        <v>32.11</v>
      </c>
      <c r="F27" s="27">
        <f>D27-G27*2.2</f>
        <v>32.11</v>
      </c>
      <c r="G27" s="33">
        <v>10.95</v>
      </c>
      <c r="H27" s="33">
        <v>4.26</v>
      </c>
      <c r="I27" s="40"/>
      <c r="J27" s="40"/>
      <c r="K27" s="40"/>
      <c r="L27" s="40"/>
      <c r="M27" s="40"/>
      <c r="N27" s="27"/>
    </row>
    <row r="28" spans="1:14" ht="15" customHeight="1">
      <c r="A28" s="12">
        <v>21</v>
      </c>
      <c r="B28" s="13" t="s">
        <v>56</v>
      </c>
      <c r="C28" s="13">
        <v>80150021815</v>
      </c>
      <c r="D28" s="27">
        <v>23.2</v>
      </c>
      <c r="E28" s="27">
        <v>21.9</v>
      </c>
      <c r="F28" s="27">
        <f>D28-G28*1.8</f>
        <v>21.904</v>
      </c>
      <c r="G28" s="33">
        <v>0.72</v>
      </c>
      <c r="H28" s="33"/>
      <c r="I28" s="40"/>
      <c r="J28" s="40"/>
      <c r="K28" s="40"/>
      <c r="L28" s="40"/>
      <c r="M28" s="40"/>
      <c r="N28" s="27"/>
    </row>
    <row r="29" spans="1:14" ht="15" customHeight="1">
      <c r="A29" s="12">
        <v>22</v>
      </c>
      <c r="B29" s="13" t="s">
        <v>157</v>
      </c>
      <c r="C29" s="13">
        <v>80150023162</v>
      </c>
      <c r="D29" s="27">
        <v>4.15</v>
      </c>
      <c r="E29" s="27">
        <v>1.85</v>
      </c>
      <c r="F29" s="27">
        <f>D29-I29</f>
        <v>1.8500000000000005</v>
      </c>
      <c r="G29" s="33"/>
      <c r="H29" s="33"/>
      <c r="I29" s="40">
        <v>2.3</v>
      </c>
      <c r="J29" s="40"/>
      <c r="K29" s="40">
        <v>2.3</v>
      </c>
      <c r="L29" s="40"/>
      <c r="M29" s="40">
        <v>2.3</v>
      </c>
      <c r="N29" s="27" t="s">
        <v>16</v>
      </c>
    </row>
    <row r="30" spans="1:14" ht="15" customHeight="1">
      <c r="A30" s="12">
        <v>23</v>
      </c>
      <c r="B30" s="13" t="s">
        <v>109</v>
      </c>
      <c r="C30" s="13"/>
      <c r="D30" s="27">
        <v>119.7</v>
      </c>
      <c r="E30" s="27">
        <v>76.95</v>
      </c>
      <c r="F30" s="27">
        <f>D30-G30*2.5</f>
        <v>76.95</v>
      </c>
      <c r="G30" s="33">
        <v>17.1</v>
      </c>
      <c r="H30" s="33"/>
      <c r="I30" s="40"/>
      <c r="J30" s="40"/>
      <c r="K30" s="40"/>
      <c r="L30" s="40"/>
      <c r="M30" s="40"/>
      <c r="N30" s="27"/>
    </row>
    <row r="31" spans="1:14" ht="15" customHeight="1">
      <c r="A31" s="12">
        <v>24</v>
      </c>
      <c r="B31" s="13" t="s">
        <v>20</v>
      </c>
      <c r="C31" s="13"/>
      <c r="D31" s="27">
        <v>7.15</v>
      </c>
      <c r="E31" s="27">
        <v>4.75</v>
      </c>
      <c r="F31" s="27">
        <f>D31-G31*1.6</f>
        <v>4.75</v>
      </c>
      <c r="G31" s="33">
        <v>1.5</v>
      </c>
      <c r="H31" s="33"/>
      <c r="I31" s="40"/>
      <c r="J31" s="40"/>
      <c r="K31" s="40"/>
      <c r="L31" s="40"/>
      <c r="M31" s="40"/>
      <c r="N31" s="27"/>
    </row>
    <row r="32" spans="1:14" ht="15" customHeight="1">
      <c r="A32" s="12">
        <v>25</v>
      </c>
      <c r="B32" s="13" t="s">
        <v>52</v>
      </c>
      <c r="C32" s="13">
        <v>80150023219</v>
      </c>
      <c r="D32" s="27">
        <v>32.65</v>
      </c>
      <c r="E32" s="27">
        <v>32.65</v>
      </c>
      <c r="F32" s="27">
        <v>32.65</v>
      </c>
      <c r="G32" s="33"/>
      <c r="H32" s="33"/>
      <c r="I32" s="40"/>
      <c r="J32" s="40"/>
      <c r="K32" s="40"/>
      <c r="L32" s="40"/>
      <c r="M32" s="40"/>
      <c r="N32" s="27"/>
    </row>
    <row r="33" spans="1:14" ht="15" customHeight="1">
      <c r="A33" s="12">
        <v>26</v>
      </c>
      <c r="B33" s="13" t="s">
        <v>22</v>
      </c>
      <c r="C33" s="13"/>
      <c r="D33" s="27">
        <v>89.3</v>
      </c>
      <c r="E33" s="28"/>
      <c r="F33" s="27">
        <f>D33-G33*1.8</f>
        <v>81.2</v>
      </c>
      <c r="G33" s="33">
        <v>4.5</v>
      </c>
      <c r="H33" s="33"/>
      <c r="I33" s="40"/>
      <c r="J33" s="40"/>
      <c r="K33" s="40"/>
      <c r="L33" s="40"/>
      <c r="M33" s="40"/>
      <c r="N33" s="27"/>
    </row>
    <row r="34" spans="1:14" ht="15" customHeight="1">
      <c r="A34" s="12">
        <v>27</v>
      </c>
      <c r="B34" s="13" t="s">
        <v>7</v>
      </c>
      <c r="C34" s="13"/>
      <c r="D34" s="27">
        <v>61.9</v>
      </c>
      <c r="E34" s="27">
        <v>43.53</v>
      </c>
      <c r="F34" s="27">
        <f>D34-G34*2.2</f>
        <v>43.53</v>
      </c>
      <c r="G34" s="33">
        <v>8.35</v>
      </c>
      <c r="H34" s="33"/>
      <c r="I34" s="40"/>
      <c r="J34" s="40"/>
      <c r="K34" s="40"/>
      <c r="L34" s="40"/>
      <c r="M34" s="40"/>
      <c r="N34" s="27"/>
    </row>
    <row r="35" spans="1:14" ht="15" customHeight="1">
      <c r="A35" s="12">
        <v>28</v>
      </c>
      <c r="B35" s="13" t="s">
        <v>90</v>
      </c>
      <c r="C35" s="13">
        <v>80150020216</v>
      </c>
      <c r="D35" s="27">
        <v>50</v>
      </c>
      <c r="E35" s="27">
        <v>50</v>
      </c>
      <c r="F35" s="27">
        <v>50</v>
      </c>
      <c r="G35" s="33"/>
      <c r="H35" s="33"/>
      <c r="I35" s="40"/>
      <c r="J35" s="40"/>
      <c r="K35" s="40"/>
      <c r="L35" s="40"/>
      <c r="M35" s="40"/>
      <c r="N35" s="27"/>
    </row>
    <row r="36" spans="1:14" ht="15" customHeight="1">
      <c r="A36" s="12">
        <v>29</v>
      </c>
      <c r="B36" s="15" t="s">
        <v>13</v>
      </c>
      <c r="C36" s="15"/>
      <c r="D36" s="27">
        <v>14</v>
      </c>
      <c r="E36" s="28"/>
      <c r="F36" s="27">
        <f>D36-I36</f>
        <v>3.5</v>
      </c>
      <c r="G36" s="33"/>
      <c r="H36" s="33"/>
      <c r="I36" s="40">
        <v>10.5</v>
      </c>
      <c r="J36" s="40"/>
      <c r="K36" s="40">
        <v>10.5</v>
      </c>
      <c r="L36" s="40">
        <v>10.5</v>
      </c>
      <c r="M36" s="40"/>
      <c r="N36" s="27" t="s">
        <v>16</v>
      </c>
    </row>
    <row r="37" spans="1:14" ht="15" customHeight="1">
      <c r="A37" s="12">
        <v>30</v>
      </c>
      <c r="B37" s="13" t="s">
        <v>119</v>
      </c>
      <c r="C37" s="13">
        <v>80940040743</v>
      </c>
      <c r="D37" s="27">
        <v>153.45</v>
      </c>
      <c r="E37" s="28"/>
      <c r="F37" s="27">
        <f>D37-G37*5-J37</f>
        <v>136.2</v>
      </c>
      <c r="G37" s="33">
        <v>3.05</v>
      </c>
      <c r="H37" s="33">
        <v>3.05</v>
      </c>
      <c r="I37" s="40">
        <v>4</v>
      </c>
      <c r="J37" s="40">
        <v>2</v>
      </c>
      <c r="K37" s="40">
        <v>2</v>
      </c>
      <c r="L37" s="40">
        <v>4</v>
      </c>
      <c r="M37" s="40"/>
      <c r="N37" s="27" t="s">
        <v>158</v>
      </c>
    </row>
    <row r="38" spans="1:14" s="42" customFormat="1" ht="15" customHeight="1">
      <c r="A38" s="49">
        <v>31</v>
      </c>
      <c r="B38" s="21" t="s">
        <v>38</v>
      </c>
      <c r="C38" s="50">
        <v>80940040603</v>
      </c>
      <c r="D38" s="40">
        <v>34.5</v>
      </c>
      <c r="E38" s="40">
        <v>25.74</v>
      </c>
      <c r="F38" s="40">
        <f>D38-G38*1.8-J38</f>
        <v>25.74</v>
      </c>
      <c r="G38" s="33">
        <v>3.2</v>
      </c>
      <c r="H38" s="33"/>
      <c r="I38" s="40">
        <v>3</v>
      </c>
      <c r="J38" s="40">
        <v>3</v>
      </c>
      <c r="K38" s="40"/>
      <c r="L38" s="40">
        <v>3</v>
      </c>
      <c r="M38" s="40"/>
      <c r="N38" s="40" t="s">
        <v>165</v>
      </c>
    </row>
    <row r="39" spans="1:14" ht="15" customHeight="1">
      <c r="A39" s="12">
        <v>32</v>
      </c>
      <c r="B39" s="13" t="s">
        <v>39</v>
      </c>
      <c r="C39" s="13">
        <v>80940040709</v>
      </c>
      <c r="D39" s="27">
        <v>20</v>
      </c>
      <c r="E39" s="27">
        <v>12.98</v>
      </c>
      <c r="F39" s="27">
        <f>D39-G39*1.8</f>
        <v>12.98</v>
      </c>
      <c r="G39" s="33">
        <v>3.9</v>
      </c>
      <c r="H39" s="33"/>
      <c r="I39" s="40"/>
      <c r="J39" s="40"/>
      <c r="K39" s="40"/>
      <c r="L39" s="40"/>
      <c r="M39" s="40"/>
      <c r="N39" s="27" t="s">
        <v>40</v>
      </c>
    </row>
    <row r="40" spans="1:14" ht="15" customHeight="1">
      <c r="A40" s="12">
        <v>33</v>
      </c>
      <c r="B40" s="13" t="s">
        <v>110</v>
      </c>
      <c r="C40" s="13"/>
      <c r="D40" s="27">
        <v>30.65</v>
      </c>
      <c r="E40" s="27">
        <v>21.29</v>
      </c>
      <c r="F40" s="27">
        <f>D40-G40*1.8</f>
        <v>21.29</v>
      </c>
      <c r="G40" s="33">
        <v>5.2</v>
      </c>
      <c r="H40" s="33">
        <v>2.6</v>
      </c>
      <c r="I40" s="40"/>
      <c r="J40" s="40"/>
      <c r="K40" s="40"/>
      <c r="L40" s="40"/>
      <c r="M40" s="40"/>
      <c r="N40" s="27"/>
    </row>
    <row r="41" spans="1:14" ht="15" customHeight="1">
      <c r="A41" s="12">
        <v>34</v>
      </c>
      <c r="B41" s="13" t="s">
        <v>4</v>
      </c>
      <c r="C41" s="18"/>
      <c r="D41" s="27">
        <v>8.7</v>
      </c>
      <c r="E41" s="27">
        <v>4.63</v>
      </c>
      <c r="F41" s="27">
        <f>D41-G41*2.2</f>
        <v>4.629999999999999</v>
      </c>
      <c r="G41" s="33">
        <v>1.85</v>
      </c>
      <c r="H41" s="33"/>
      <c r="I41" s="40"/>
      <c r="J41" s="40"/>
      <c r="K41" s="40"/>
      <c r="L41" s="40"/>
      <c r="M41" s="40"/>
      <c r="N41" s="27"/>
    </row>
    <row r="42" spans="1:14" ht="15" customHeight="1">
      <c r="A42" s="12">
        <v>35</v>
      </c>
      <c r="B42" s="13" t="s">
        <v>153</v>
      </c>
      <c r="C42" s="13">
        <v>80150021735</v>
      </c>
      <c r="D42" s="27">
        <v>26</v>
      </c>
      <c r="E42" s="27">
        <v>26</v>
      </c>
      <c r="F42" s="27">
        <v>26</v>
      </c>
      <c r="G42" s="33"/>
      <c r="H42" s="33"/>
      <c r="I42" s="40"/>
      <c r="J42" s="40"/>
      <c r="K42" s="40"/>
      <c r="L42" s="40"/>
      <c r="M42" s="40"/>
      <c r="N42" s="27"/>
    </row>
    <row r="43" spans="1:14" ht="15" customHeight="1">
      <c r="A43" s="12">
        <v>36</v>
      </c>
      <c r="B43" s="13" t="s">
        <v>0</v>
      </c>
      <c r="C43" s="13"/>
      <c r="D43" s="27">
        <v>27.15</v>
      </c>
      <c r="E43" s="27">
        <v>15</v>
      </c>
      <c r="F43" s="27">
        <f>D43-G43*2.15</f>
        <v>15.002499999999998</v>
      </c>
      <c r="G43" s="33">
        <v>5.65</v>
      </c>
      <c r="H43" s="33">
        <v>2</v>
      </c>
      <c r="I43" s="40"/>
      <c r="J43" s="40"/>
      <c r="K43" s="40"/>
      <c r="L43" s="40"/>
      <c r="M43" s="40"/>
      <c r="N43" s="27"/>
    </row>
    <row r="44" spans="1:14" ht="15" customHeight="1">
      <c r="A44" s="12">
        <v>37</v>
      </c>
      <c r="B44" s="13" t="s">
        <v>103</v>
      </c>
      <c r="C44" s="13">
        <v>80150021716</v>
      </c>
      <c r="D44" s="27">
        <v>22</v>
      </c>
      <c r="E44" s="27">
        <v>22</v>
      </c>
      <c r="F44" s="27">
        <v>22</v>
      </c>
      <c r="G44" s="37"/>
      <c r="H44" s="37"/>
      <c r="I44" s="40"/>
      <c r="J44" s="40"/>
      <c r="K44" s="40"/>
      <c r="L44" s="40"/>
      <c r="M44" s="40"/>
      <c r="N44" s="27"/>
    </row>
    <row r="45" spans="1:14" ht="15" customHeight="1">
      <c r="A45" s="12">
        <v>38</v>
      </c>
      <c r="B45" s="13" t="s">
        <v>105</v>
      </c>
      <c r="C45" s="13">
        <v>80150021720</v>
      </c>
      <c r="D45" s="27">
        <v>22.95</v>
      </c>
      <c r="E45" s="27"/>
      <c r="F45" s="27"/>
      <c r="G45" s="33"/>
      <c r="H45" s="33"/>
      <c r="I45" s="40">
        <v>22.95</v>
      </c>
      <c r="J45" s="40"/>
      <c r="K45" s="40">
        <v>22.95</v>
      </c>
      <c r="L45" s="40">
        <v>22.95</v>
      </c>
      <c r="M45" s="40"/>
      <c r="N45" s="27" t="s">
        <v>21</v>
      </c>
    </row>
    <row r="46" spans="1:14" ht="15" customHeight="1">
      <c r="A46" s="12">
        <v>39</v>
      </c>
      <c r="B46" s="13" t="s">
        <v>146</v>
      </c>
      <c r="C46" s="9"/>
      <c r="D46" s="27">
        <v>23.65</v>
      </c>
      <c r="E46" s="27">
        <v>13.15</v>
      </c>
      <c r="F46" s="27">
        <f>D46-I46</f>
        <v>13.149999999999999</v>
      </c>
      <c r="G46" s="37"/>
      <c r="H46" s="37"/>
      <c r="I46" s="40">
        <v>10.5</v>
      </c>
      <c r="J46" s="40"/>
      <c r="K46" s="40">
        <v>10.5</v>
      </c>
      <c r="L46" s="40"/>
      <c r="M46" s="40">
        <v>10.5</v>
      </c>
      <c r="N46" s="27" t="s">
        <v>16</v>
      </c>
    </row>
    <row r="47" spans="1:14" ht="15" customHeight="1">
      <c r="A47" s="12">
        <v>40</v>
      </c>
      <c r="B47" s="13" t="s">
        <v>93</v>
      </c>
      <c r="C47" s="13">
        <v>80150031645</v>
      </c>
      <c r="D47" s="27">
        <v>38.8</v>
      </c>
      <c r="E47" s="27">
        <v>31.8</v>
      </c>
      <c r="F47" s="27">
        <f>D47-G47*1.55-J47</f>
        <v>31.802499999999995</v>
      </c>
      <c r="G47" s="33">
        <v>1.45</v>
      </c>
      <c r="H47" s="33"/>
      <c r="I47" s="40">
        <v>4.75</v>
      </c>
      <c r="J47" s="40">
        <v>4.75</v>
      </c>
      <c r="K47" s="40"/>
      <c r="L47" s="40">
        <v>4.75</v>
      </c>
      <c r="M47" s="40"/>
      <c r="N47" s="27" t="s">
        <v>165</v>
      </c>
    </row>
    <row r="48" spans="1:14" ht="15" customHeight="1">
      <c r="A48" s="12">
        <v>41</v>
      </c>
      <c r="B48" s="13" t="s">
        <v>102</v>
      </c>
      <c r="C48" s="13">
        <v>80150030712</v>
      </c>
      <c r="D48" s="27">
        <v>28</v>
      </c>
      <c r="E48" s="27">
        <v>22.82</v>
      </c>
      <c r="F48" s="27">
        <f>D48-G48*1.6-J48</f>
        <v>22.823999999999998</v>
      </c>
      <c r="G48" s="33">
        <v>1.36</v>
      </c>
      <c r="H48" s="33"/>
      <c r="I48" s="40">
        <v>3</v>
      </c>
      <c r="J48" s="40">
        <v>3</v>
      </c>
      <c r="K48" s="40"/>
      <c r="L48" s="40">
        <v>3</v>
      </c>
      <c r="M48" s="40"/>
      <c r="N48" s="27" t="s">
        <v>165</v>
      </c>
    </row>
    <row r="49" spans="1:14" ht="15" customHeight="1">
      <c r="A49" s="12">
        <v>42</v>
      </c>
      <c r="B49" s="13" t="s">
        <v>101</v>
      </c>
      <c r="C49" s="13">
        <v>80150030711</v>
      </c>
      <c r="D49" s="27">
        <v>42</v>
      </c>
      <c r="E49" s="28"/>
      <c r="F49" s="27">
        <v>42</v>
      </c>
      <c r="G49" s="33"/>
      <c r="H49" s="33"/>
      <c r="I49" s="40"/>
      <c r="J49" s="40"/>
      <c r="K49" s="40"/>
      <c r="L49" s="40"/>
      <c r="M49" s="40"/>
      <c r="N49" s="27"/>
    </row>
    <row r="50" spans="1:14" ht="15" customHeight="1">
      <c r="A50" s="12">
        <v>43</v>
      </c>
      <c r="B50" s="13" t="s">
        <v>83</v>
      </c>
      <c r="C50" s="13">
        <v>80940050313</v>
      </c>
      <c r="D50" s="27">
        <v>120</v>
      </c>
      <c r="E50" s="27">
        <v>120</v>
      </c>
      <c r="F50" s="27">
        <v>120</v>
      </c>
      <c r="G50" s="33"/>
      <c r="H50" s="33"/>
      <c r="I50" s="40"/>
      <c r="J50" s="40"/>
      <c r="K50" s="40"/>
      <c r="L50" s="40"/>
      <c r="M50" s="40"/>
      <c r="N50" s="27"/>
    </row>
    <row r="51" spans="1:14" ht="15" customHeight="1">
      <c r="A51" s="12">
        <v>44</v>
      </c>
      <c r="B51" s="13" t="s">
        <v>111</v>
      </c>
      <c r="C51" s="13"/>
      <c r="D51" s="27">
        <v>75</v>
      </c>
      <c r="E51" s="27">
        <v>46.57</v>
      </c>
      <c r="F51" s="27">
        <f>D51-G51*2.55</f>
        <v>46.5675</v>
      </c>
      <c r="G51" s="33">
        <v>11.15</v>
      </c>
      <c r="H51" s="33"/>
      <c r="I51" s="40"/>
      <c r="J51" s="40"/>
      <c r="K51" s="40"/>
      <c r="L51" s="40"/>
      <c r="M51" s="40"/>
      <c r="N51" s="27"/>
    </row>
    <row r="52" spans="1:14" ht="15" customHeight="1">
      <c r="A52" s="12">
        <v>45</v>
      </c>
      <c r="B52" s="13" t="s">
        <v>24</v>
      </c>
      <c r="C52" s="13"/>
      <c r="D52" s="27">
        <v>25</v>
      </c>
      <c r="E52" s="27">
        <v>25</v>
      </c>
      <c r="F52" s="27">
        <v>25</v>
      </c>
      <c r="G52" s="33"/>
      <c r="H52" s="33"/>
      <c r="I52" s="40"/>
      <c r="J52" s="40"/>
      <c r="K52" s="40"/>
      <c r="L52" s="40"/>
      <c r="M52" s="40"/>
      <c r="N52" s="27"/>
    </row>
    <row r="53" spans="1:14" ht="15" customHeight="1">
      <c r="A53" s="12">
        <v>46</v>
      </c>
      <c r="B53" s="13" t="s">
        <v>98</v>
      </c>
      <c r="C53" s="13">
        <v>80940010035</v>
      </c>
      <c r="D53" s="27">
        <v>8.4</v>
      </c>
      <c r="E53" s="27">
        <v>8.4</v>
      </c>
      <c r="F53" s="27">
        <v>8.4</v>
      </c>
      <c r="G53" s="33"/>
      <c r="H53" s="33"/>
      <c r="I53" s="40"/>
      <c r="J53" s="40"/>
      <c r="K53" s="40"/>
      <c r="L53" s="40"/>
      <c r="M53" s="40"/>
      <c r="N53" s="27"/>
    </row>
    <row r="54" spans="1:14" ht="15" customHeight="1">
      <c r="A54" s="12">
        <v>47</v>
      </c>
      <c r="B54" s="13" t="s">
        <v>86</v>
      </c>
      <c r="C54" s="13">
        <v>80420020177</v>
      </c>
      <c r="D54" s="27">
        <v>17</v>
      </c>
      <c r="E54" s="27">
        <v>17</v>
      </c>
      <c r="F54" s="27">
        <v>17</v>
      </c>
      <c r="G54" s="33"/>
      <c r="H54" s="33"/>
      <c r="I54" s="40"/>
      <c r="J54" s="40"/>
      <c r="K54" s="40"/>
      <c r="L54" s="40"/>
      <c r="M54" s="40"/>
      <c r="N54" s="27"/>
    </row>
    <row r="55" spans="1:14" ht="15" customHeight="1">
      <c r="A55" s="12">
        <v>48</v>
      </c>
      <c r="B55" s="13" t="s">
        <v>23</v>
      </c>
      <c r="C55" s="19">
        <v>80940050218</v>
      </c>
      <c r="D55" s="27">
        <v>30.2</v>
      </c>
      <c r="E55" s="27">
        <v>30.2</v>
      </c>
      <c r="F55" s="27">
        <v>30.2</v>
      </c>
      <c r="G55" s="33"/>
      <c r="H55" s="33"/>
      <c r="I55" s="40"/>
      <c r="J55" s="40"/>
      <c r="K55" s="40"/>
      <c r="L55" s="40"/>
      <c r="M55" s="40"/>
      <c r="N55" s="27"/>
    </row>
    <row r="56" spans="1:14" ht="15" customHeight="1">
      <c r="A56" s="12">
        <v>49</v>
      </c>
      <c r="B56" s="13" t="s">
        <v>68</v>
      </c>
      <c r="C56" s="13">
        <v>80150022080</v>
      </c>
      <c r="D56" s="27">
        <v>30.42</v>
      </c>
      <c r="E56" s="27">
        <v>30.1</v>
      </c>
      <c r="F56" s="27">
        <f>D56-G56*1.8</f>
        <v>30.096</v>
      </c>
      <c r="G56" s="33">
        <v>0.18</v>
      </c>
      <c r="H56" s="33"/>
      <c r="I56" s="40"/>
      <c r="J56" s="40"/>
      <c r="K56" s="40"/>
      <c r="L56" s="40"/>
      <c r="M56" s="40"/>
      <c r="N56" s="27"/>
    </row>
    <row r="57" spans="1:14" ht="15" customHeight="1">
      <c r="A57" s="12">
        <v>50</v>
      </c>
      <c r="B57" s="13" t="s">
        <v>69</v>
      </c>
      <c r="C57" s="13">
        <v>80150023212</v>
      </c>
      <c r="D57" s="27">
        <v>32.3</v>
      </c>
      <c r="E57" s="27">
        <v>32.3</v>
      </c>
      <c r="F57" s="27">
        <v>32.3</v>
      </c>
      <c r="G57" s="33"/>
      <c r="H57" s="33"/>
      <c r="I57" s="40"/>
      <c r="J57" s="40"/>
      <c r="K57" s="40"/>
      <c r="L57" s="40"/>
      <c r="M57" s="40"/>
      <c r="N57" s="27"/>
    </row>
    <row r="58" spans="1:14" ht="15" customHeight="1">
      <c r="A58" s="12">
        <v>51</v>
      </c>
      <c r="B58" s="13" t="s">
        <v>51</v>
      </c>
      <c r="C58" s="13">
        <v>80150022813</v>
      </c>
      <c r="D58" s="27">
        <v>23.65</v>
      </c>
      <c r="E58" s="27">
        <v>23.65</v>
      </c>
      <c r="F58" s="27">
        <v>23.65</v>
      </c>
      <c r="G58" s="33"/>
      <c r="H58" s="33"/>
      <c r="I58" s="40"/>
      <c r="J58" s="40"/>
      <c r="K58" s="40"/>
      <c r="L58" s="40"/>
      <c r="M58" s="40"/>
      <c r="N58" s="27"/>
    </row>
    <row r="59" spans="1:14" ht="15" customHeight="1">
      <c r="A59" s="12">
        <v>52</v>
      </c>
      <c r="B59" s="13" t="s">
        <v>114</v>
      </c>
      <c r="C59" s="13"/>
      <c r="D59" s="27">
        <v>96</v>
      </c>
      <c r="E59" s="27">
        <v>67</v>
      </c>
      <c r="F59" s="27">
        <f>D59-G59*2.5</f>
        <v>67</v>
      </c>
      <c r="G59" s="33">
        <v>11.6</v>
      </c>
      <c r="H59" s="33"/>
      <c r="I59" s="40"/>
      <c r="J59" s="40"/>
      <c r="K59" s="40"/>
      <c r="L59" s="40"/>
      <c r="M59" s="40"/>
      <c r="N59" s="27"/>
    </row>
    <row r="60" spans="1:14" ht="15" customHeight="1">
      <c r="A60" s="12">
        <v>53</v>
      </c>
      <c r="B60" s="13" t="s">
        <v>151</v>
      </c>
      <c r="C60" s="13">
        <v>80150023220</v>
      </c>
      <c r="D60" s="27">
        <v>31.45</v>
      </c>
      <c r="E60" s="27">
        <v>31.45</v>
      </c>
      <c r="F60" s="27">
        <v>31.45</v>
      </c>
      <c r="G60" s="33"/>
      <c r="H60" s="33"/>
      <c r="I60" s="40"/>
      <c r="J60" s="40"/>
      <c r="K60" s="40"/>
      <c r="L60" s="40"/>
      <c r="M60" s="40"/>
      <c r="N60" s="27"/>
    </row>
    <row r="61" spans="1:14" ht="15" customHeight="1">
      <c r="A61" s="12">
        <v>54</v>
      </c>
      <c r="B61" s="17" t="s">
        <v>149</v>
      </c>
      <c r="C61" s="17"/>
      <c r="D61" s="27">
        <v>340</v>
      </c>
      <c r="E61" s="28"/>
      <c r="F61" s="27">
        <v>340</v>
      </c>
      <c r="G61" s="33"/>
      <c r="H61" s="33"/>
      <c r="I61" s="40"/>
      <c r="J61" s="40"/>
      <c r="K61" s="40"/>
      <c r="L61" s="40"/>
      <c r="M61" s="40"/>
      <c r="N61" s="27"/>
    </row>
    <row r="62" spans="1:14" ht="15" customHeight="1">
      <c r="A62" s="12">
        <v>55</v>
      </c>
      <c r="B62" s="17" t="s">
        <v>154</v>
      </c>
      <c r="C62" s="17"/>
      <c r="D62" s="27">
        <v>185</v>
      </c>
      <c r="E62" s="28"/>
      <c r="F62" s="27">
        <v>185</v>
      </c>
      <c r="G62" s="33"/>
      <c r="H62" s="33"/>
      <c r="I62" s="40"/>
      <c r="J62" s="40"/>
      <c r="K62" s="40"/>
      <c r="L62" s="40"/>
      <c r="M62" s="40"/>
      <c r="N62" s="27"/>
    </row>
    <row r="63" spans="1:14" ht="15" customHeight="1">
      <c r="A63" s="12">
        <v>56</v>
      </c>
      <c r="B63" s="17" t="s">
        <v>57</v>
      </c>
      <c r="C63" s="17"/>
      <c r="D63" s="27">
        <v>82</v>
      </c>
      <c r="E63" s="27">
        <v>78.7</v>
      </c>
      <c r="F63" s="27">
        <f>D63-K63</f>
        <v>78.7</v>
      </c>
      <c r="G63" s="33"/>
      <c r="H63" s="33"/>
      <c r="I63" s="40">
        <v>3.3</v>
      </c>
      <c r="J63" s="40"/>
      <c r="K63" s="40">
        <v>3.3</v>
      </c>
      <c r="L63" s="40">
        <v>3.3</v>
      </c>
      <c r="M63" s="40"/>
      <c r="N63" s="27" t="s">
        <v>16</v>
      </c>
    </row>
    <row r="64" spans="1:14" ht="15" customHeight="1">
      <c r="A64" s="12">
        <v>57</v>
      </c>
      <c r="B64" s="13" t="s">
        <v>70</v>
      </c>
      <c r="C64" s="13"/>
      <c r="D64" s="27">
        <v>9.2</v>
      </c>
      <c r="E64" s="27">
        <v>5.78</v>
      </c>
      <c r="F64" s="27">
        <f>D64-G64*1.8</f>
        <v>5.779999999999999</v>
      </c>
      <c r="G64" s="33">
        <v>1.9</v>
      </c>
      <c r="H64" s="33"/>
      <c r="I64" s="40"/>
      <c r="J64" s="40"/>
      <c r="K64" s="40"/>
      <c r="L64" s="40"/>
      <c r="M64" s="40"/>
      <c r="N64" s="27"/>
    </row>
    <row r="65" spans="1:14" ht="15" customHeight="1">
      <c r="A65" s="12">
        <v>58</v>
      </c>
      <c r="B65" s="13" t="s">
        <v>25</v>
      </c>
      <c r="C65" s="13"/>
      <c r="D65" s="27">
        <v>20</v>
      </c>
      <c r="E65" s="27">
        <v>20</v>
      </c>
      <c r="F65" s="27">
        <v>20</v>
      </c>
      <c r="G65" s="33"/>
      <c r="H65" s="33"/>
      <c r="I65" s="40"/>
      <c r="J65" s="40"/>
      <c r="K65" s="40"/>
      <c r="L65" s="40"/>
      <c r="M65" s="40"/>
      <c r="N65" s="27"/>
    </row>
    <row r="66" spans="1:14" ht="15" customHeight="1">
      <c r="A66" s="12">
        <v>59</v>
      </c>
      <c r="B66" s="13" t="s">
        <v>63</v>
      </c>
      <c r="C66" s="13">
        <v>80150020073</v>
      </c>
      <c r="D66" s="27">
        <v>24.5</v>
      </c>
      <c r="E66" s="27">
        <v>23</v>
      </c>
      <c r="F66" s="27">
        <f>D66-J66</f>
        <v>23</v>
      </c>
      <c r="G66" s="33"/>
      <c r="H66" s="33"/>
      <c r="I66" s="40">
        <v>1.5</v>
      </c>
      <c r="J66" s="40">
        <v>1.5</v>
      </c>
      <c r="K66" s="40"/>
      <c r="L66" s="40">
        <v>1.5</v>
      </c>
      <c r="M66" s="40"/>
      <c r="N66" s="27" t="s">
        <v>37</v>
      </c>
    </row>
    <row r="67" spans="1:14" ht="15" customHeight="1">
      <c r="A67" s="12">
        <v>60</v>
      </c>
      <c r="B67" s="13" t="s">
        <v>115</v>
      </c>
      <c r="C67" s="13"/>
      <c r="D67" s="27">
        <v>57.55</v>
      </c>
      <c r="E67" s="27">
        <v>34.56</v>
      </c>
      <c r="F67" s="27">
        <f>D67-G67*2.1</f>
        <v>34.55499999999999</v>
      </c>
      <c r="G67" s="33">
        <v>10.95</v>
      </c>
      <c r="H67" s="33">
        <v>1.93</v>
      </c>
      <c r="I67" s="40"/>
      <c r="J67" s="40"/>
      <c r="K67" s="40"/>
      <c r="L67" s="40"/>
      <c r="M67" s="40"/>
      <c r="N67" s="27"/>
    </row>
    <row r="68" spans="1:14" ht="15" customHeight="1">
      <c r="A68" s="12">
        <v>61</v>
      </c>
      <c r="B68" s="13" t="s">
        <v>8</v>
      </c>
      <c r="C68" s="13"/>
      <c r="D68" s="27">
        <v>5.85</v>
      </c>
      <c r="E68" s="27">
        <v>4.05</v>
      </c>
      <c r="F68" s="27">
        <f>D68-G68*1.8</f>
        <v>4.05</v>
      </c>
      <c r="G68" s="33">
        <v>1</v>
      </c>
      <c r="H68" s="33"/>
      <c r="I68" s="40"/>
      <c r="J68" s="40"/>
      <c r="K68" s="40"/>
      <c r="L68" s="40"/>
      <c r="M68" s="40"/>
      <c r="N68" s="27"/>
    </row>
    <row r="69" spans="1:14" ht="15" customHeight="1">
      <c r="A69" s="12">
        <v>62</v>
      </c>
      <c r="B69" s="13" t="s">
        <v>1</v>
      </c>
      <c r="C69" s="13"/>
      <c r="D69" s="27">
        <v>33.3</v>
      </c>
      <c r="E69" s="27">
        <v>15.3</v>
      </c>
      <c r="F69" s="27">
        <f>D69-G69*2.5</f>
        <v>15.299999999999997</v>
      </c>
      <c r="G69" s="33">
        <v>7.2</v>
      </c>
      <c r="H69" s="33"/>
      <c r="I69" s="40"/>
      <c r="J69" s="40"/>
      <c r="K69" s="40"/>
      <c r="L69" s="40"/>
      <c r="M69" s="40"/>
      <c r="N69" s="27"/>
    </row>
    <row r="70" spans="1:14" ht="15" customHeight="1">
      <c r="A70" s="12">
        <v>63</v>
      </c>
      <c r="B70" s="13" t="s">
        <v>96</v>
      </c>
      <c r="C70" s="13"/>
      <c r="D70" s="27">
        <v>9.6</v>
      </c>
      <c r="E70" s="27">
        <v>4.2</v>
      </c>
      <c r="F70" s="27">
        <f>D70-G70*2.7</f>
        <v>4.199999999999999</v>
      </c>
      <c r="G70" s="33">
        <v>2</v>
      </c>
      <c r="H70" s="33"/>
      <c r="I70" s="40"/>
      <c r="J70" s="40"/>
      <c r="K70" s="40"/>
      <c r="L70" s="40"/>
      <c r="M70" s="40"/>
      <c r="N70" s="27"/>
    </row>
    <row r="71" spans="1:14" ht="15" customHeight="1">
      <c r="A71" s="12">
        <v>64</v>
      </c>
      <c r="B71" s="13" t="s">
        <v>116</v>
      </c>
      <c r="C71" s="13"/>
      <c r="D71" s="27">
        <v>36.55</v>
      </c>
      <c r="E71" s="27">
        <v>26.92</v>
      </c>
      <c r="F71" s="27">
        <f>D71-G71*1.8</f>
        <v>26.919999999999998</v>
      </c>
      <c r="G71" s="33">
        <v>5.35</v>
      </c>
      <c r="H71" s="33"/>
      <c r="I71" s="40"/>
      <c r="J71" s="40"/>
      <c r="K71" s="40"/>
      <c r="L71" s="40"/>
      <c r="M71" s="40"/>
      <c r="N71" s="27"/>
    </row>
    <row r="72" spans="1:14" ht="15" customHeight="1">
      <c r="A72" s="12">
        <v>65</v>
      </c>
      <c r="B72" s="13" t="s">
        <v>133</v>
      </c>
      <c r="C72" s="13">
        <v>80150020079</v>
      </c>
      <c r="D72" s="27">
        <v>35.15</v>
      </c>
      <c r="E72" s="27">
        <v>33.12</v>
      </c>
      <c r="F72" s="27">
        <f>D72-G72*1.8</f>
        <v>33.116</v>
      </c>
      <c r="G72" s="33">
        <v>1.13</v>
      </c>
      <c r="H72" s="33"/>
      <c r="I72" s="40">
        <v>11.35</v>
      </c>
      <c r="J72" s="40"/>
      <c r="K72" s="40">
        <v>11.35</v>
      </c>
      <c r="L72" s="58"/>
      <c r="M72" s="40">
        <v>11.35</v>
      </c>
      <c r="N72" s="27" t="s">
        <v>16</v>
      </c>
    </row>
    <row r="73" spans="1:14" ht="15" customHeight="1">
      <c r="A73" s="12">
        <v>66</v>
      </c>
      <c r="B73" s="13" t="s">
        <v>62</v>
      </c>
      <c r="C73" s="13">
        <v>80150023125</v>
      </c>
      <c r="D73" s="27">
        <v>25.65</v>
      </c>
      <c r="E73" s="27">
        <v>24.48</v>
      </c>
      <c r="F73" s="27">
        <f>D73-G73*1.8</f>
        <v>24.479999999999997</v>
      </c>
      <c r="G73" s="33">
        <v>0.65</v>
      </c>
      <c r="H73" s="33"/>
      <c r="I73" s="40"/>
      <c r="J73" s="40"/>
      <c r="K73" s="40"/>
      <c r="L73" s="40"/>
      <c r="M73" s="40"/>
      <c r="N73" s="27"/>
    </row>
    <row r="74" spans="1:14" ht="15" customHeight="1">
      <c r="A74" s="12">
        <v>67</v>
      </c>
      <c r="B74" s="13" t="s">
        <v>117</v>
      </c>
      <c r="C74" s="13">
        <v>80150023143</v>
      </c>
      <c r="D74" s="27">
        <v>68.8</v>
      </c>
      <c r="E74" s="27">
        <v>67.45</v>
      </c>
      <c r="F74" s="27">
        <f>D74-G74*1.8</f>
        <v>67.45</v>
      </c>
      <c r="G74" s="33">
        <v>0.75</v>
      </c>
      <c r="H74" s="33"/>
      <c r="I74" s="40"/>
      <c r="J74" s="40"/>
      <c r="K74" s="40"/>
      <c r="L74" s="40"/>
      <c r="M74" s="40"/>
      <c r="N74" s="27"/>
    </row>
    <row r="75" spans="1:14" ht="15" customHeight="1">
      <c r="A75" s="12">
        <v>68</v>
      </c>
      <c r="B75" s="13" t="s">
        <v>120</v>
      </c>
      <c r="C75" s="13"/>
      <c r="D75" s="27">
        <v>151.5</v>
      </c>
      <c r="E75" s="27">
        <v>120.99</v>
      </c>
      <c r="F75" s="27">
        <f>D75-G75*2.7</f>
        <v>120.99</v>
      </c>
      <c r="G75" s="33">
        <v>11.3</v>
      </c>
      <c r="H75" s="33"/>
      <c r="I75" s="40"/>
      <c r="J75" s="40"/>
      <c r="K75" s="40"/>
      <c r="L75" s="40"/>
      <c r="M75" s="40"/>
      <c r="N75" s="27"/>
    </row>
    <row r="76" spans="1:14" ht="15" customHeight="1">
      <c r="A76" s="12">
        <v>69</v>
      </c>
      <c r="B76" s="13" t="s">
        <v>46</v>
      </c>
      <c r="C76" s="13"/>
      <c r="D76" s="27">
        <v>74</v>
      </c>
      <c r="E76" s="27"/>
      <c r="F76" s="27">
        <v>74</v>
      </c>
      <c r="G76" s="33"/>
      <c r="H76" s="33"/>
      <c r="I76" s="40"/>
      <c r="J76" s="40"/>
      <c r="K76" s="40"/>
      <c r="L76" s="40"/>
      <c r="M76" s="40"/>
      <c r="N76" s="27"/>
    </row>
    <row r="77" spans="1:14" ht="15" customHeight="1">
      <c r="A77" s="12">
        <v>70</v>
      </c>
      <c r="B77" s="13" t="s">
        <v>97</v>
      </c>
      <c r="C77" s="13"/>
      <c r="D77" s="27">
        <v>10</v>
      </c>
      <c r="E77" s="27"/>
      <c r="F77" s="27">
        <f>D77-K77</f>
        <v>2</v>
      </c>
      <c r="G77" s="33"/>
      <c r="H77" s="33"/>
      <c r="I77" s="40">
        <v>8</v>
      </c>
      <c r="J77" s="40"/>
      <c r="K77" s="40">
        <v>8</v>
      </c>
      <c r="L77" s="40">
        <v>8</v>
      </c>
      <c r="M77" s="40"/>
      <c r="N77" s="27" t="s">
        <v>21</v>
      </c>
    </row>
    <row r="78" spans="1:14" ht="15" customHeight="1">
      <c r="A78" s="12">
        <v>71</v>
      </c>
      <c r="B78" s="13" t="s">
        <v>64</v>
      </c>
      <c r="C78" s="13">
        <v>80150023319</v>
      </c>
      <c r="D78" s="27">
        <v>133.8</v>
      </c>
      <c r="E78" s="27">
        <v>124.92</v>
      </c>
      <c r="F78" s="27">
        <f>D78-G78*1.6</f>
        <v>124.92000000000002</v>
      </c>
      <c r="G78" s="33">
        <v>5.55</v>
      </c>
      <c r="H78" s="33"/>
      <c r="I78" s="40"/>
      <c r="J78" s="40"/>
      <c r="K78" s="40"/>
      <c r="L78" s="40"/>
      <c r="M78" s="40"/>
      <c r="N78" s="27"/>
    </row>
    <row r="79" spans="1:14" ht="15" customHeight="1">
      <c r="A79" s="12">
        <v>72</v>
      </c>
      <c r="B79" s="13" t="s">
        <v>44</v>
      </c>
      <c r="C79" s="13"/>
      <c r="D79" s="27">
        <v>23</v>
      </c>
      <c r="E79" s="27">
        <v>11.43</v>
      </c>
      <c r="F79" s="27">
        <f>D79-G79*2.6</f>
        <v>11.43</v>
      </c>
      <c r="G79" s="33">
        <v>4.45</v>
      </c>
      <c r="H79" s="33"/>
      <c r="I79" s="40"/>
      <c r="J79" s="40"/>
      <c r="K79" s="40"/>
      <c r="L79" s="40"/>
      <c r="M79" s="40"/>
      <c r="N79" s="27"/>
    </row>
    <row r="80" spans="1:14" ht="15" customHeight="1">
      <c r="A80" s="12">
        <v>73</v>
      </c>
      <c r="B80" s="13" t="s">
        <v>81</v>
      </c>
      <c r="C80" s="13">
        <v>80150020312</v>
      </c>
      <c r="D80" s="27">
        <v>49.5</v>
      </c>
      <c r="E80" s="27"/>
      <c r="F80" s="27">
        <v>49.5</v>
      </c>
      <c r="G80" s="33"/>
      <c r="H80" s="33"/>
      <c r="I80" s="40"/>
      <c r="J80" s="40"/>
      <c r="K80" s="40"/>
      <c r="L80" s="40"/>
      <c r="M80" s="40"/>
      <c r="N80" s="27"/>
    </row>
    <row r="81" spans="1:14" ht="15" customHeight="1">
      <c r="A81" s="12">
        <v>74</v>
      </c>
      <c r="B81" s="13" t="s">
        <v>121</v>
      </c>
      <c r="C81" s="13"/>
      <c r="D81" s="27">
        <v>28.7</v>
      </c>
      <c r="E81" s="27">
        <v>19.82</v>
      </c>
      <c r="F81" s="27">
        <f>D81-G81*2.65</f>
        <v>19.822499999999998</v>
      </c>
      <c r="G81" s="33">
        <v>3.35</v>
      </c>
      <c r="H81" s="33"/>
      <c r="I81" s="40"/>
      <c r="J81" s="40"/>
      <c r="K81" s="40"/>
      <c r="L81" s="40"/>
      <c r="M81" s="40"/>
      <c r="N81" s="27"/>
    </row>
    <row r="82" spans="1:14" ht="15" customHeight="1">
      <c r="A82" s="12">
        <v>75</v>
      </c>
      <c r="B82" s="13" t="s">
        <v>48</v>
      </c>
      <c r="C82" s="13">
        <v>80150020811</v>
      </c>
      <c r="D82" s="27">
        <v>87</v>
      </c>
      <c r="E82" s="27">
        <v>75.87</v>
      </c>
      <c r="F82" s="27">
        <f>D82-G82*2.65</f>
        <v>75.87</v>
      </c>
      <c r="G82" s="33">
        <v>4.2</v>
      </c>
      <c r="H82" s="33"/>
      <c r="I82" s="40"/>
      <c r="J82" s="40"/>
      <c r="K82" s="40"/>
      <c r="L82" s="40"/>
      <c r="M82" s="40"/>
      <c r="N82" s="27"/>
    </row>
    <row r="83" spans="1:14" ht="15" customHeight="1">
      <c r="A83" s="12">
        <v>76</v>
      </c>
      <c r="B83" s="13" t="s">
        <v>41</v>
      </c>
      <c r="C83" s="13"/>
      <c r="D83" s="27">
        <v>17.15</v>
      </c>
      <c r="E83" s="27">
        <v>14.05</v>
      </c>
      <c r="F83" s="27">
        <f>D83-G83*1.8-K83</f>
        <v>14.049999999999997</v>
      </c>
      <c r="G83" s="33">
        <v>1.05</v>
      </c>
      <c r="H83" s="33"/>
      <c r="I83" s="40">
        <v>1.21</v>
      </c>
      <c r="J83" s="40"/>
      <c r="K83" s="40">
        <v>1.21</v>
      </c>
      <c r="L83" s="40">
        <v>1.21</v>
      </c>
      <c r="M83" s="40"/>
      <c r="N83" s="27" t="s">
        <v>71</v>
      </c>
    </row>
    <row r="84" spans="1:14" ht="15" customHeight="1">
      <c r="A84" s="12">
        <v>77</v>
      </c>
      <c r="B84" s="13" t="s">
        <v>10</v>
      </c>
      <c r="C84" s="13"/>
      <c r="D84" s="27">
        <v>33.5</v>
      </c>
      <c r="E84" s="27">
        <v>25</v>
      </c>
      <c r="F84" s="27">
        <f>D84-G84*2.5</f>
        <v>25</v>
      </c>
      <c r="G84" s="33">
        <v>3.4</v>
      </c>
      <c r="H84" s="33"/>
      <c r="I84" s="40"/>
      <c r="J84" s="40"/>
      <c r="K84" s="40"/>
      <c r="L84" s="40"/>
      <c r="M84" s="40"/>
      <c r="N84" s="27"/>
    </row>
    <row r="85" spans="1:14" ht="15" customHeight="1">
      <c r="A85" s="12">
        <v>78</v>
      </c>
      <c r="B85" s="13" t="s">
        <v>122</v>
      </c>
      <c r="C85" s="13"/>
      <c r="D85" s="27">
        <v>68</v>
      </c>
      <c r="E85" s="27">
        <v>53.6</v>
      </c>
      <c r="F85" s="27">
        <f>D85-G85*1.8</f>
        <v>53.6</v>
      </c>
      <c r="G85" s="33">
        <v>8</v>
      </c>
      <c r="H85" s="33"/>
      <c r="I85" s="40"/>
      <c r="J85" s="40"/>
      <c r="K85" s="40"/>
      <c r="L85" s="40"/>
      <c r="M85" s="40"/>
      <c r="N85" s="27"/>
    </row>
    <row r="86" spans="1:14" ht="15" customHeight="1">
      <c r="A86" s="12">
        <v>79</v>
      </c>
      <c r="B86" s="13" t="s">
        <v>124</v>
      </c>
      <c r="C86" s="13"/>
      <c r="D86" s="27">
        <v>9.8</v>
      </c>
      <c r="E86" s="27">
        <v>4.2</v>
      </c>
      <c r="F86" s="27">
        <f>D86-G86*1.6</f>
        <v>4.2</v>
      </c>
      <c r="G86" s="33">
        <v>3.5</v>
      </c>
      <c r="H86" s="33"/>
      <c r="I86" s="40"/>
      <c r="J86" s="40"/>
      <c r="K86" s="40"/>
      <c r="L86" s="40"/>
      <c r="M86" s="40"/>
      <c r="N86" s="27"/>
    </row>
    <row r="87" spans="1:14" ht="15" customHeight="1">
      <c r="A87" s="12">
        <v>80</v>
      </c>
      <c r="B87" s="13" t="s">
        <v>53</v>
      </c>
      <c r="C87" s="13">
        <v>80150023216</v>
      </c>
      <c r="D87" s="27">
        <v>38.9</v>
      </c>
      <c r="E87" s="27">
        <v>38.9</v>
      </c>
      <c r="F87" s="27">
        <v>38.9</v>
      </c>
      <c r="G87" s="33"/>
      <c r="H87" s="33"/>
      <c r="I87" s="40"/>
      <c r="J87" s="40"/>
      <c r="K87" s="40"/>
      <c r="L87" s="40"/>
      <c r="M87" s="40"/>
      <c r="N87" s="27"/>
    </row>
    <row r="88" spans="1:14" s="7" customFormat="1" ht="15" customHeight="1">
      <c r="A88" s="12">
        <v>81</v>
      </c>
      <c r="B88" s="13" t="s">
        <v>54</v>
      </c>
      <c r="C88" s="13">
        <v>80150023215</v>
      </c>
      <c r="D88" s="27">
        <v>33.3</v>
      </c>
      <c r="E88" s="27">
        <v>33.3</v>
      </c>
      <c r="F88" s="27">
        <v>33.3</v>
      </c>
      <c r="G88" s="33"/>
      <c r="H88" s="33"/>
      <c r="I88" s="40"/>
      <c r="J88" s="40"/>
      <c r="K88" s="40"/>
      <c r="L88" s="40"/>
      <c r="M88" s="40"/>
      <c r="N88" s="27"/>
    </row>
    <row r="89" spans="1:14" ht="15" customHeight="1">
      <c r="A89" s="12">
        <v>82</v>
      </c>
      <c r="B89" s="13" t="s">
        <v>123</v>
      </c>
      <c r="C89" s="13">
        <v>80150023412</v>
      </c>
      <c r="D89" s="27">
        <v>7</v>
      </c>
      <c r="E89" s="27">
        <v>7</v>
      </c>
      <c r="F89" s="27">
        <v>7</v>
      </c>
      <c r="G89" s="33"/>
      <c r="H89" s="33"/>
      <c r="I89" s="40"/>
      <c r="J89" s="40"/>
      <c r="K89" s="40"/>
      <c r="L89" s="40"/>
      <c r="M89" s="40"/>
      <c r="N89" s="27"/>
    </row>
    <row r="90" spans="1:14" ht="15" customHeight="1">
      <c r="A90" s="12">
        <v>83</v>
      </c>
      <c r="B90" s="13" t="s">
        <v>125</v>
      </c>
      <c r="C90" s="13"/>
      <c r="D90" s="27">
        <v>69.5</v>
      </c>
      <c r="E90" s="27">
        <v>55.44</v>
      </c>
      <c r="F90" s="27">
        <f>D90-G90*2.26</f>
        <v>55.442800000000005</v>
      </c>
      <c r="G90" s="33">
        <v>6.22</v>
      </c>
      <c r="H90" s="33"/>
      <c r="I90" s="40"/>
      <c r="J90" s="40"/>
      <c r="K90" s="40"/>
      <c r="L90" s="40"/>
      <c r="M90" s="40"/>
      <c r="N90" s="27"/>
    </row>
    <row r="91" spans="1:14" ht="15" customHeight="1">
      <c r="A91" s="12">
        <v>84</v>
      </c>
      <c r="B91" s="13" t="s">
        <v>82</v>
      </c>
      <c r="C91" s="13">
        <v>80150020245</v>
      </c>
      <c r="D91" s="27">
        <v>9.2</v>
      </c>
      <c r="E91" s="27">
        <v>9.2</v>
      </c>
      <c r="F91" s="27">
        <v>9.2</v>
      </c>
      <c r="G91" s="33"/>
      <c r="H91" s="33"/>
      <c r="I91" s="40"/>
      <c r="J91" s="40"/>
      <c r="K91" s="40"/>
      <c r="L91" s="40"/>
      <c r="M91" s="40"/>
      <c r="N91" s="27"/>
    </row>
    <row r="92" spans="1:14" ht="15" customHeight="1">
      <c r="A92" s="12">
        <v>85</v>
      </c>
      <c r="B92" s="13" t="s">
        <v>126</v>
      </c>
      <c r="C92" s="13">
        <v>80150032361</v>
      </c>
      <c r="D92" s="27">
        <v>48</v>
      </c>
      <c r="E92" s="27">
        <v>40.69</v>
      </c>
      <c r="F92" s="27">
        <f>D92-G92*2.25</f>
        <v>40.6875</v>
      </c>
      <c r="G92" s="33">
        <v>3.25</v>
      </c>
      <c r="H92" s="33"/>
      <c r="I92" s="40"/>
      <c r="J92" s="40"/>
      <c r="K92" s="40"/>
      <c r="L92" s="40"/>
      <c r="M92" s="40"/>
      <c r="N92" s="27"/>
    </row>
    <row r="93" spans="1:14" ht="15" customHeight="1">
      <c r="A93" s="12">
        <v>86</v>
      </c>
      <c r="B93" s="13" t="s">
        <v>127</v>
      </c>
      <c r="C93" s="13"/>
      <c r="D93" s="27">
        <v>33.2</v>
      </c>
      <c r="E93" s="27">
        <v>24.76</v>
      </c>
      <c r="F93" s="27">
        <f>D93-G93*2.25</f>
        <v>24.762500000000003</v>
      </c>
      <c r="G93" s="33">
        <v>3.75</v>
      </c>
      <c r="H93" s="33"/>
      <c r="I93" s="40"/>
      <c r="J93" s="40"/>
      <c r="K93" s="40"/>
      <c r="L93" s="40"/>
      <c r="M93" s="40"/>
      <c r="N93" s="27"/>
    </row>
    <row r="94" spans="1:14" ht="15" customHeight="1">
      <c r="A94" s="12">
        <v>87</v>
      </c>
      <c r="B94" s="13" t="s">
        <v>128</v>
      </c>
      <c r="C94" s="13"/>
      <c r="D94" s="27">
        <v>124.5</v>
      </c>
      <c r="E94" s="27">
        <v>85.8</v>
      </c>
      <c r="F94" s="27">
        <f>D94-G94*2.25</f>
        <v>85.80000000000001</v>
      </c>
      <c r="G94" s="33">
        <v>17.2</v>
      </c>
      <c r="H94" s="33"/>
      <c r="I94" s="40"/>
      <c r="J94" s="40"/>
      <c r="K94" s="40"/>
      <c r="L94" s="40"/>
      <c r="M94" s="40"/>
      <c r="N94" s="27"/>
    </row>
    <row r="95" spans="1:14" ht="15" customHeight="1">
      <c r="A95" s="12">
        <v>88</v>
      </c>
      <c r="B95" s="13" t="s">
        <v>152</v>
      </c>
      <c r="C95" s="13"/>
      <c r="D95" s="27">
        <v>42</v>
      </c>
      <c r="E95" s="27">
        <v>27.71</v>
      </c>
      <c r="F95" s="27">
        <f>D95-G95*2.25</f>
        <v>27.7125</v>
      </c>
      <c r="G95" s="33">
        <v>6.35</v>
      </c>
      <c r="H95" s="33"/>
      <c r="I95" s="40"/>
      <c r="J95" s="40"/>
      <c r="K95" s="40"/>
      <c r="L95" s="40"/>
      <c r="M95" s="40"/>
      <c r="N95" s="27"/>
    </row>
    <row r="96" spans="1:14" ht="15" customHeight="1">
      <c r="A96" s="12">
        <v>89</v>
      </c>
      <c r="B96" s="13" t="s">
        <v>3</v>
      </c>
      <c r="C96" s="13"/>
      <c r="D96" s="27">
        <v>10</v>
      </c>
      <c r="E96" s="27">
        <v>7.37</v>
      </c>
      <c r="F96" s="27">
        <f>D96-G96*1.55</f>
        <v>7.365</v>
      </c>
      <c r="G96" s="33">
        <v>1.7</v>
      </c>
      <c r="H96" s="33"/>
      <c r="I96" s="40"/>
      <c r="J96" s="40"/>
      <c r="K96" s="40"/>
      <c r="L96" s="40"/>
      <c r="M96" s="40"/>
      <c r="N96" s="27"/>
    </row>
    <row r="97" spans="1:14" ht="15" customHeight="1">
      <c r="A97" s="12">
        <v>90</v>
      </c>
      <c r="B97" s="13" t="s">
        <v>94</v>
      </c>
      <c r="C97" s="13">
        <v>80150021602</v>
      </c>
      <c r="D97" s="27">
        <v>250</v>
      </c>
      <c r="E97" s="27"/>
      <c r="F97" s="27">
        <f>D97-J97</f>
        <v>135</v>
      </c>
      <c r="G97" s="33"/>
      <c r="H97" s="33"/>
      <c r="I97" s="40">
        <v>115</v>
      </c>
      <c r="J97" s="40">
        <v>115</v>
      </c>
      <c r="K97" s="40"/>
      <c r="L97" s="40">
        <v>115</v>
      </c>
      <c r="M97" s="40"/>
      <c r="N97" s="27" t="s">
        <v>37</v>
      </c>
    </row>
    <row r="98" spans="1:14" ht="15" customHeight="1">
      <c r="A98" s="12">
        <v>91</v>
      </c>
      <c r="B98" s="13" t="s">
        <v>130</v>
      </c>
      <c r="C98" s="13"/>
      <c r="D98" s="27">
        <v>129.45</v>
      </c>
      <c r="E98" s="27">
        <v>103.05</v>
      </c>
      <c r="F98" s="27">
        <f>D98-G98*2.2</f>
        <v>103.04999999999998</v>
      </c>
      <c r="G98" s="33">
        <v>12</v>
      </c>
      <c r="H98" s="33"/>
      <c r="I98" s="40"/>
      <c r="J98" s="40"/>
      <c r="K98" s="40"/>
      <c r="L98" s="40"/>
      <c r="M98" s="40"/>
      <c r="N98" s="27"/>
    </row>
    <row r="99" spans="1:14" ht="15" customHeight="1">
      <c r="A99" s="12">
        <v>92</v>
      </c>
      <c r="B99" s="13" t="s">
        <v>129</v>
      </c>
      <c r="C99" s="13"/>
      <c r="D99" s="27">
        <v>59.8</v>
      </c>
      <c r="E99" s="27">
        <v>36.92</v>
      </c>
      <c r="F99" s="27">
        <f>D99-G99*2.2</f>
        <v>36.919999999999995</v>
      </c>
      <c r="G99" s="33">
        <v>10.4</v>
      </c>
      <c r="H99" s="33"/>
      <c r="I99" s="40"/>
      <c r="J99" s="40"/>
      <c r="K99" s="40"/>
      <c r="L99" s="40"/>
      <c r="M99" s="40"/>
      <c r="N99" s="27"/>
    </row>
    <row r="100" spans="1:14" ht="15" customHeight="1">
      <c r="A100" s="12">
        <v>93</v>
      </c>
      <c r="B100" s="20" t="s">
        <v>73</v>
      </c>
      <c r="C100" s="17">
        <v>80150023330</v>
      </c>
      <c r="D100" s="27">
        <v>33.55</v>
      </c>
      <c r="E100" s="27">
        <v>23.06</v>
      </c>
      <c r="F100" s="27">
        <f>D100-G100*1.8-I100</f>
        <v>23.06</v>
      </c>
      <c r="G100" s="33">
        <v>1.55</v>
      </c>
      <c r="H100" s="33"/>
      <c r="I100" s="40">
        <v>7.7</v>
      </c>
      <c r="J100" s="40"/>
      <c r="K100" s="40">
        <v>7.7</v>
      </c>
      <c r="L100" s="40"/>
      <c r="M100" s="40">
        <v>7.7</v>
      </c>
      <c r="N100" s="27" t="s">
        <v>74</v>
      </c>
    </row>
    <row r="101" spans="1:14" ht="15" customHeight="1">
      <c r="A101" s="12">
        <v>94</v>
      </c>
      <c r="B101" s="13" t="s">
        <v>65</v>
      </c>
      <c r="C101" s="16"/>
      <c r="D101" s="27">
        <v>280</v>
      </c>
      <c r="E101" s="27">
        <v>216.5</v>
      </c>
      <c r="F101" s="27">
        <f>D101-G101*2-I101</f>
        <v>216.5</v>
      </c>
      <c r="G101" s="33">
        <v>2.25</v>
      </c>
      <c r="H101" s="33"/>
      <c r="I101" s="40">
        <v>59</v>
      </c>
      <c r="J101" s="40"/>
      <c r="K101" s="40">
        <v>59</v>
      </c>
      <c r="L101" s="40">
        <v>59</v>
      </c>
      <c r="M101" s="40"/>
      <c r="N101" s="27" t="s">
        <v>172</v>
      </c>
    </row>
    <row r="102" spans="1:14" ht="15" customHeight="1">
      <c r="A102" s="12">
        <v>95</v>
      </c>
      <c r="B102" s="20" t="s">
        <v>131</v>
      </c>
      <c r="C102" s="13">
        <v>80150023217</v>
      </c>
      <c r="D102" s="27">
        <v>159</v>
      </c>
      <c r="E102" s="27">
        <v>100.3</v>
      </c>
      <c r="F102" s="27">
        <f>D102-I102</f>
        <v>100.3</v>
      </c>
      <c r="G102" s="33"/>
      <c r="H102" s="33"/>
      <c r="I102" s="40">
        <v>58.7</v>
      </c>
      <c r="J102" s="40"/>
      <c r="K102" s="40">
        <v>58.7</v>
      </c>
      <c r="L102" s="40">
        <v>58.7</v>
      </c>
      <c r="M102" s="40"/>
      <c r="N102" s="27" t="s">
        <v>21</v>
      </c>
    </row>
    <row r="103" spans="1:14" ht="15" customHeight="1">
      <c r="A103" s="12">
        <v>96</v>
      </c>
      <c r="B103" s="13" t="s">
        <v>72</v>
      </c>
      <c r="C103" s="16">
        <v>80150021901</v>
      </c>
      <c r="D103" s="27">
        <v>400</v>
      </c>
      <c r="E103" s="27">
        <v>112.35</v>
      </c>
      <c r="F103" s="40">
        <f>D103-I103</f>
        <v>363</v>
      </c>
      <c r="G103" s="33"/>
      <c r="H103" s="33"/>
      <c r="I103" s="40">
        <v>37</v>
      </c>
      <c r="J103" s="40"/>
      <c r="K103" s="40">
        <v>37</v>
      </c>
      <c r="L103" s="40"/>
      <c r="M103" s="40">
        <v>37</v>
      </c>
      <c r="N103" s="27" t="s">
        <v>159</v>
      </c>
    </row>
    <row r="104" spans="1:14" ht="15" customHeight="1">
      <c r="A104" s="12">
        <v>97</v>
      </c>
      <c r="B104" s="17" t="s">
        <v>55</v>
      </c>
      <c r="C104" s="16">
        <v>80150021816</v>
      </c>
      <c r="D104" s="27">
        <v>20.1</v>
      </c>
      <c r="E104" s="27">
        <v>20.1</v>
      </c>
      <c r="F104" s="27">
        <v>20.1</v>
      </c>
      <c r="G104" s="33"/>
      <c r="H104" s="33"/>
      <c r="I104" s="40"/>
      <c r="J104" s="40"/>
      <c r="K104" s="40"/>
      <c r="L104" s="40"/>
      <c r="M104" s="40"/>
      <c r="N104" s="27"/>
    </row>
    <row r="105" spans="1:14" ht="15" customHeight="1">
      <c r="A105" s="12">
        <v>98</v>
      </c>
      <c r="B105" s="17" t="s">
        <v>58</v>
      </c>
      <c r="C105" s="16">
        <v>80150021817</v>
      </c>
      <c r="D105" s="27">
        <v>8.75</v>
      </c>
      <c r="E105" s="27">
        <v>8.75</v>
      </c>
      <c r="F105" s="27">
        <v>8.75</v>
      </c>
      <c r="G105" s="33"/>
      <c r="H105" s="33"/>
      <c r="I105" s="40"/>
      <c r="J105" s="40"/>
      <c r="K105" s="40"/>
      <c r="L105" s="40"/>
      <c r="M105" s="40"/>
      <c r="N105" s="27"/>
    </row>
    <row r="106" spans="1:14" ht="15" customHeight="1">
      <c r="A106" s="12">
        <v>99</v>
      </c>
      <c r="B106" s="13" t="s">
        <v>163</v>
      </c>
      <c r="C106" s="16">
        <v>80150021818</v>
      </c>
      <c r="D106" s="27">
        <v>252.85</v>
      </c>
      <c r="E106" s="27">
        <v>216.75</v>
      </c>
      <c r="F106" s="27">
        <f>D106-G106*2.2-I106-I107-I108</f>
        <v>216.75</v>
      </c>
      <c r="G106" s="33">
        <v>6.25</v>
      </c>
      <c r="H106" s="33"/>
      <c r="I106" s="40">
        <v>8.65</v>
      </c>
      <c r="J106" s="40"/>
      <c r="K106" s="40">
        <v>8.65</v>
      </c>
      <c r="L106" s="40"/>
      <c r="M106" s="40">
        <v>8.65</v>
      </c>
      <c r="N106" s="27" t="s">
        <v>17</v>
      </c>
    </row>
    <row r="107" spans="1:14" ht="15" customHeight="1">
      <c r="A107" s="12"/>
      <c r="B107" s="13" t="s">
        <v>163</v>
      </c>
      <c r="C107" s="13"/>
      <c r="D107" s="27"/>
      <c r="E107" s="28"/>
      <c r="F107" s="27"/>
      <c r="G107" s="33"/>
      <c r="H107" s="33"/>
      <c r="I107" s="40">
        <v>10.35</v>
      </c>
      <c r="J107" s="40"/>
      <c r="K107" s="40">
        <v>10.35</v>
      </c>
      <c r="L107" s="40">
        <v>7.6</v>
      </c>
      <c r="M107" s="40">
        <v>2.75</v>
      </c>
      <c r="N107" s="27" t="s">
        <v>164</v>
      </c>
    </row>
    <row r="108" spans="1:14" ht="15" customHeight="1">
      <c r="A108" s="12"/>
      <c r="B108" s="13" t="s">
        <v>163</v>
      </c>
      <c r="C108" s="13"/>
      <c r="D108" s="27"/>
      <c r="E108" s="28"/>
      <c r="F108" s="27"/>
      <c r="G108" s="33"/>
      <c r="H108" s="33"/>
      <c r="I108" s="40">
        <v>3.35</v>
      </c>
      <c r="J108" s="40"/>
      <c r="K108" s="40">
        <v>3.35</v>
      </c>
      <c r="L108" s="40"/>
      <c r="M108" s="40">
        <v>3.35</v>
      </c>
      <c r="N108" s="27" t="s">
        <v>30</v>
      </c>
    </row>
    <row r="109" spans="1:14" ht="15" customHeight="1">
      <c r="A109" s="12">
        <v>100</v>
      </c>
      <c r="B109" s="21" t="s">
        <v>26</v>
      </c>
      <c r="C109" s="13"/>
      <c r="D109" s="27">
        <v>25</v>
      </c>
      <c r="E109" s="28"/>
      <c r="F109" s="27">
        <v>25</v>
      </c>
      <c r="G109" s="33"/>
      <c r="H109" s="33"/>
      <c r="I109" s="40"/>
      <c r="J109" s="40"/>
      <c r="K109" s="40"/>
      <c r="L109" s="40"/>
      <c r="M109" s="40"/>
      <c r="N109" s="27" t="s">
        <v>19</v>
      </c>
    </row>
    <row r="110" spans="1:14" ht="15" customHeight="1">
      <c r="A110" s="12">
        <v>101</v>
      </c>
      <c r="B110" s="13" t="s">
        <v>47</v>
      </c>
      <c r="C110" s="13">
        <v>80150020911</v>
      </c>
      <c r="D110" s="27">
        <v>59</v>
      </c>
      <c r="E110" s="28"/>
      <c r="F110" s="27">
        <v>59</v>
      </c>
      <c r="G110" s="33"/>
      <c r="H110" s="33"/>
      <c r="I110" s="40"/>
      <c r="J110" s="40"/>
      <c r="K110" s="40"/>
      <c r="L110" s="40"/>
      <c r="M110" s="40"/>
      <c r="N110" s="27"/>
    </row>
    <row r="111" spans="1:14" ht="15" customHeight="1">
      <c r="A111" s="12">
        <v>102</v>
      </c>
      <c r="B111" s="13" t="s">
        <v>134</v>
      </c>
      <c r="C111" s="13"/>
      <c r="D111" s="27">
        <v>108.15</v>
      </c>
      <c r="E111" s="27">
        <v>99.94</v>
      </c>
      <c r="F111" s="27">
        <f>D111-G111*2.25</f>
        <v>99.9375</v>
      </c>
      <c r="G111" s="33">
        <v>3.65</v>
      </c>
      <c r="H111" s="33"/>
      <c r="I111" s="40"/>
      <c r="J111" s="40"/>
      <c r="K111" s="40"/>
      <c r="L111" s="40"/>
      <c r="M111" s="40"/>
      <c r="N111" s="27"/>
    </row>
    <row r="112" spans="1:14" ht="15" customHeight="1">
      <c r="A112" s="12">
        <v>103</v>
      </c>
      <c r="B112" s="13" t="s">
        <v>135</v>
      </c>
      <c r="C112" s="13"/>
      <c r="D112" s="27">
        <v>81.94</v>
      </c>
      <c r="E112" s="27">
        <v>59.64</v>
      </c>
      <c r="F112" s="27">
        <f>D112-G112*2</f>
        <v>59.64</v>
      </c>
      <c r="G112" s="33">
        <v>11.15</v>
      </c>
      <c r="H112" s="33"/>
      <c r="I112" s="40"/>
      <c r="J112" s="40"/>
      <c r="K112" s="40"/>
      <c r="L112" s="40"/>
      <c r="M112" s="40"/>
      <c r="N112" s="27"/>
    </row>
    <row r="113" spans="1:14" ht="15" customHeight="1">
      <c r="A113" s="12">
        <v>104</v>
      </c>
      <c r="B113" s="17" t="s">
        <v>132</v>
      </c>
      <c r="C113" s="17"/>
      <c r="D113" s="27">
        <v>36.8</v>
      </c>
      <c r="E113" s="27">
        <v>2.37</v>
      </c>
      <c r="F113" s="27">
        <f>D113-G113*2.2-I113</f>
        <v>2.370000000000001</v>
      </c>
      <c r="G113" s="33">
        <v>1.5</v>
      </c>
      <c r="H113" s="33"/>
      <c r="I113" s="40">
        <v>31.13</v>
      </c>
      <c r="J113" s="40"/>
      <c r="K113" s="40">
        <v>31.13</v>
      </c>
      <c r="L113" s="40">
        <v>12.13</v>
      </c>
      <c r="M113" s="40">
        <v>19</v>
      </c>
      <c r="N113" s="27" t="s">
        <v>160</v>
      </c>
    </row>
    <row r="114" spans="1:14" ht="15" customHeight="1">
      <c r="A114" s="12">
        <v>105</v>
      </c>
      <c r="B114" s="13" t="s">
        <v>167</v>
      </c>
      <c r="C114" s="13"/>
      <c r="D114" s="27">
        <v>218</v>
      </c>
      <c r="E114" s="27">
        <v>194.55</v>
      </c>
      <c r="F114" s="27">
        <f>D114-G114*2.2-I114</f>
        <v>194.55</v>
      </c>
      <c r="G114" s="33">
        <v>8.5</v>
      </c>
      <c r="H114" s="33"/>
      <c r="I114" s="40">
        <v>4.75</v>
      </c>
      <c r="J114" s="40"/>
      <c r="K114" s="40">
        <v>4.75</v>
      </c>
      <c r="L114" s="40"/>
      <c r="M114" s="40">
        <v>4.75</v>
      </c>
      <c r="N114" s="27" t="s">
        <v>15</v>
      </c>
    </row>
    <row r="115" spans="1:14" ht="15" customHeight="1">
      <c r="A115" s="12">
        <v>106</v>
      </c>
      <c r="B115" s="13" t="s">
        <v>168</v>
      </c>
      <c r="C115" s="13"/>
      <c r="D115" s="27">
        <v>310</v>
      </c>
      <c r="E115" s="28"/>
      <c r="F115" s="27">
        <f>D115-G115*2.2-I115</f>
        <v>300.54</v>
      </c>
      <c r="G115" s="33">
        <v>4.3</v>
      </c>
      <c r="H115" s="33"/>
      <c r="I115" s="40"/>
      <c r="J115" s="40"/>
      <c r="K115" s="40"/>
      <c r="L115" s="40"/>
      <c r="M115" s="40"/>
      <c r="N115" s="27"/>
    </row>
    <row r="116" spans="1:14" ht="15" customHeight="1">
      <c r="A116" s="31">
        <v>107</v>
      </c>
      <c r="B116" s="32" t="s">
        <v>66</v>
      </c>
      <c r="C116" s="17">
        <v>80150023431</v>
      </c>
      <c r="D116" s="27">
        <v>285</v>
      </c>
      <c r="E116" s="27">
        <v>223.97</v>
      </c>
      <c r="F116" s="27">
        <v>223.97</v>
      </c>
      <c r="G116" s="33">
        <v>4.8</v>
      </c>
      <c r="H116" s="33"/>
      <c r="I116" s="40">
        <v>5</v>
      </c>
      <c r="J116" s="40"/>
      <c r="K116" s="40">
        <v>5</v>
      </c>
      <c r="L116" s="40">
        <v>5</v>
      </c>
      <c r="M116" s="40"/>
      <c r="N116" s="27" t="s">
        <v>12</v>
      </c>
    </row>
    <row r="117" spans="1:14" ht="15" customHeight="1">
      <c r="A117" s="31"/>
      <c r="B117" s="32" t="s">
        <v>66</v>
      </c>
      <c r="C117" s="13"/>
      <c r="D117" s="27"/>
      <c r="E117" s="27"/>
      <c r="F117" s="27"/>
      <c r="G117" s="33"/>
      <c r="H117" s="33"/>
      <c r="I117" s="40">
        <v>36.05</v>
      </c>
      <c r="J117" s="40"/>
      <c r="K117" s="40">
        <v>36.05</v>
      </c>
      <c r="L117" s="40">
        <v>32.25</v>
      </c>
      <c r="M117" s="40">
        <v>3.8</v>
      </c>
      <c r="N117" s="27" t="s">
        <v>67</v>
      </c>
    </row>
    <row r="118" spans="1:14" ht="15" customHeight="1">
      <c r="A118" s="31"/>
      <c r="B118" s="32" t="s">
        <v>66</v>
      </c>
      <c r="C118" s="13"/>
      <c r="D118" s="27"/>
      <c r="E118" s="27"/>
      <c r="F118" s="27"/>
      <c r="G118" s="33"/>
      <c r="H118" s="33"/>
      <c r="I118" s="40">
        <v>13.5</v>
      </c>
      <c r="J118" s="40">
        <v>13.5</v>
      </c>
      <c r="K118" s="40"/>
      <c r="L118" s="40">
        <v>13.5</v>
      </c>
      <c r="M118" s="40"/>
      <c r="N118" s="27" t="s">
        <v>161</v>
      </c>
    </row>
    <row r="119" spans="1:14" ht="15" customHeight="1">
      <c r="A119" s="12">
        <v>108</v>
      </c>
      <c r="B119" s="17" t="s">
        <v>6</v>
      </c>
      <c r="C119" s="17"/>
      <c r="D119" s="27">
        <v>32</v>
      </c>
      <c r="E119" s="27">
        <v>19.81</v>
      </c>
      <c r="F119" s="27">
        <f>D119-G119*2.3</f>
        <v>19.810000000000002</v>
      </c>
      <c r="G119" s="33">
        <v>5.3</v>
      </c>
      <c r="H119" s="33"/>
      <c r="I119" s="40"/>
      <c r="J119" s="40"/>
      <c r="K119" s="40"/>
      <c r="L119" s="40"/>
      <c r="M119" s="40"/>
      <c r="N119" s="27"/>
    </row>
    <row r="120" spans="1:14" ht="15" customHeight="1">
      <c r="A120" s="12">
        <v>109</v>
      </c>
      <c r="B120" s="13" t="s">
        <v>14</v>
      </c>
      <c r="C120" s="13"/>
      <c r="D120" s="27">
        <v>43</v>
      </c>
      <c r="E120" s="27"/>
      <c r="F120" s="27">
        <f>D120-G120*1.5</f>
        <v>40.6</v>
      </c>
      <c r="G120" s="33">
        <v>1.6</v>
      </c>
      <c r="H120" s="33"/>
      <c r="I120" s="40"/>
      <c r="J120" s="40"/>
      <c r="K120" s="40"/>
      <c r="L120" s="40"/>
      <c r="M120" s="40"/>
      <c r="N120" s="27"/>
    </row>
    <row r="121" spans="1:14" ht="15" customHeight="1">
      <c r="A121" s="12">
        <v>110</v>
      </c>
      <c r="B121" s="13" t="s">
        <v>136</v>
      </c>
      <c r="C121" s="13">
        <v>80150020053</v>
      </c>
      <c r="D121" s="27">
        <v>136</v>
      </c>
      <c r="E121" s="27"/>
      <c r="F121" s="27">
        <v>136</v>
      </c>
      <c r="G121" s="33"/>
      <c r="H121" s="33"/>
      <c r="I121" s="40"/>
      <c r="J121" s="40"/>
      <c r="K121" s="40"/>
      <c r="L121" s="40"/>
      <c r="M121" s="40"/>
      <c r="N121" s="27"/>
    </row>
    <row r="122" spans="1:14" ht="15" customHeight="1">
      <c r="A122" s="12">
        <v>111</v>
      </c>
      <c r="B122" s="13" t="s">
        <v>137</v>
      </c>
      <c r="C122" s="13">
        <v>80150031413</v>
      </c>
      <c r="D122" s="27">
        <v>120</v>
      </c>
      <c r="E122" s="27"/>
      <c r="F122" s="27">
        <v>120</v>
      </c>
      <c r="G122" s="33"/>
      <c r="H122" s="33"/>
      <c r="I122" s="40"/>
      <c r="J122" s="40"/>
      <c r="K122" s="40"/>
      <c r="L122" s="40"/>
      <c r="M122" s="40"/>
      <c r="N122" s="27"/>
    </row>
    <row r="123" spans="1:14" ht="15" customHeight="1">
      <c r="A123" s="12">
        <v>112</v>
      </c>
      <c r="B123" s="13" t="s">
        <v>139</v>
      </c>
      <c r="C123" s="13">
        <v>80150031354</v>
      </c>
      <c r="D123" s="27">
        <v>84.45</v>
      </c>
      <c r="E123" s="27"/>
      <c r="F123" s="27">
        <v>84.45</v>
      </c>
      <c r="G123" s="33"/>
      <c r="H123" s="33"/>
      <c r="I123" s="40"/>
      <c r="J123" s="40"/>
      <c r="K123" s="40"/>
      <c r="L123" s="40"/>
      <c r="M123" s="40"/>
      <c r="N123" s="27"/>
    </row>
    <row r="124" spans="1:14" ht="15" customHeight="1">
      <c r="A124" s="12">
        <v>113</v>
      </c>
      <c r="B124" s="13" t="s">
        <v>138</v>
      </c>
      <c r="C124" s="13">
        <v>80150031362</v>
      </c>
      <c r="D124" s="27">
        <v>87.22</v>
      </c>
      <c r="E124" s="27"/>
      <c r="F124" s="27">
        <v>87.22</v>
      </c>
      <c r="G124" s="33"/>
      <c r="H124" s="33"/>
      <c r="I124" s="40"/>
      <c r="J124" s="40"/>
      <c r="K124" s="40"/>
      <c r="L124" s="40"/>
      <c r="M124" s="40"/>
      <c r="N124" s="27"/>
    </row>
    <row r="125" spans="1:14" ht="15" customHeight="1">
      <c r="A125" s="12">
        <v>114</v>
      </c>
      <c r="B125" s="13" t="s">
        <v>92</v>
      </c>
      <c r="C125" s="13">
        <v>80150030938</v>
      </c>
      <c r="D125" s="27">
        <v>86</v>
      </c>
      <c r="E125" s="27"/>
      <c r="F125" s="27">
        <v>86</v>
      </c>
      <c r="G125" s="33"/>
      <c r="H125" s="33"/>
      <c r="I125" s="40"/>
      <c r="J125" s="40"/>
      <c r="K125" s="40"/>
      <c r="L125" s="40"/>
      <c r="M125" s="40"/>
      <c r="N125" s="27"/>
    </row>
    <row r="126" spans="1:14" ht="15" customHeight="1">
      <c r="A126" s="12">
        <v>115</v>
      </c>
      <c r="B126" s="13" t="s">
        <v>95</v>
      </c>
      <c r="C126" s="13"/>
      <c r="D126" s="27">
        <v>99.7</v>
      </c>
      <c r="E126" s="27">
        <v>85.57</v>
      </c>
      <c r="F126" s="27">
        <f>D126-G126*1.8</f>
        <v>85.57000000000001</v>
      </c>
      <c r="G126" s="33">
        <v>7.85</v>
      </c>
      <c r="H126" s="33"/>
      <c r="I126" s="40"/>
      <c r="J126" s="40"/>
      <c r="K126" s="40"/>
      <c r="L126" s="40"/>
      <c r="M126" s="40"/>
      <c r="N126" s="27"/>
    </row>
    <row r="127" spans="1:14" ht="15" customHeight="1">
      <c r="A127" s="12">
        <v>116</v>
      </c>
      <c r="B127" s="13" t="s">
        <v>49</v>
      </c>
      <c r="C127" s="13">
        <v>80150022137</v>
      </c>
      <c r="D127" s="27">
        <v>32</v>
      </c>
      <c r="E127" s="27"/>
      <c r="F127" s="27">
        <v>32</v>
      </c>
      <c r="G127" s="33"/>
      <c r="H127" s="33"/>
      <c r="I127" s="40"/>
      <c r="J127" s="40"/>
      <c r="K127" s="40"/>
      <c r="L127" s="40"/>
      <c r="M127" s="40"/>
      <c r="N127" s="27"/>
    </row>
    <row r="128" spans="1:14" ht="15" customHeight="1">
      <c r="A128" s="12">
        <v>117</v>
      </c>
      <c r="B128" s="15" t="s">
        <v>5</v>
      </c>
      <c r="C128" s="15"/>
      <c r="D128" s="27">
        <v>44</v>
      </c>
      <c r="E128" s="27">
        <v>31.39</v>
      </c>
      <c r="F128" s="27">
        <f>D128-G128*2.6-I128</f>
        <v>31.39</v>
      </c>
      <c r="G128" s="33">
        <v>4.85</v>
      </c>
      <c r="H128" s="33"/>
      <c r="I128" s="40"/>
      <c r="J128" s="40"/>
      <c r="K128" s="40"/>
      <c r="L128" s="40"/>
      <c r="M128" s="40"/>
      <c r="N128" s="27"/>
    </row>
    <row r="129" spans="1:14" ht="15" customHeight="1">
      <c r="A129" s="12">
        <v>118</v>
      </c>
      <c r="B129" s="15" t="s">
        <v>50</v>
      </c>
      <c r="C129" s="22">
        <v>80150022020</v>
      </c>
      <c r="D129" s="27">
        <v>40</v>
      </c>
      <c r="E129" s="27">
        <v>40</v>
      </c>
      <c r="F129" s="27">
        <v>40</v>
      </c>
      <c r="G129" s="33"/>
      <c r="H129" s="33"/>
      <c r="I129" s="40"/>
      <c r="J129" s="40"/>
      <c r="K129" s="40"/>
      <c r="L129" s="40"/>
      <c r="M129" s="40"/>
      <c r="N129" s="27"/>
    </row>
    <row r="130" spans="1:14" ht="15" customHeight="1">
      <c r="A130" s="12">
        <v>119</v>
      </c>
      <c r="B130" s="13" t="s">
        <v>27</v>
      </c>
      <c r="C130" s="16">
        <v>80150021708</v>
      </c>
      <c r="D130" s="27">
        <v>33.5</v>
      </c>
      <c r="E130" s="27">
        <v>30.8</v>
      </c>
      <c r="F130" s="27">
        <f>D130-G130*1.8</f>
        <v>30.8</v>
      </c>
      <c r="G130" s="33">
        <v>1.5</v>
      </c>
      <c r="H130" s="33"/>
      <c r="I130" s="40"/>
      <c r="J130" s="40"/>
      <c r="K130" s="40"/>
      <c r="L130" s="40"/>
      <c r="M130" s="40"/>
      <c r="N130" s="27"/>
    </row>
    <row r="131" spans="1:14" ht="15" customHeight="1">
      <c r="A131" s="12">
        <v>120</v>
      </c>
      <c r="B131" s="13" t="s">
        <v>77</v>
      </c>
      <c r="C131" s="16">
        <v>80150031821</v>
      </c>
      <c r="D131" s="27">
        <v>116</v>
      </c>
      <c r="E131" s="27">
        <v>113</v>
      </c>
      <c r="F131" s="27">
        <f>D131-J131</f>
        <v>113</v>
      </c>
      <c r="G131" s="33"/>
      <c r="H131" s="33"/>
      <c r="I131" s="40">
        <v>3</v>
      </c>
      <c r="J131" s="40">
        <v>3</v>
      </c>
      <c r="K131" s="40"/>
      <c r="L131" s="40">
        <v>3</v>
      </c>
      <c r="M131" s="40"/>
      <c r="N131" s="27" t="s">
        <v>37</v>
      </c>
    </row>
    <row r="132" spans="1:14" ht="15" customHeight="1">
      <c r="A132" s="12">
        <v>121</v>
      </c>
      <c r="B132" s="13" t="s">
        <v>140</v>
      </c>
      <c r="C132" s="19"/>
      <c r="D132" s="27">
        <v>120</v>
      </c>
      <c r="E132" s="27">
        <v>114.08</v>
      </c>
      <c r="F132" s="27">
        <f>D132-G132*1.6</f>
        <v>114.08</v>
      </c>
      <c r="G132" s="33">
        <v>3.7</v>
      </c>
      <c r="H132" s="33"/>
      <c r="I132" s="40"/>
      <c r="J132" s="40"/>
      <c r="K132" s="40"/>
      <c r="L132" s="40"/>
      <c r="M132" s="40"/>
      <c r="N132" s="27"/>
    </row>
    <row r="133" spans="1:14" ht="15" customHeight="1">
      <c r="A133" s="12">
        <v>122</v>
      </c>
      <c r="B133" s="13" t="s">
        <v>141</v>
      </c>
      <c r="C133" s="13"/>
      <c r="D133" s="27">
        <v>43.75</v>
      </c>
      <c r="E133" s="27">
        <v>24.5</v>
      </c>
      <c r="F133" s="27">
        <f>D133-G133*2.2</f>
        <v>24.5</v>
      </c>
      <c r="G133" s="33">
        <v>8.75</v>
      </c>
      <c r="H133" s="33"/>
      <c r="I133" s="40"/>
      <c r="J133" s="40"/>
      <c r="K133" s="40"/>
      <c r="L133" s="40"/>
      <c r="M133" s="40"/>
      <c r="N133" s="27"/>
    </row>
    <row r="134" spans="1:14" ht="15" customHeight="1">
      <c r="A134" s="12">
        <v>123</v>
      </c>
      <c r="B134" s="13" t="s">
        <v>87</v>
      </c>
      <c r="C134" s="13">
        <v>80150030158</v>
      </c>
      <c r="D134" s="27">
        <v>11.8</v>
      </c>
      <c r="E134" s="27">
        <v>11.8</v>
      </c>
      <c r="F134" s="27">
        <v>11.8</v>
      </c>
      <c r="G134" s="33"/>
      <c r="H134" s="33"/>
      <c r="I134" s="40"/>
      <c r="J134" s="40"/>
      <c r="K134" s="40"/>
      <c r="L134" s="40"/>
      <c r="M134" s="40"/>
      <c r="N134" s="27"/>
    </row>
    <row r="135" spans="1:14" s="10" customFormat="1" ht="15" customHeight="1">
      <c r="A135" s="12">
        <v>124</v>
      </c>
      <c r="B135" s="13" t="s">
        <v>88</v>
      </c>
      <c r="C135" s="13"/>
      <c r="D135" s="27">
        <v>39.7</v>
      </c>
      <c r="E135" s="27">
        <v>39.7</v>
      </c>
      <c r="F135" s="27">
        <v>39.7</v>
      </c>
      <c r="G135" s="33"/>
      <c r="H135" s="33"/>
      <c r="I135" s="40"/>
      <c r="J135" s="40"/>
      <c r="K135" s="40"/>
      <c r="L135" s="40"/>
      <c r="M135" s="40"/>
      <c r="N135" s="27"/>
    </row>
    <row r="136" spans="1:14" ht="15" customHeight="1">
      <c r="A136" s="12">
        <v>125</v>
      </c>
      <c r="B136" s="13" t="s">
        <v>89</v>
      </c>
      <c r="C136" s="13">
        <v>80150030163</v>
      </c>
      <c r="D136" s="27">
        <v>18</v>
      </c>
      <c r="E136" s="27"/>
      <c r="F136" s="27">
        <v>18</v>
      </c>
      <c r="G136" s="33"/>
      <c r="H136" s="33"/>
      <c r="I136" s="40"/>
      <c r="J136" s="40"/>
      <c r="K136" s="40"/>
      <c r="L136" s="40"/>
      <c r="M136" s="40"/>
      <c r="N136" s="27"/>
    </row>
    <row r="137" spans="1:14" ht="15" customHeight="1">
      <c r="A137" s="12">
        <v>126</v>
      </c>
      <c r="B137" s="13" t="s">
        <v>80</v>
      </c>
      <c r="C137" s="13">
        <v>80150032214</v>
      </c>
      <c r="D137" s="27">
        <v>91.65</v>
      </c>
      <c r="E137" s="27"/>
      <c r="F137" s="27">
        <v>91.65</v>
      </c>
      <c r="G137" s="33"/>
      <c r="H137" s="33"/>
      <c r="I137" s="40"/>
      <c r="J137" s="40"/>
      <c r="K137" s="40"/>
      <c r="L137" s="40"/>
      <c r="M137" s="40"/>
      <c r="N137" s="27"/>
    </row>
    <row r="138" spans="1:14" ht="15" customHeight="1">
      <c r="A138" s="12">
        <v>127</v>
      </c>
      <c r="B138" s="13" t="s">
        <v>142</v>
      </c>
      <c r="C138" s="13"/>
      <c r="D138" s="27">
        <v>460</v>
      </c>
      <c r="E138" s="27">
        <v>387.83</v>
      </c>
      <c r="F138" s="27">
        <f>D138-G138*2.2-I138</f>
        <v>387.83</v>
      </c>
      <c r="G138" s="33">
        <v>12.35</v>
      </c>
      <c r="H138" s="33"/>
      <c r="I138" s="40">
        <v>45</v>
      </c>
      <c r="J138" s="40"/>
      <c r="K138" s="40">
        <v>45</v>
      </c>
      <c r="L138" s="40"/>
      <c r="M138" s="40">
        <v>45</v>
      </c>
      <c r="N138" s="27" t="s">
        <v>17</v>
      </c>
    </row>
    <row r="139" spans="1:14" s="10" customFormat="1" ht="15" customHeight="1">
      <c r="A139" s="12">
        <v>128</v>
      </c>
      <c r="B139" s="13" t="s">
        <v>28</v>
      </c>
      <c r="C139" s="13">
        <v>80150023053</v>
      </c>
      <c r="D139" s="27">
        <v>16.7</v>
      </c>
      <c r="E139" s="27">
        <v>13.37</v>
      </c>
      <c r="F139" s="27">
        <f>D139-G139*1.8</f>
        <v>13.37</v>
      </c>
      <c r="G139" s="33">
        <v>1.85</v>
      </c>
      <c r="H139" s="33"/>
      <c r="I139" s="40"/>
      <c r="J139" s="40"/>
      <c r="K139" s="40"/>
      <c r="L139" s="40"/>
      <c r="M139" s="40"/>
      <c r="N139" s="27"/>
    </row>
    <row r="140" spans="1:14" ht="15" customHeight="1">
      <c r="A140" s="12">
        <v>129</v>
      </c>
      <c r="B140" s="13" t="s">
        <v>143</v>
      </c>
      <c r="C140" s="13"/>
      <c r="D140" s="27">
        <v>125.1</v>
      </c>
      <c r="E140" s="27">
        <v>79.99</v>
      </c>
      <c r="F140" s="27">
        <f>D140-G140*2.6</f>
        <v>79.98999999999998</v>
      </c>
      <c r="G140" s="33">
        <v>17.35</v>
      </c>
      <c r="H140" s="33"/>
      <c r="I140" s="40"/>
      <c r="J140" s="40"/>
      <c r="K140" s="40"/>
      <c r="L140" s="40"/>
      <c r="M140" s="40"/>
      <c r="N140" s="27"/>
    </row>
    <row r="141" spans="1:14" ht="15" customHeight="1">
      <c r="A141" s="12">
        <v>130</v>
      </c>
      <c r="B141" s="13" t="s">
        <v>176</v>
      </c>
      <c r="C141" s="13"/>
      <c r="D141" s="27">
        <v>42</v>
      </c>
      <c r="E141" s="27"/>
      <c r="F141" s="27">
        <v>42</v>
      </c>
      <c r="G141" s="33"/>
      <c r="H141" s="33"/>
      <c r="I141" s="40"/>
      <c r="J141" s="40"/>
      <c r="K141" s="40"/>
      <c r="L141" s="40"/>
      <c r="M141" s="40"/>
      <c r="N141" s="27"/>
    </row>
    <row r="142" spans="1:14" ht="15" customHeight="1">
      <c r="A142" s="12">
        <v>131</v>
      </c>
      <c r="B142" s="13" t="s">
        <v>144</v>
      </c>
      <c r="C142" s="13"/>
      <c r="D142" s="27">
        <v>95</v>
      </c>
      <c r="E142" s="27"/>
      <c r="F142" s="27">
        <v>95</v>
      </c>
      <c r="G142" s="33"/>
      <c r="H142" s="33"/>
      <c r="I142" s="40"/>
      <c r="J142" s="40"/>
      <c r="K142" s="40"/>
      <c r="L142" s="40"/>
      <c r="M142" s="40"/>
      <c r="N142" s="27"/>
    </row>
    <row r="143" spans="1:14" ht="15" customHeight="1">
      <c r="A143" s="12">
        <v>132</v>
      </c>
      <c r="B143" s="13" t="s">
        <v>145</v>
      </c>
      <c r="C143" s="13"/>
      <c r="D143" s="27">
        <v>60</v>
      </c>
      <c r="E143" s="27">
        <v>26.25</v>
      </c>
      <c r="F143" s="27">
        <f>D143-G143*2.7</f>
        <v>26.25</v>
      </c>
      <c r="G143" s="33">
        <v>12.5</v>
      </c>
      <c r="H143" s="33"/>
      <c r="I143" s="40"/>
      <c r="J143" s="40"/>
      <c r="K143" s="40"/>
      <c r="L143" s="40"/>
      <c r="M143" s="40"/>
      <c r="N143" s="27"/>
    </row>
    <row r="144" spans="1:14" ht="15" customHeight="1">
      <c r="A144" s="12">
        <v>133</v>
      </c>
      <c r="B144" s="13" t="s">
        <v>147</v>
      </c>
      <c r="C144" s="13">
        <v>80150023123</v>
      </c>
      <c r="D144" s="27">
        <v>7.25</v>
      </c>
      <c r="E144" s="27">
        <v>6.8</v>
      </c>
      <c r="F144" s="27">
        <f>D144-G144*1.8</f>
        <v>6.8</v>
      </c>
      <c r="G144" s="33">
        <v>0.25</v>
      </c>
      <c r="H144" s="33"/>
      <c r="I144" s="40"/>
      <c r="J144" s="40"/>
      <c r="K144" s="40"/>
      <c r="L144" s="40"/>
      <c r="M144" s="40"/>
      <c r="N144" s="27"/>
    </row>
    <row r="145" spans="1:14" ht="15" customHeight="1">
      <c r="A145" s="12">
        <v>134</v>
      </c>
      <c r="B145" s="13" t="s">
        <v>169</v>
      </c>
      <c r="C145" s="23"/>
      <c r="D145" s="27">
        <v>32</v>
      </c>
      <c r="E145" s="28"/>
      <c r="F145" s="27">
        <v>32</v>
      </c>
      <c r="G145" s="33"/>
      <c r="H145" s="33"/>
      <c r="I145" s="40"/>
      <c r="J145" s="40"/>
      <c r="K145" s="40"/>
      <c r="L145" s="40"/>
      <c r="M145" s="40"/>
      <c r="N145" s="27"/>
    </row>
    <row r="146" spans="1:14" ht="15" customHeight="1">
      <c r="A146" s="12">
        <v>135</v>
      </c>
      <c r="B146" s="13" t="s">
        <v>170</v>
      </c>
      <c r="C146" s="24"/>
      <c r="D146" s="27">
        <v>600</v>
      </c>
      <c r="E146" s="28"/>
      <c r="F146" s="27">
        <v>600</v>
      </c>
      <c r="G146" s="33"/>
      <c r="H146" s="33"/>
      <c r="I146" s="40"/>
      <c r="J146" s="40"/>
      <c r="K146" s="40"/>
      <c r="L146" s="40"/>
      <c r="M146" s="40"/>
      <c r="N146" s="27"/>
    </row>
    <row r="147" spans="1:14" ht="15" customHeight="1">
      <c r="A147" s="12">
        <v>136</v>
      </c>
      <c r="B147" s="13" t="s">
        <v>171</v>
      </c>
      <c r="C147" s="23"/>
      <c r="D147" s="27">
        <v>5.09</v>
      </c>
      <c r="E147" s="27">
        <v>4.43</v>
      </c>
      <c r="F147" s="27">
        <f>D147-G147*2.2</f>
        <v>4.43</v>
      </c>
      <c r="G147" s="33">
        <v>0.3</v>
      </c>
      <c r="H147" s="33"/>
      <c r="I147" s="40"/>
      <c r="J147" s="40"/>
      <c r="K147" s="40"/>
      <c r="L147" s="40"/>
      <c r="M147" s="40"/>
      <c r="N147" s="27"/>
    </row>
    <row r="148" spans="1:14" ht="15" customHeight="1">
      <c r="A148" s="12">
        <v>137</v>
      </c>
      <c r="B148" s="13" t="s">
        <v>100</v>
      </c>
      <c r="C148" s="13">
        <v>80150040422</v>
      </c>
      <c r="D148" s="27">
        <v>22</v>
      </c>
      <c r="E148" s="28"/>
      <c r="F148" s="27">
        <v>22</v>
      </c>
      <c r="G148" s="33"/>
      <c r="H148" s="33"/>
      <c r="I148" s="40"/>
      <c r="J148" s="40"/>
      <c r="K148" s="40"/>
      <c r="L148" s="40"/>
      <c r="M148" s="40"/>
      <c r="N148" s="27"/>
    </row>
    <row r="149" spans="1:15" s="7" customFormat="1" ht="15" customHeight="1">
      <c r="A149" s="12">
        <v>138</v>
      </c>
      <c r="B149" s="17" t="s">
        <v>104</v>
      </c>
      <c r="C149" s="13">
        <v>80940040452</v>
      </c>
      <c r="D149" s="27">
        <v>225</v>
      </c>
      <c r="E149" s="28"/>
      <c r="F149" s="27">
        <v>225</v>
      </c>
      <c r="G149" s="33"/>
      <c r="H149" s="33"/>
      <c r="I149" s="40"/>
      <c r="J149" s="40"/>
      <c r="K149" s="40"/>
      <c r="L149" s="40"/>
      <c r="M149" s="40"/>
      <c r="N149" s="27"/>
      <c r="O149" s="8"/>
    </row>
    <row r="150" spans="1:15" s="7" customFormat="1" ht="15" customHeight="1">
      <c r="A150" s="12">
        <v>139</v>
      </c>
      <c r="B150" s="17" t="s">
        <v>91</v>
      </c>
      <c r="C150" s="13">
        <v>80150030314</v>
      </c>
      <c r="D150" s="27">
        <v>91.85</v>
      </c>
      <c r="E150" s="28"/>
      <c r="F150" s="27">
        <v>91.85</v>
      </c>
      <c r="G150" s="33"/>
      <c r="H150" s="33"/>
      <c r="I150" s="40"/>
      <c r="J150" s="40"/>
      <c r="K150" s="40"/>
      <c r="L150" s="40"/>
      <c r="M150" s="40"/>
      <c r="N150" s="27"/>
      <c r="O150" s="8"/>
    </row>
    <row r="151" spans="1:15" ht="15" customHeight="1">
      <c r="A151" s="12">
        <v>140</v>
      </c>
      <c r="B151" s="17" t="s">
        <v>2</v>
      </c>
      <c r="C151" s="13">
        <v>80150023084</v>
      </c>
      <c r="D151" s="27">
        <v>14</v>
      </c>
      <c r="E151" s="27">
        <v>3.79</v>
      </c>
      <c r="F151" s="27">
        <f>D151-G151*2.6-I151</f>
        <v>3.79</v>
      </c>
      <c r="G151" s="33">
        <v>1.35</v>
      </c>
      <c r="H151" s="33"/>
      <c r="I151" s="40">
        <v>6.7</v>
      </c>
      <c r="J151" s="40"/>
      <c r="K151" s="40">
        <v>6.7</v>
      </c>
      <c r="L151" s="40">
        <v>6.7</v>
      </c>
      <c r="M151" s="40"/>
      <c r="N151" s="27" t="s">
        <v>166</v>
      </c>
      <c r="O151" s="11"/>
    </row>
    <row r="152" spans="1:14" ht="15" customHeight="1">
      <c r="A152" s="12">
        <v>141</v>
      </c>
      <c r="B152" s="13" t="s">
        <v>9</v>
      </c>
      <c r="C152" s="13"/>
      <c r="D152" s="27">
        <v>47.9</v>
      </c>
      <c r="E152" s="27">
        <v>34.78</v>
      </c>
      <c r="F152" s="27">
        <f>D152-G152*2.5</f>
        <v>34.775</v>
      </c>
      <c r="G152" s="33">
        <v>5.25</v>
      </c>
      <c r="H152" s="33"/>
      <c r="I152" s="40"/>
      <c r="J152" s="40"/>
      <c r="K152" s="40"/>
      <c r="L152" s="40"/>
      <c r="M152" s="40"/>
      <c r="N152" s="27"/>
    </row>
    <row r="153" spans="1:14" ht="15" customHeight="1">
      <c r="A153" s="12">
        <v>142</v>
      </c>
      <c r="B153" s="13" t="s">
        <v>148</v>
      </c>
      <c r="C153" s="15"/>
      <c r="D153" s="27">
        <v>27.55</v>
      </c>
      <c r="E153" s="27">
        <v>27.55</v>
      </c>
      <c r="F153" s="27">
        <v>27.55</v>
      </c>
      <c r="G153" s="33"/>
      <c r="H153" s="33"/>
      <c r="I153" s="40"/>
      <c r="J153" s="40"/>
      <c r="K153" s="40"/>
      <c r="L153" s="40"/>
      <c r="M153" s="40"/>
      <c r="N153" s="27"/>
    </row>
    <row r="154" spans="1:14" ht="15" customHeight="1">
      <c r="A154" s="12">
        <v>143</v>
      </c>
      <c r="B154" s="13" t="s">
        <v>29</v>
      </c>
      <c r="C154" s="13">
        <v>80940040454</v>
      </c>
      <c r="D154" s="27">
        <v>13.1</v>
      </c>
      <c r="E154" s="27">
        <v>12.72</v>
      </c>
      <c r="F154" s="27">
        <f>D154-G154*1.8</f>
        <v>12.722</v>
      </c>
      <c r="G154" s="33">
        <v>0.21</v>
      </c>
      <c r="H154" s="33"/>
      <c r="I154" s="40"/>
      <c r="J154" s="40"/>
      <c r="K154" s="40"/>
      <c r="L154" s="40"/>
      <c r="M154" s="40"/>
      <c r="N154" s="27" t="s">
        <v>42</v>
      </c>
    </row>
    <row r="155" spans="1:14" ht="15" customHeight="1">
      <c r="A155" s="12">
        <v>144</v>
      </c>
      <c r="B155" s="17" t="s">
        <v>36</v>
      </c>
      <c r="C155" s="17"/>
      <c r="D155" s="27">
        <v>97.85</v>
      </c>
      <c r="E155" s="27">
        <v>69.85</v>
      </c>
      <c r="F155" s="27">
        <f>D155-G155*2.5-I155</f>
        <v>69.85</v>
      </c>
      <c r="G155" s="33">
        <v>1.2</v>
      </c>
      <c r="H155" s="33"/>
      <c r="I155" s="40">
        <v>25</v>
      </c>
      <c r="J155" s="40"/>
      <c r="K155" s="40">
        <v>25</v>
      </c>
      <c r="L155" s="40">
        <v>13</v>
      </c>
      <c r="M155" s="40">
        <v>12</v>
      </c>
      <c r="N155" s="27" t="s">
        <v>160</v>
      </c>
    </row>
    <row r="156" spans="1:14" ht="15" customHeight="1">
      <c r="A156" s="12">
        <v>145</v>
      </c>
      <c r="B156" s="17" t="s">
        <v>162</v>
      </c>
      <c r="C156" s="17">
        <v>80940040743</v>
      </c>
      <c r="D156" s="27">
        <v>55</v>
      </c>
      <c r="E156" s="27">
        <v>55</v>
      </c>
      <c r="F156" s="27">
        <v>55</v>
      </c>
      <c r="G156" s="33"/>
      <c r="H156" s="33"/>
      <c r="I156" s="39"/>
      <c r="J156" s="33"/>
      <c r="K156" s="33"/>
      <c r="L156" s="39"/>
      <c r="M156" s="39"/>
      <c r="N156" s="27"/>
    </row>
    <row r="157" spans="1:14" ht="15" customHeight="1">
      <c r="A157" s="2"/>
      <c r="B157" s="25" t="s">
        <v>11</v>
      </c>
      <c r="C157" s="25"/>
      <c r="D157" s="30">
        <f>SUM(D8:D156)</f>
        <v>11684.87</v>
      </c>
      <c r="E157" s="30">
        <f>SUM(E8:E156)</f>
        <v>5232.8200000000015</v>
      </c>
      <c r="F157" s="30">
        <f>SUM(F8:F156)</f>
        <v>10231.977300000002</v>
      </c>
      <c r="G157" s="39">
        <f>SUM(G8:G156)</f>
        <v>382.0000000000001</v>
      </c>
      <c r="H157" s="39">
        <f>SUM(H8:H156)</f>
        <v>14.19</v>
      </c>
      <c r="I157" s="39">
        <f>SUM(I10:I156)</f>
        <v>614.34</v>
      </c>
      <c r="J157" s="33">
        <f>SUM(J8:J156)</f>
        <v>145.75</v>
      </c>
      <c r="K157" s="33">
        <f>SUM(K7:K156)</f>
        <v>468.59000000000003</v>
      </c>
      <c r="L157" s="39">
        <f>SUM(L10:L156)</f>
        <v>398.09</v>
      </c>
      <c r="M157" s="39">
        <f>SUM(M8:M156)</f>
        <v>216.25</v>
      </c>
      <c r="N157" s="27"/>
    </row>
    <row r="158" spans="2:12" ht="15">
      <c r="B158" s="45"/>
      <c r="C158" s="43"/>
      <c r="D158" s="44"/>
      <c r="E158" s="46"/>
      <c r="F158" s="46"/>
      <c r="G158" s="43"/>
      <c r="H158" s="43"/>
      <c r="J158" s="131"/>
      <c r="K158" s="131"/>
      <c r="L158" s="132"/>
    </row>
    <row r="159" spans="2:14" ht="51.75" customHeight="1">
      <c r="B159" s="138" t="s">
        <v>182</v>
      </c>
      <c r="C159" s="138"/>
      <c r="D159" s="138"/>
      <c r="E159" s="138"/>
      <c r="F159" s="138"/>
      <c r="G159" s="138"/>
      <c r="H159" s="138"/>
      <c r="I159" s="138"/>
      <c r="J159" s="138"/>
      <c r="K159" s="138"/>
      <c r="L159" s="138"/>
      <c r="M159" s="138"/>
      <c r="N159" s="138"/>
    </row>
    <row r="160" spans="3:10" ht="12.75">
      <c r="C160" s="61"/>
      <c r="D160" s="48"/>
      <c r="E160" s="62"/>
      <c r="F160" s="48"/>
      <c r="G160" s="48"/>
      <c r="H160" s="48"/>
      <c r="I160" s="48"/>
      <c r="J160" s="62"/>
    </row>
    <row r="161" spans="3:10" ht="12.75">
      <c r="C161" s="61"/>
      <c r="D161" s="48"/>
      <c r="E161" s="62"/>
      <c r="F161" s="48"/>
      <c r="G161" s="48"/>
      <c r="H161" s="48"/>
      <c r="I161" s="48"/>
      <c r="J161" s="62"/>
    </row>
    <row r="162" spans="2:10" ht="12.75">
      <c r="B162" s="63"/>
      <c r="C162" s="63"/>
      <c r="D162" s="69"/>
      <c r="E162" s="63"/>
      <c r="F162" s="68"/>
      <c r="G162" s="68"/>
      <c r="H162" s="1"/>
      <c r="I162" s="68"/>
      <c r="J162" s="64"/>
    </row>
    <row r="163" spans="3:9" ht="12.75">
      <c r="C163" s="48" t="s">
        <v>184</v>
      </c>
      <c r="D163" s="65"/>
      <c r="F163" s="54"/>
      <c r="G163" s="54"/>
      <c r="I163" s="65"/>
    </row>
    <row r="164" spans="3:10" ht="12.75">
      <c r="C164" s="66"/>
      <c r="D164" s="65"/>
      <c r="E164" s="64"/>
      <c r="F164" s="65"/>
      <c r="G164" s="65"/>
      <c r="H164" s="65"/>
      <c r="I164" s="65"/>
      <c r="J164" s="64"/>
    </row>
    <row r="165" spans="2:10" ht="12.75">
      <c r="B165" s="67" t="s">
        <v>178</v>
      </c>
      <c r="C165" s="65"/>
      <c r="D165" s="64"/>
      <c r="E165" s="65"/>
      <c r="H165" s="65"/>
      <c r="I165" s="65"/>
      <c r="J165" s="64"/>
    </row>
  </sheetData>
  <sheetProtection/>
  <mergeCells count="11">
    <mergeCell ref="F5:F6"/>
    <mergeCell ref="I5:M5"/>
    <mergeCell ref="I2:N2"/>
    <mergeCell ref="B3:I3"/>
    <mergeCell ref="B159:N159"/>
    <mergeCell ref="G5:H5"/>
    <mergeCell ref="A5:A7"/>
    <mergeCell ref="B5:B7"/>
    <mergeCell ref="C5:C7"/>
    <mergeCell ref="D5:D6"/>
    <mergeCell ref="E5:E6"/>
  </mergeCells>
  <printOptions/>
  <pageMargins left="0.25" right="0.25" top="0.75" bottom="0.75" header="0.3" footer="0.3"/>
  <pageSetup fitToHeight="0" fitToWidth="1" orientation="landscape"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B1:M45"/>
  <sheetViews>
    <sheetView zoomScale="80" zoomScaleNormal="80" zoomScalePageLayoutView="0" workbookViewId="0" topLeftCell="A1">
      <selection activeCell="J6" sqref="J6"/>
    </sheetView>
  </sheetViews>
  <sheetFormatPr defaultColWidth="9.140625" defaultRowHeight="12.75" outlineLevelCol="1"/>
  <cols>
    <col min="1" max="1" width="3.00390625" style="0" customWidth="1"/>
    <col min="2" max="2" width="6.140625" style="54" customWidth="1"/>
    <col min="3" max="3" width="61.00390625" style="54" customWidth="1"/>
    <col min="4" max="5" width="12.8515625" style="54" customWidth="1"/>
    <col min="6" max="6" width="12.8515625" style="54" hidden="1" customWidth="1" outlineLevel="1"/>
    <col min="7" max="7" width="14.140625" style="54" customWidth="1" outlineLevel="1"/>
    <col min="8" max="8" width="10.57421875" style="54" customWidth="1" outlineLevel="1"/>
    <col min="9" max="9" width="14.421875" style="54" customWidth="1" outlineLevel="1"/>
  </cols>
  <sheetData>
    <row r="1" spans="2:9" ht="15.75">
      <c r="B1" s="74"/>
      <c r="C1" s="75"/>
      <c r="D1" s="74"/>
      <c r="E1" s="76"/>
      <c r="F1" s="74"/>
      <c r="G1" s="74"/>
      <c r="H1" s="74"/>
      <c r="I1" s="74"/>
    </row>
    <row r="2" spans="2:9" ht="15.75">
      <c r="B2" s="74"/>
      <c r="C2" s="75"/>
      <c r="D2" s="74"/>
      <c r="E2" s="76"/>
      <c r="F2" s="74"/>
      <c r="G2" s="74"/>
      <c r="H2" s="74"/>
      <c r="I2" s="74"/>
    </row>
    <row r="3" spans="2:9" ht="15" customHeight="1">
      <c r="B3" s="77"/>
      <c r="C3" s="77"/>
      <c r="G3" s="136" t="s">
        <v>245</v>
      </c>
      <c r="H3" s="136"/>
      <c r="I3" s="136"/>
    </row>
    <row r="4" spans="2:9" ht="18.75">
      <c r="B4" s="77"/>
      <c r="C4" s="146" t="s">
        <v>189</v>
      </c>
      <c r="D4" s="146"/>
      <c r="E4" s="146"/>
      <c r="F4" s="146"/>
      <c r="G4" s="146"/>
      <c r="H4" s="146"/>
      <c r="I4" s="77"/>
    </row>
    <row r="5" spans="2:9" ht="18.75">
      <c r="B5" s="77"/>
      <c r="C5" s="74"/>
      <c r="D5" s="147"/>
      <c r="E5" s="147"/>
      <c r="F5" s="147"/>
      <c r="G5" s="147"/>
      <c r="H5" s="147"/>
      <c r="I5" s="147"/>
    </row>
    <row r="6" spans="2:9" ht="18">
      <c r="B6" s="77"/>
      <c r="C6" s="148" t="s">
        <v>190</v>
      </c>
      <c r="D6" s="148"/>
      <c r="E6" s="148"/>
      <c r="F6" s="148"/>
      <c r="G6" s="148"/>
      <c r="H6" s="148"/>
      <c r="I6" s="148"/>
    </row>
    <row r="7" spans="2:9" ht="19.5" thickBot="1">
      <c r="B7" s="77"/>
      <c r="C7" s="78"/>
      <c r="D7" s="78"/>
      <c r="E7" s="78"/>
      <c r="F7" s="78"/>
      <c r="G7" s="78"/>
      <c r="H7" s="78"/>
      <c r="I7" s="78"/>
    </row>
    <row r="8" spans="2:9" ht="12.75">
      <c r="B8" s="149" t="s">
        <v>191</v>
      </c>
      <c r="C8" s="151" t="s">
        <v>192</v>
      </c>
      <c r="D8" s="151" t="s">
        <v>246</v>
      </c>
      <c r="E8" s="151" t="s">
        <v>193</v>
      </c>
      <c r="F8" s="151" t="s">
        <v>194</v>
      </c>
      <c r="G8" s="151" t="s">
        <v>195</v>
      </c>
      <c r="H8" s="151" t="s">
        <v>196</v>
      </c>
      <c r="I8" s="153" t="s">
        <v>197</v>
      </c>
    </row>
    <row r="9" spans="2:9" ht="34.5" customHeight="1" thickBot="1">
      <c r="B9" s="150"/>
      <c r="C9" s="152"/>
      <c r="D9" s="152"/>
      <c r="E9" s="152"/>
      <c r="F9" s="152"/>
      <c r="G9" s="152"/>
      <c r="H9" s="152"/>
      <c r="I9" s="154"/>
    </row>
    <row r="10" spans="2:9" ht="18.75" customHeight="1">
      <c r="B10" s="79" t="s">
        <v>198</v>
      </c>
      <c r="C10" s="80" t="s">
        <v>199</v>
      </c>
      <c r="D10" s="81"/>
      <c r="E10" s="81"/>
      <c r="F10" s="82"/>
      <c r="G10" s="83"/>
      <c r="H10" s="82"/>
      <c r="I10" s="84"/>
    </row>
    <row r="11" spans="2:9" ht="18.75" customHeight="1">
      <c r="B11" s="107" t="s">
        <v>200</v>
      </c>
      <c r="C11" s="108" t="s">
        <v>201</v>
      </c>
      <c r="D11" s="85" t="s">
        <v>202</v>
      </c>
      <c r="E11" s="109">
        <v>7222.91</v>
      </c>
      <c r="F11" s="86">
        <v>0.07</v>
      </c>
      <c r="G11" s="87">
        <v>365</v>
      </c>
      <c r="H11" s="86">
        <v>0</v>
      </c>
      <c r="I11" s="88">
        <f>E11*H11*G11</f>
        <v>0</v>
      </c>
    </row>
    <row r="12" spans="2:9" ht="18.75" customHeight="1">
      <c r="B12" s="107" t="s">
        <v>203</v>
      </c>
      <c r="C12" s="108" t="s">
        <v>204</v>
      </c>
      <c r="D12" s="85"/>
      <c r="E12" s="110"/>
      <c r="F12" s="86"/>
      <c r="G12" s="87"/>
      <c r="H12" s="86"/>
      <c r="I12" s="88"/>
    </row>
    <row r="13" spans="2:9" ht="18.75" customHeight="1">
      <c r="B13" s="107"/>
      <c r="C13" s="111" t="s">
        <v>205</v>
      </c>
      <c r="D13" s="110" t="s">
        <v>206</v>
      </c>
      <c r="E13" s="109">
        <v>367.81</v>
      </c>
      <c r="F13" s="86">
        <v>0.05</v>
      </c>
      <c r="G13" s="87">
        <v>40</v>
      </c>
      <c r="H13" s="86">
        <v>0</v>
      </c>
      <c r="I13" s="88">
        <f>E13*H13*G13</f>
        <v>0</v>
      </c>
    </row>
    <row r="14" spans="2:9" ht="18.75" customHeight="1">
      <c r="B14" s="107"/>
      <c r="C14" s="111" t="s">
        <v>207</v>
      </c>
      <c r="D14" s="110" t="s">
        <v>206</v>
      </c>
      <c r="E14" s="109">
        <v>367.81</v>
      </c>
      <c r="F14" s="86">
        <v>0.05</v>
      </c>
      <c r="G14" s="87">
        <v>40</v>
      </c>
      <c r="H14" s="86">
        <v>0</v>
      </c>
      <c r="I14" s="88">
        <f>E14*H14*G14</f>
        <v>0</v>
      </c>
    </row>
    <row r="15" spans="2:9" ht="18.75" customHeight="1">
      <c r="B15" s="107"/>
      <c r="C15" s="111" t="s">
        <v>208</v>
      </c>
      <c r="D15" s="110" t="s">
        <v>206</v>
      </c>
      <c r="E15" s="109">
        <v>382</v>
      </c>
      <c r="F15" s="86">
        <v>0.05</v>
      </c>
      <c r="G15" s="87">
        <v>10</v>
      </c>
      <c r="H15" s="86">
        <v>0</v>
      </c>
      <c r="I15" s="88">
        <f>E15*H15*G15</f>
        <v>0</v>
      </c>
    </row>
    <row r="16" spans="2:9" ht="18.75" customHeight="1">
      <c r="B16" s="112" t="s">
        <v>209</v>
      </c>
      <c r="C16" s="113" t="s">
        <v>210</v>
      </c>
      <c r="D16" s="85"/>
      <c r="E16" s="110"/>
      <c r="F16" s="86"/>
      <c r="G16" s="87"/>
      <c r="H16" s="86"/>
      <c r="I16" s="88"/>
    </row>
    <row r="17" spans="2:9" ht="18.75" customHeight="1">
      <c r="B17" s="107" t="s">
        <v>211</v>
      </c>
      <c r="C17" s="114" t="s">
        <v>212</v>
      </c>
      <c r="D17" s="85"/>
      <c r="E17" s="110"/>
      <c r="F17" s="86">
        <v>0.37</v>
      </c>
      <c r="G17" s="87"/>
      <c r="H17" s="86"/>
      <c r="I17" s="88"/>
    </row>
    <row r="18" spans="2:9" ht="18.75" customHeight="1">
      <c r="B18" s="107"/>
      <c r="C18" s="111" t="s">
        <v>213</v>
      </c>
      <c r="D18" s="85" t="s">
        <v>214</v>
      </c>
      <c r="E18" s="110">
        <v>396.33</v>
      </c>
      <c r="F18" s="86">
        <v>0.04</v>
      </c>
      <c r="G18" s="87">
        <v>40</v>
      </c>
      <c r="H18" s="86">
        <v>0</v>
      </c>
      <c r="I18" s="88">
        <f>E18*H18*G18</f>
        <v>0</v>
      </c>
    </row>
    <row r="19" spans="2:9" ht="18.75" customHeight="1">
      <c r="B19" s="107"/>
      <c r="C19" s="111" t="s">
        <v>207</v>
      </c>
      <c r="D19" s="85" t="s">
        <v>214</v>
      </c>
      <c r="E19" s="109">
        <v>216.25</v>
      </c>
      <c r="F19" s="86"/>
      <c r="G19" s="87">
        <v>40</v>
      </c>
      <c r="H19" s="86">
        <v>0</v>
      </c>
      <c r="I19" s="88">
        <f>E19*H19*G19</f>
        <v>0</v>
      </c>
    </row>
    <row r="20" spans="2:9" ht="18.75" customHeight="1">
      <c r="B20" s="107"/>
      <c r="C20" s="111" t="s">
        <v>215</v>
      </c>
      <c r="D20" s="85" t="s">
        <v>214</v>
      </c>
      <c r="E20" s="115">
        <v>400.13</v>
      </c>
      <c r="F20" s="89"/>
      <c r="G20" s="90">
        <v>10</v>
      </c>
      <c r="H20" s="86">
        <v>0</v>
      </c>
      <c r="I20" s="88">
        <f>E20*H20*G20</f>
        <v>0</v>
      </c>
    </row>
    <row r="21" spans="2:9" ht="18.75" customHeight="1">
      <c r="B21" s="112" t="s">
        <v>216</v>
      </c>
      <c r="C21" s="91" t="s">
        <v>217</v>
      </c>
      <c r="D21" s="85"/>
      <c r="E21" s="116"/>
      <c r="F21" s="117"/>
      <c r="G21" s="118"/>
      <c r="H21" s="86"/>
      <c r="I21" s="88"/>
    </row>
    <row r="22" spans="2:9" ht="18.75" customHeight="1">
      <c r="B22" s="107" t="s">
        <v>218</v>
      </c>
      <c r="C22" s="117" t="s">
        <v>219</v>
      </c>
      <c r="D22" s="119"/>
      <c r="E22" s="116"/>
      <c r="F22" s="86"/>
      <c r="G22" s="87"/>
      <c r="H22" s="86"/>
      <c r="I22" s="88"/>
    </row>
    <row r="23" spans="2:9" ht="18.75" customHeight="1">
      <c r="B23" s="107"/>
      <c r="C23" s="92" t="s">
        <v>220</v>
      </c>
      <c r="D23" s="85" t="s">
        <v>214</v>
      </c>
      <c r="E23" s="120">
        <v>4826.87</v>
      </c>
      <c r="F23" s="86"/>
      <c r="G23" s="87">
        <v>15</v>
      </c>
      <c r="H23" s="86">
        <v>0</v>
      </c>
      <c r="I23" s="88">
        <f>E23*H23*G23</f>
        <v>0</v>
      </c>
    </row>
    <row r="24" spans="2:9" ht="18.75" customHeight="1">
      <c r="B24" s="107"/>
      <c r="C24" s="92" t="s">
        <v>221</v>
      </c>
      <c r="D24" s="85" t="s">
        <v>214</v>
      </c>
      <c r="E24" s="120">
        <v>941.15</v>
      </c>
      <c r="F24" s="86"/>
      <c r="G24" s="87">
        <v>10</v>
      </c>
      <c r="H24" s="86">
        <v>0</v>
      </c>
      <c r="I24" s="88">
        <f>E24*H24*G24</f>
        <v>0</v>
      </c>
    </row>
    <row r="25" spans="2:9" ht="18.75" customHeight="1">
      <c r="B25" s="107"/>
      <c r="C25" s="111" t="s">
        <v>222</v>
      </c>
      <c r="D25" s="85" t="s">
        <v>214</v>
      </c>
      <c r="E25" s="120">
        <v>4355.61</v>
      </c>
      <c r="F25" s="86"/>
      <c r="G25" s="87">
        <v>5</v>
      </c>
      <c r="H25" s="86">
        <v>0</v>
      </c>
      <c r="I25" s="88">
        <f>E25*H25*G25</f>
        <v>0</v>
      </c>
    </row>
    <row r="26" spans="2:9" ht="18.75" customHeight="1">
      <c r="B26" s="107"/>
      <c r="C26" s="111" t="s">
        <v>223</v>
      </c>
      <c r="D26" s="85" t="s">
        <v>214</v>
      </c>
      <c r="E26" s="120">
        <v>877.21</v>
      </c>
      <c r="F26" s="86"/>
      <c r="G26" s="87">
        <v>3</v>
      </c>
      <c r="H26" s="86">
        <v>0</v>
      </c>
      <c r="I26" s="88">
        <f>E26*H26*G26</f>
        <v>0</v>
      </c>
    </row>
    <row r="27" spans="2:9" ht="18.75" customHeight="1">
      <c r="B27" s="107" t="s">
        <v>224</v>
      </c>
      <c r="C27" s="117" t="s">
        <v>225</v>
      </c>
      <c r="D27" s="85"/>
      <c r="E27" s="109"/>
      <c r="F27" s="86"/>
      <c r="G27" s="87"/>
      <c r="H27" s="86"/>
      <c r="I27" s="88"/>
    </row>
    <row r="28" spans="2:9" ht="18.75" customHeight="1">
      <c r="B28" s="107"/>
      <c r="C28" s="92" t="s">
        <v>226</v>
      </c>
      <c r="D28" s="85" t="s">
        <v>214</v>
      </c>
      <c r="E28" s="109">
        <v>2829.29</v>
      </c>
      <c r="F28" s="86"/>
      <c r="G28" s="87">
        <v>5</v>
      </c>
      <c r="H28" s="86">
        <v>0</v>
      </c>
      <c r="I28" s="88">
        <f>E28*H28*G28</f>
        <v>0</v>
      </c>
    </row>
    <row r="29" spans="2:9" ht="18.75" customHeight="1">
      <c r="B29" s="121"/>
      <c r="C29" s="92" t="s">
        <v>227</v>
      </c>
      <c r="D29" s="85" t="s">
        <v>214</v>
      </c>
      <c r="E29" s="109">
        <f>'[1]Plausana'!$F$157</f>
        <v>1632.67</v>
      </c>
      <c r="F29" s="86"/>
      <c r="G29" s="87">
        <v>3</v>
      </c>
      <c r="H29" s="86">
        <v>0</v>
      </c>
      <c r="I29" s="88">
        <f>E29*H29*G29</f>
        <v>0</v>
      </c>
    </row>
    <row r="30" spans="2:9" ht="18.75" customHeight="1">
      <c r="B30" s="112" t="s">
        <v>228</v>
      </c>
      <c r="C30" s="113" t="s">
        <v>229</v>
      </c>
      <c r="D30" s="85" t="s">
        <v>230</v>
      </c>
      <c r="E30" s="109">
        <v>500</v>
      </c>
      <c r="F30" s="86"/>
      <c r="G30" s="87"/>
      <c r="H30" s="86">
        <v>0</v>
      </c>
      <c r="I30" s="88">
        <f>E30*H30*G30</f>
        <v>0</v>
      </c>
    </row>
    <row r="31" spans="2:9" ht="18.75" customHeight="1">
      <c r="B31" s="112" t="s">
        <v>231</v>
      </c>
      <c r="C31" s="122" t="s">
        <v>232</v>
      </c>
      <c r="D31" s="123"/>
      <c r="E31" s="117"/>
      <c r="F31" s="86"/>
      <c r="G31" s="87"/>
      <c r="H31" s="86"/>
      <c r="I31" s="88"/>
    </row>
    <row r="32" spans="2:9" ht="18.75" customHeight="1">
      <c r="B32" s="107"/>
      <c r="C32" s="111" t="s">
        <v>233</v>
      </c>
      <c r="D32" s="85" t="s">
        <v>234</v>
      </c>
      <c r="E32" s="85">
        <v>177</v>
      </c>
      <c r="F32" s="86">
        <v>2.9</v>
      </c>
      <c r="G32" s="87">
        <v>1</v>
      </c>
      <c r="H32" s="86">
        <v>0</v>
      </c>
      <c r="I32" s="88">
        <f>E32*H32*G32</f>
        <v>0</v>
      </c>
    </row>
    <row r="33" spans="2:9" ht="18.75" customHeight="1">
      <c r="B33" s="107"/>
      <c r="C33" s="111" t="s">
        <v>235</v>
      </c>
      <c r="D33" s="85" t="s">
        <v>234</v>
      </c>
      <c r="E33" s="85">
        <v>113</v>
      </c>
      <c r="F33" s="86">
        <v>1.8</v>
      </c>
      <c r="G33" s="87">
        <v>1</v>
      </c>
      <c r="H33" s="86">
        <v>0</v>
      </c>
      <c r="I33" s="88">
        <f>E33*H33*G33</f>
        <v>0</v>
      </c>
    </row>
    <row r="34" spans="2:9" ht="18.75" customHeight="1" thickBot="1">
      <c r="B34" s="124" t="s">
        <v>236</v>
      </c>
      <c r="C34" s="125" t="s">
        <v>237</v>
      </c>
      <c r="D34" s="126" t="s">
        <v>234</v>
      </c>
      <c r="E34" s="127">
        <v>1</v>
      </c>
      <c r="F34" s="93">
        <v>0.35</v>
      </c>
      <c r="G34" s="90">
        <v>2</v>
      </c>
      <c r="H34" s="94">
        <v>0</v>
      </c>
      <c r="I34" s="95">
        <f>E34*H34*G34</f>
        <v>0</v>
      </c>
    </row>
    <row r="35" spans="2:9" ht="18.75" customHeight="1">
      <c r="B35" s="128"/>
      <c r="C35" s="155" t="s">
        <v>238</v>
      </c>
      <c r="D35" s="155"/>
      <c r="E35" s="155"/>
      <c r="F35" s="155"/>
      <c r="G35" s="155"/>
      <c r="H35" s="156"/>
      <c r="I35" s="96">
        <f>SUM(I12:I34)</f>
        <v>0</v>
      </c>
    </row>
    <row r="36" spans="2:9" ht="18.75" customHeight="1">
      <c r="B36" s="129"/>
      <c r="C36" s="157" t="s">
        <v>239</v>
      </c>
      <c r="D36" s="157"/>
      <c r="E36" s="157"/>
      <c r="F36" s="157"/>
      <c r="G36" s="157"/>
      <c r="H36" s="158"/>
      <c r="I36" s="97">
        <f>I35*0.21</f>
        <v>0</v>
      </c>
    </row>
    <row r="37" spans="2:9" ht="18.75" customHeight="1" thickBot="1">
      <c r="B37" s="130"/>
      <c r="C37" s="159" t="s">
        <v>240</v>
      </c>
      <c r="D37" s="159"/>
      <c r="E37" s="159"/>
      <c r="F37" s="159"/>
      <c r="G37" s="159"/>
      <c r="H37" s="160"/>
      <c r="I37" s="98">
        <f>I35+I36</f>
        <v>0</v>
      </c>
    </row>
    <row r="38" spans="2:9" ht="12.75">
      <c r="B38" s="99"/>
      <c r="D38" s="100"/>
      <c r="F38" s="101"/>
      <c r="G38" s="101"/>
      <c r="H38" s="101"/>
      <c r="I38" s="102"/>
    </row>
    <row r="39" spans="2:9" ht="77.25" customHeight="1">
      <c r="B39" s="161" t="s">
        <v>182</v>
      </c>
      <c r="C39" s="162"/>
      <c r="D39" s="162"/>
      <c r="E39" s="162"/>
      <c r="F39" s="162"/>
      <c r="G39" s="162"/>
      <c r="H39" s="162"/>
      <c r="I39" s="162"/>
    </row>
    <row r="40" spans="2:9" ht="15">
      <c r="B40" s="103"/>
      <c r="C40" s="104"/>
      <c r="D40" s="105"/>
      <c r="E40" s="104"/>
      <c r="F40" s="104"/>
      <c r="G40" s="104"/>
      <c r="H40" s="104"/>
      <c r="I40" s="105"/>
    </row>
    <row r="41" spans="2:9" ht="15">
      <c r="B41" s="103"/>
      <c r="C41" s="104"/>
      <c r="D41" s="105"/>
      <c r="E41" s="104"/>
      <c r="F41" s="104"/>
      <c r="G41" s="104"/>
      <c r="H41" s="104"/>
      <c r="I41" s="105"/>
    </row>
    <row r="42" spans="2:9" ht="15">
      <c r="B42" s="73"/>
      <c r="C42" s="73"/>
      <c r="D42" s="44"/>
      <c r="E42" s="73"/>
      <c r="F42" s="73" t="s">
        <v>241</v>
      </c>
      <c r="G42" s="73"/>
      <c r="H42" s="73"/>
      <c r="I42" s="44"/>
    </row>
    <row r="43" spans="2:9" ht="15">
      <c r="B43" s="71" t="s">
        <v>242</v>
      </c>
      <c r="C43" s="43"/>
      <c r="D43" s="44"/>
      <c r="G43" s="54" t="s">
        <v>243</v>
      </c>
      <c r="H43" s="43"/>
      <c r="I43" s="44"/>
    </row>
    <row r="44" spans="2:9" ht="15">
      <c r="B44" s="72"/>
      <c r="C44" s="43"/>
      <c r="D44" s="44"/>
      <c r="E44" s="43"/>
      <c r="F44" s="43"/>
      <c r="G44" s="43"/>
      <c r="H44" s="43"/>
      <c r="I44" s="44"/>
    </row>
    <row r="45" spans="2:13" ht="15">
      <c r="B45" s="45" t="s">
        <v>178</v>
      </c>
      <c r="C45" s="43"/>
      <c r="D45" s="44"/>
      <c r="E45" s="43"/>
      <c r="F45" s="43"/>
      <c r="G45" s="43"/>
      <c r="H45" s="43"/>
      <c r="I45" s="44"/>
      <c r="J45" s="54"/>
      <c r="K45" s="100"/>
      <c r="L45" s="106"/>
      <c r="M45" s="106"/>
    </row>
  </sheetData>
  <sheetProtection/>
  <mergeCells count="16">
    <mergeCell ref="H8:H9"/>
    <mergeCell ref="I8:I9"/>
    <mergeCell ref="C35:H35"/>
    <mergeCell ref="C36:H36"/>
    <mergeCell ref="C37:H37"/>
    <mergeCell ref="B39:I39"/>
    <mergeCell ref="G3:I3"/>
    <mergeCell ref="C4:H4"/>
    <mergeCell ref="D5:I5"/>
    <mergeCell ref="C6:I6"/>
    <mergeCell ref="B8:B9"/>
    <mergeCell ref="C8:C9"/>
    <mergeCell ref="D8:D9"/>
    <mergeCell ref="E8:E9"/>
    <mergeCell ref="F8:F9"/>
    <mergeCell ref="G8:G9"/>
  </mergeCells>
  <printOptions/>
  <pageMargins left="0.7" right="0.7" top="0.75" bottom="0.75" header="0.3" footer="0.3"/>
  <pageSetup fitToHeight="1" fitToWidth="1"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C2</cp:lastModifiedBy>
  <cp:lastPrinted>2016-09-14T08:14:42Z</cp:lastPrinted>
  <dcterms:created xsi:type="dcterms:W3CDTF">1996-10-14T23:33:28Z</dcterms:created>
  <dcterms:modified xsi:type="dcterms:W3CDTF">2016-10-03T12:14:34Z</dcterms:modified>
  <cp:category/>
  <cp:version/>
  <cp:contentType/>
  <cp:contentStatus/>
</cp:coreProperties>
</file>