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binieks\Desktop\CD-I daļa PDF\XII sējums- Ba, T\"/>
    </mc:Choice>
  </mc:AlternateContent>
  <bookViews>
    <workbookView xWindow="0" yWindow="0" windowWidth="28740" windowHeight="11700" tabRatio="898" activeTab="10"/>
  </bookViews>
  <sheets>
    <sheet name="1,1" sheetId="26" r:id="rId1"/>
    <sheet name="1,2" sheetId="29" r:id="rId2"/>
    <sheet name="1,3" sheetId="30" r:id="rId3"/>
    <sheet name="1,4" sheetId="31" r:id="rId4"/>
    <sheet name="1,5" sheetId="32" r:id="rId5"/>
    <sheet name="1,6" sheetId="33" r:id="rId6"/>
    <sheet name="1,7" sheetId="34" r:id="rId7"/>
    <sheet name="1,8" sheetId="35" r:id="rId8"/>
    <sheet name="1,9" sheetId="36" r:id="rId9"/>
    <sheet name="1,10" sheetId="37" r:id="rId10"/>
    <sheet name="1,11" sheetId="38" r:id="rId11"/>
    <sheet name="1,12" sheetId="39" r:id="rId12"/>
    <sheet name="1,13" sheetId="40" r:id="rId13"/>
    <sheet name="2,1" sheetId="48" r:id="rId14"/>
    <sheet name="2,2" sheetId="49" r:id="rId15"/>
    <sheet name="2,3" sheetId="50" r:id="rId16"/>
    <sheet name="2,4" sheetId="51" r:id="rId17"/>
    <sheet name="2,5" sheetId="52" r:id="rId18"/>
    <sheet name="2,6" sheetId="53" r:id="rId19"/>
    <sheet name="2,7" sheetId="54" r:id="rId20"/>
    <sheet name="2,8" sheetId="55" r:id="rId21"/>
    <sheet name="2,9" sheetId="56" r:id="rId22"/>
    <sheet name="2,10" sheetId="57" r:id="rId23"/>
    <sheet name="2,11" sheetId="58" r:id="rId24"/>
    <sheet name="2,12" sheetId="59" r:id="rId25"/>
    <sheet name="2,13" sheetId="60" r:id="rId26"/>
    <sheet name="2,14" sheetId="61" r:id="rId27"/>
    <sheet name="2,15" sheetId="62" r:id="rId28"/>
    <sheet name="2,16" sheetId="63" r:id="rId29"/>
    <sheet name="3,1" sheetId="68" r:id="rId30"/>
    <sheet name="3,2" sheetId="69" r:id="rId31"/>
    <sheet name="3,3" sheetId="70" r:id="rId32"/>
    <sheet name="3,4" sheetId="71" r:id="rId33"/>
    <sheet name="3,5" sheetId="72" r:id="rId34"/>
    <sheet name="3,6" sheetId="73" r:id="rId35"/>
    <sheet name="4,1" sheetId="78" r:id="rId36"/>
  </sheets>
  <externalReferences>
    <externalReference r:id="rId37"/>
    <externalReference r:id="rId38"/>
  </externalReferences>
  <definedNames>
    <definedName name="A">'[1]2'!$A$1</definedName>
    <definedName name="P" localSheetId="0">#REF!</definedName>
    <definedName name="P" localSheetId="9">#REF!</definedName>
    <definedName name="P" localSheetId="10">#REF!</definedName>
    <definedName name="P" localSheetId="11">#REF!</definedName>
    <definedName name="P" localSheetId="12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 localSheetId="7">#REF!</definedName>
    <definedName name="P" localSheetId="8">#REF!</definedName>
    <definedName name="P" localSheetId="13">#REF!</definedName>
    <definedName name="P" localSheetId="22">#REF!</definedName>
    <definedName name="P" localSheetId="23">#REF!</definedName>
    <definedName name="P" localSheetId="24">#REF!</definedName>
    <definedName name="P" localSheetId="25">#REF!</definedName>
    <definedName name="P" localSheetId="26">#REF!</definedName>
    <definedName name="P" localSheetId="27">#REF!</definedName>
    <definedName name="P" localSheetId="28">#REF!</definedName>
    <definedName name="P" localSheetId="14">#REF!</definedName>
    <definedName name="P" localSheetId="15">#REF!</definedName>
    <definedName name="P" localSheetId="16">#REF!</definedName>
    <definedName name="P" localSheetId="17">#REF!</definedName>
    <definedName name="P" localSheetId="18">#REF!</definedName>
    <definedName name="P" localSheetId="19">#REF!</definedName>
    <definedName name="P" localSheetId="20">#REF!</definedName>
    <definedName name="P" localSheetId="21">#REF!</definedName>
    <definedName name="P" localSheetId="29">#REF!</definedName>
    <definedName name="P" localSheetId="30">#REF!</definedName>
    <definedName name="P" localSheetId="31">#REF!</definedName>
    <definedName name="P" localSheetId="32">#REF!</definedName>
    <definedName name="P" localSheetId="33">#REF!</definedName>
    <definedName name="P" localSheetId="34">#REF!</definedName>
    <definedName name="P" localSheetId="35">#REF!</definedName>
    <definedName name="P">#REF!</definedName>
    <definedName name="_xlnm.Print_Area" localSheetId="0">'1,1'!$A$1:$G$47</definedName>
    <definedName name="_xlnm.Print_Titles" localSheetId="0">'1,1'!$11:$12</definedName>
    <definedName name="_xlnm.Print_Titles" localSheetId="9">'1,10'!$10:$11</definedName>
    <definedName name="_xlnm.Print_Titles" localSheetId="10">'1,11'!$11:$12</definedName>
    <definedName name="_xlnm.Print_Titles" localSheetId="11">'1,12'!$11:$12</definedName>
    <definedName name="_xlnm.Print_Titles" localSheetId="12">'1,13'!$11:$12</definedName>
    <definedName name="_xlnm.Print_Titles" localSheetId="1">'1,2'!$11:$12</definedName>
    <definedName name="_xlnm.Print_Titles" localSheetId="2">'1,3'!$11:$12</definedName>
    <definedName name="_xlnm.Print_Titles" localSheetId="3">'1,4'!$10:$11</definedName>
    <definedName name="_xlnm.Print_Titles" localSheetId="4">'1,5'!$10:$11</definedName>
    <definedName name="_xlnm.Print_Titles" localSheetId="5">'1,6'!$10:$11</definedName>
    <definedName name="_xlnm.Print_Titles" localSheetId="6">'1,7'!$11:$12</definedName>
    <definedName name="_xlnm.Print_Titles" localSheetId="7">'1,8'!$11:$12</definedName>
    <definedName name="_xlnm.Print_Titles" localSheetId="8">'1,9'!$11:$12</definedName>
    <definedName name="_xlnm.Print_Titles" localSheetId="13">'2,1'!$11:$12</definedName>
    <definedName name="_xlnm.Print_Titles" localSheetId="22">'2,10'!$11:$12</definedName>
    <definedName name="_xlnm.Print_Titles" localSheetId="23">'2,11'!$11:$12</definedName>
    <definedName name="_xlnm.Print_Titles" localSheetId="24">'2,12'!$11:$12</definedName>
    <definedName name="_xlnm.Print_Titles" localSheetId="25">'2,13'!$11:$12</definedName>
    <definedName name="_xlnm.Print_Titles" localSheetId="26">'2,14'!$11:$12</definedName>
    <definedName name="_xlnm.Print_Titles" localSheetId="27">'2,15'!$11:$12</definedName>
    <definedName name="_xlnm.Print_Titles" localSheetId="28">'2,16'!$11:$12</definedName>
    <definedName name="_xlnm.Print_Titles" localSheetId="14">'2,2'!$11:$12</definedName>
    <definedName name="_xlnm.Print_Titles" localSheetId="15">'2,3'!$11:$12</definedName>
    <definedName name="_xlnm.Print_Titles" localSheetId="16">'2,4'!$11:$12</definedName>
    <definedName name="_xlnm.Print_Titles" localSheetId="17">'2,5'!$11:$12</definedName>
    <definedName name="_xlnm.Print_Titles" localSheetId="18">'2,6'!$11:$12</definedName>
    <definedName name="_xlnm.Print_Titles" localSheetId="19">'2,7'!$11:$12</definedName>
    <definedName name="_xlnm.Print_Titles" localSheetId="20">'2,8'!$11:$12</definedName>
    <definedName name="_xlnm.Print_Titles" localSheetId="21">'2,9'!$11:$12</definedName>
    <definedName name="_xlnm.Print_Titles" localSheetId="29">'3,1'!$11:$12</definedName>
    <definedName name="_xlnm.Print_Titles" localSheetId="30">'3,2'!$11:$12</definedName>
    <definedName name="_xlnm.Print_Titles" localSheetId="31">'3,3'!$11:$12</definedName>
    <definedName name="_xlnm.Print_Titles" localSheetId="32">'3,4'!$11:$12</definedName>
    <definedName name="_xlnm.Print_Titles" localSheetId="33">'3,5'!$11:$12</definedName>
    <definedName name="_xlnm.Print_Titles" localSheetId="34">'3,6'!$11:$12</definedName>
    <definedName name="_xlnm.Print_Titles" localSheetId="35">'4,1'!$11:$12</definedName>
  </definedNames>
  <calcPr calcId="162913"/>
</workbook>
</file>

<file path=xl/calcChain.xml><?xml version="1.0" encoding="utf-8"?>
<calcChain xmlns="http://schemas.openxmlformats.org/spreadsheetml/2006/main">
  <c r="C13" i="26" l="1"/>
  <c r="E22" i="40" l="1"/>
  <c r="E21" i="40"/>
  <c r="E17" i="40"/>
  <c r="E18" i="40" s="1"/>
  <c r="E49" i="39"/>
  <c r="E47" i="39"/>
  <c r="E45" i="39"/>
  <c r="E44" i="39"/>
  <c r="E42" i="39"/>
  <c r="E40" i="39"/>
  <c r="E39" i="39"/>
  <c r="E38" i="39"/>
  <c r="E85" i="37"/>
  <c r="E81" i="37"/>
  <c r="E77" i="37"/>
  <c r="E71" i="37"/>
  <c r="E63" i="37"/>
  <c r="E51" i="37"/>
  <c r="E50" i="37"/>
  <c r="E34" i="37"/>
  <c r="E67" i="36"/>
  <c r="E66" i="36"/>
  <c r="E65" i="36"/>
  <c r="E63" i="36"/>
  <c r="E62" i="36"/>
  <c r="E61" i="36"/>
  <c r="E58" i="36"/>
  <c r="E59" i="36" s="1"/>
  <c r="E57" i="36"/>
  <c r="E56" i="36"/>
  <c r="E55" i="36"/>
  <c r="E53" i="36"/>
  <c r="E52" i="36"/>
  <c r="E51" i="36"/>
  <c r="E49" i="36"/>
  <c r="E48" i="36"/>
  <c r="E47" i="36"/>
  <c r="E45" i="36"/>
  <c r="E44" i="36"/>
  <c r="E43" i="36"/>
  <c r="E40" i="36"/>
  <c r="E41" i="36" s="1"/>
  <c r="E30" i="36"/>
  <c r="E32" i="36" s="1"/>
  <c r="E27" i="36"/>
  <c r="E28" i="36" s="1"/>
  <c r="E26" i="36"/>
  <c r="E22" i="36"/>
  <c r="E21" i="36"/>
  <c r="E18" i="36"/>
  <c r="E63" i="35"/>
  <c r="E62" i="35"/>
  <c r="E58" i="35"/>
  <c r="E59" i="35" s="1"/>
  <c r="E51" i="35"/>
  <c r="E52" i="35" s="1"/>
  <c r="E49" i="35"/>
  <c r="E48" i="35"/>
  <c r="E44" i="35"/>
  <c r="E45" i="35" s="1"/>
  <c r="E37" i="35"/>
  <c r="E36" i="35"/>
  <c r="E33" i="35"/>
  <c r="E32" i="35"/>
  <c r="E24" i="35"/>
  <c r="E23" i="35"/>
  <c r="E20" i="35"/>
  <c r="E85" i="34"/>
  <c r="E86" i="34" s="1"/>
  <c r="E87" i="34" s="1"/>
  <c r="E84" i="34"/>
  <c r="E77" i="34"/>
  <c r="E74" i="34"/>
  <c r="E72" i="34"/>
  <c r="E70" i="34"/>
  <c r="E68" i="34"/>
  <c r="E66" i="34"/>
  <c r="E64" i="34"/>
  <c r="E60" i="34"/>
  <c r="E58" i="34"/>
  <c r="E56" i="34"/>
  <c r="E54" i="34"/>
  <c r="E52" i="34"/>
  <c r="E50" i="34"/>
  <c r="E32" i="34"/>
  <c r="E33" i="34" s="1"/>
  <c r="E24" i="34"/>
  <c r="E25" i="34" s="1"/>
  <c r="E16" i="34"/>
  <c r="E17" i="34" s="1"/>
  <c r="E140" i="33"/>
  <c r="E141" i="33" s="1"/>
  <c r="E136" i="33"/>
  <c r="E138" i="33" s="1"/>
  <c r="E135" i="33"/>
  <c r="E132" i="33"/>
  <c r="E131" i="33"/>
  <c r="E129" i="33"/>
  <c r="E123" i="33"/>
  <c r="E124" i="33" s="1"/>
  <c r="E119" i="33"/>
  <c r="E121" i="33" s="1"/>
  <c r="E116" i="33"/>
  <c r="E117" i="33" s="1"/>
  <c r="E115" i="33"/>
  <c r="E110" i="33"/>
  <c r="E111" i="33" s="1"/>
  <c r="E109" i="33"/>
  <c r="E105" i="33"/>
  <c r="E104" i="33"/>
  <c r="E100" i="33"/>
  <c r="E101" i="33" s="1"/>
  <c r="E95" i="33"/>
  <c r="E96" i="33" s="1"/>
  <c r="E92" i="33"/>
  <c r="E91" i="33"/>
  <c r="E88" i="33"/>
  <c r="E83" i="33"/>
  <c r="E84" i="33" s="1"/>
  <c r="E76" i="33"/>
  <c r="E77" i="33" s="1"/>
  <c r="E65" i="33"/>
  <c r="E66" i="33" s="1"/>
  <c r="E64" i="33"/>
  <c r="E63" i="33"/>
  <c r="E59" i="33"/>
  <c r="E60" i="33" s="1"/>
  <c r="E48" i="33"/>
  <c r="E49" i="33" s="1"/>
  <c r="E47" i="33"/>
  <c r="E46" i="33"/>
  <c r="E42" i="33"/>
  <c r="E43" i="33" s="1"/>
  <c r="E31" i="33"/>
  <c r="E32" i="33" s="1"/>
  <c r="E29" i="33"/>
  <c r="E28" i="33"/>
  <c r="E24" i="33"/>
  <c r="E25" i="33" s="1"/>
  <c r="E21" i="33"/>
  <c r="E20" i="33"/>
  <c r="E16" i="33"/>
  <c r="E17" i="33" s="1"/>
  <c r="E182" i="32"/>
  <c r="E181" i="32"/>
  <c r="E180" i="32"/>
  <c r="E176" i="32"/>
  <c r="E177" i="32" s="1"/>
  <c r="E173" i="32"/>
  <c r="E172" i="32"/>
  <c r="E168" i="32"/>
  <c r="E169" i="32" s="1"/>
  <c r="E160" i="32"/>
  <c r="E161" i="32" s="1"/>
  <c r="E159" i="32"/>
  <c r="E158" i="32"/>
  <c r="E154" i="32"/>
  <c r="E155" i="32" s="1"/>
  <c r="E148" i="32"/>
  <c r="E149" i="32" s="1"/>
  <c r="E147" i="32"/>
  <c r="E146" i="32"/>
  <c r="E142" i="32"/>
  <c r="E143" i="32" s="1"/>
  <c r="E138" i="32"/>
  <c r="E137" i="32"/>
  <c r="E133" i="32"/>
  <c r="E134" i="32" s="1"/>
  <c r="E127" i="32"/>
  <c r="E128" i="32" s="1"/>
  <c r="E126" i="32"/>
  <c r="E125" i="32"/>
  <c r="E121" i="32"/>
  <c r="E122" i="32" s="1"/>
  <c r="E117" i="32"/>
  <c r="E116" i="32"/>
  <c r="E112" i="32"/>
  <c r="E113" i="32" s="1"/>
  <c r="E108" i="32"/>
  <c r="E107" i="32"/>
  <c r="E104" i="32"/>
  <c r="E99" i="32"/>
  <c r="E98" i="32"/>
  <c r="E95" i="32"/>
  <c r="E87" i="32"/>
  <c r="E88" i="32" s="1"/>
  <c r="E86" i="32"/>
  <c r="E85" i="32"/>
  <c r="E81" i="32"/>
  <c r="E82" i="32" s="1"/>
  <c r="E78" i="32"/>
  <c r="E77" i="32"/>
  <c r="E73" i="32"/>
  <c r="E74" i="32" s="1"/>
  <c r="E66" i="32"/>
  <c r="E65" i="32"/>
  <c r="E63" i="32"/>
  <c r="E62" i="32"/>
  <c r="E61" i="32"/>
  <c r="E59" i="32"/>
  <c r="E57" i="32"/>
  <c r="E56" i="32"/>
  <c r="E51" i="32"/>
  <c r="E53" i="32" s="1"/>
  <c r="E49" i="32"/>
  <c r="E48" i="32"/>
  <c r="E41" i="32"/>
  <c r="E43" i="32" s="1"/>
  <c r="E40" i="32"/>
  <c r="E38" i="32"/>
  <c r="E37" i="32"/>
  <c r="E31" i="32"/>
  <c r="E32" i="32" s="1"/>
  <c r="E30" i="32"/>
  <c r="E28" i="32"/>
  <c r="E27" i="32"/>
  <c r="E112" i="33" l="1"/>
  <c r="E122" i="33"/>
  <c r="E137" i="33"/>
  <c r="E52" i="32"/>
  <c r="E118" i="33"/>
  <c r="E38" i="34"/>
  <c r="E39" i="34" s="1"/>
  <c r="E42" i="32"/>
  <c r="E142" i="33"/>
  <c r="E42" i="34"/>
  <c r="E43" i="34" s="1"/>
  <c r="E34" i="34"/>
  <c r="E35" i="34" s="1"/>
  <c r="E33" i="32"/>
  <c r="E44" i="32"/>
  <c r="E120" i="33"/>
  <c r="E31" i="36"/>
  <c r="E36" i="34"/>
  <c r="E37" i="34" s="1"/>
  <c r="E40" i="34"/>
  <c r="E41" i="34" s="1"/>
  <c r="E34" i="32"/>
  <c r="E43" i="31"/>
  <c r="E42" i="31"/>
  <c r="E39" i="31"/>
  <c r="E33" i="31"/>
  <c r="E32" i="31"/>
  <c r="E28" i="31"/>
  <c r="E29" i="31" s="1"/>
  <c r="E22" i="31"/>
  <c r="E21" i="31"/>
  <c r="E18" i="31"/>
  <c r="E83" i="38"/>
  <c r="E87" i="38"/>
  <c r="E88" i="38" s="1"/>
  <c r="E89" i="38"/>
  <c r="E90" i="38"/>
  <c r="B90" i="38"/>
  <c r="B89" i="38"/>
  <c r="B88" i="38"/>
  <c r="B87" i="38"/>
  <c r="E86" i="38"/>
  <c r="B86" i="38"/>
  <c r="E85" i="38"/>
  <c r="B85" i="38"/>
  <c r="E84" i="38"/>
  <c r="B84" i="38"/>
  <c r="B83" i="38"/>
  <c r="E82" i="38"/>
  <c r="E67" i="38"/>
  <c r="E72" i="38" s="1"/>
  <c r="B75" i="38"/>
  <c r="B74" i="38"/>
  <c r="B73" i="38"/>
  <c r="B72" i="38"/>
  <c r="E71" i="38"/>
  <c r="B71" i="38"/>
  <c r="E70" i="38"/>
  <c r="B70" i="38"/>
  <c r="B69" i="38"/>
  <c r="E68" i="38"/>
  <c r="B68" i="38"/>
  <c r="B67" i="38"/>
  <c r="E62" i="38"/>
  <c r="B62" i="38"/>
  <c r="E61" i="38"/>
  <c r="B61" i="38"/>
  <c r="E60" i="38"/>
  <c r="B60" i="38"/>
  <c r="B59" i="38"/>
  <c r="E56" i="38"/>
  <c r="E57" i="38"/>
  <c r="B57" i="38"/>
  <c r="B56" i="38"/>
  <c r="E54" i="38"/>
  <c r="E55" i="38" s="1"/>
  <c r="B55" i="38"/>
  <c r="B54" i="38"/>
  <c r="B53" i="38"/>
  <c r="B52" i="38"/>
  <c r="B51" i="38"/>
  <c r="B50" i="38"/>
  <c r="E49" i="38"/>
  <c r="B49" i="38"/>
  <c r="E48" i="38"/>
  <c r="B48" i="38"/>
  <c r="E47" i="38"/>
  <c r="B47" i="38"/>
  <c r="B46" i="38"/>
  <c r="E24" i="38"/>
  <c r="E32" i="38" s="1"/>
  <c r="B40" i="38"/>
  <c r="B39" i="38"/>
  <c r="B38" i="38"/>
  <c r="B37" i="38"/>
  <c r="E31" i="38"/>
  <c r="E30" i="38"/>
  <c r="E28" i="38"/>
  <c r="E27" i="38"/>
  <c r="E26" i="38"/>
  <c r="E18" i="29"/>
  <c r="E17" i="29"/>
  <c r="E33" i="73"/>
  <c r="E16" i="73"/>
  <c r="F25" i="71"/>
  <c r="F24" i="71"/>
  <c r="F19" i="70"/>
  <c r="F18" i="70"/>
  <c r="F23" i="69"/>
  <c r="F22" i="69"/>
  <c r="F32" i="68"/>
  <c r="F31" i="68"/>
  <c r="A14" i="60"/>
  <c r="A17" i="60"/>
  <c r="A20" i="60"/>
  <c r="A23" i="60"/>
  <c r="A28" i="60" s="1"/>
  <c r="A31" i="60" s="1"/>
  <c r="A34" i="60" s="1"/>
  <c r="A39" i="60" s="1"/>
  <c r="A42" i="60" s="1"/>
  <c r="A45" i="60" s="1"/>
  <c r="A49" i="60" s="1"/>
  <c r="A53" i="60" s="1"/>
  <c r="A57" i="60" s="1"/>
  <c r="A60" i="60" s="1"/>
  <c r="A63" i="60" s="1"/>
  <c r="A66" i="60" s="1"/>
  <c r="A69" i="60" s="1"/>
  <c r="A72" i="60" s="1"/>
  <c r="A75" i="60" s="1"/>
  <c r="A78" i="60" s="1"/>
  <c r="A81" i="60" s="1"/>
  <c r="A84" i="60" s="1"/>
  <c r="A87" i="60" s="1"/>
  <c r="A90" i="60" s="1"/>
  <c r="A93" i="60" s="1"/>
  <c r="A96" i="60" s="1"/>
  <c r="A99" i="60" s="1"/>
  <c r="A102" i="60" s="1"/>
  <c r="A105" i="60" s="1"/>
  <c r="A108" i="60" s="1"/>
  <c r="A113" i="60" s="1"/>
  <c r="A116" i="60" s="1"/>
  <c r="A119" i="60" s="1"/>
  <c r="A124" i="60" s="1"/>
  <c r="A129" i="60" s="1"/>
  <c r="A132" i="60" s="1"/>
  <c r="B14" i="58"/>
  <c r="A114" i="51"/>
  <c r="A112" i="51"/>
  <c r="A110" i="51"/>
  <c r="A108" i="51"/>
  <c r="A106" i="51"/>
  <c r="A104" i="51"/>
  <c r="A102" i="51"/>
  <c r="A100" i="51"/>
  <c r="A98" i="51"/>
  <c r="A96" i="51"/>
  <c r="A94" i="51"/>
  <c r="A92" i="51"/>
  <c r="A90" i="51"/>
  <c r="A88" i="51"/>
  <c r="A86" i="51"/>
  <c r="A84" i="51"/>
  <c r="A82" i="51"/>
  <c r="A80" i="51"/>
  <c r="A78" i="51"/>
  <c r="A76" i="51"/>
  <c r="A74" i="51"/>
  <c r="A72" i="51"/>
  <c r="A70" i="51"/>
  <c r="A68" i="51"/>
  <c r="A66" i="51"/>
  <c r="A64" i="51"/>
  <c r="A62" i="51"/>
  <c r="A60" i="51"/>
  <c r="A58" i="51"/>
  <c r="A56" i="51"/>
  <c r="A54" i="51"/>
  <c r="A52" i="51"/>
  <c r="A50" i="51"/>
  <c r="A48" i="51"/>
  <c r="A46" i="51"/>
  <c r="A44" i="51"/>
  <c r="A42" i="51"/>
  <c r="A40" i="51"/>
  <c r="A38" i="51"/>
  <c r="A36" i="51"/>
  <c r="A34" i="51"/>
  <c r="A32" i="51"/>
  <c r="A30" i="51"/>
  <c r="A28" i="51"/>
  <c r="A26" i="51"/>
  <c r="A24" i="51"/>
  <c r="A22" i="51"/>
  <c r="A20" i="51"/>
  <c r="A18" i="51"/>
  <c r="D1" i="78"/>
  <c r="E1" i="49"/>
  <c r="E1" i="50"/>
  <c r="E1" i="51"/>
  <c r="E1" i="52"/>
  <c r="E1" i="53"/>
  <c r="E1" i="54"/>
  <c r="E1" i="55"/>
  <c r="E1" i="56"/>
  <c r="E1" i="57"/>
  <c r="D1" i="58"/>
  <c r="D1" i="59"/>
  <c r="E1" i="60"/>
  <c r="E1" i="61"/>
  <c r="D1" i="62"/>
  <c r="E1" i="63"/>
  <c r="E1" i="68"/>
  <c r="E1" i="69"/>
  <c r="E1" i="70"/>
  <c r="E1" i="71"/>
  <c r="D1" i="72"/>
  <c r="D1" i="73"/>
  <c r="E1" i="48"/>
  <c r="D1" i="40"/>
  <c r="D1" i="39"/>
  <c r="D1" i="38"/>
  <c r="D1" i="37"/>
  <c r="D1" i="36"/>
  <c r="D1" i="35"/>
  <c r="D1" i="34"/>
  <c r="D1" i="33"/>
  <c r="D1" i="32"/>
  <c r="D1" i="31"/>
  <c r="D1" i="30"/>
  <c r="D1" i="29"/>
  <c r="D1" i="26"/>
  <c r="A71" i="78"/>
  <c r="A65" i="73"/>
  <c r="A128" i="72"/>
  <c r="A39" i="71"/>
  <c r="A28" i="70"/>
  <c r="A36" i="69"/>
  <c r="A45" i="68"/>
  <c r="A73" i="63"/>
  <c r="A76" i="62"/>
  <c r="A258" i="61"/>
  <c r="A146" i="60"/>
  <c r="A53" i="59"/>
  <c r="A20" i="58"/>
  <c r="A43" i="57"/>
  <c r="A76" i="56"/>
  <c r="A53" i="55"/>
  <c r="A66" i="54"/>
  <c r="A258" i="53"/>
  <c r="A115" i="52"/>
  <c r="A283" i="51"/>
  <c r="A180" i="50"/>
  <c r="A79" i="49"/>
  <c r="A70" i="48"/>
  <c r="A31" i="40"/>
  <c r="A55" i="39"/>
  <c r="A96" i="38"/>
  <c r="A75" i="36"/>
  <c r="A87" i="35"/>
  <c r="A108" i="34"/>
  <c r="A26" i="30"/>
  <c r="A25" i="29"/>
  <c r="C4" i="30"/>
  <c r="C4" i="31"/>
  <c r="C4" i="32"/>
  <c r="C4" i="33"/>
  <c r="C4" i="34"/>
  <c r="C4" i="35"/>
  <c r="C4" i="36"/>
  <c r="C4" i="37"/>
  <c r="C4" i="38"/>
  <c r="C4" i="39"/>
  <c r="C4" i="40"/>
  <c r="C4" i="29"/>
  <c r="C3" i="30"/>
  <c r="C3" i="31"/>
  <c r="C3" i="32"/>
  <c r="C3" i="33"/>
  <c r="C3" i="34"/>
  <c r="C3" i="35"/>
  <c r="C3" i="36"/>
  <c r="C3" i="37"/>
  <c r="C3" i="38"/>
  <c r="C3" i="39"/>
  <c r="C3" i="40"/>
  <c r="C3" i="29"/>
  <c r="C80" i="78"/>
  <c r="C79" i="78"/>
  <c r="B78" i="78"/>
  <c r="C75" i="78"/>
  <c r="C74" i="78"/>
  <c r="B73" i="78"/>
  <c r="A70" i="78"/>
  <c r="B69" i="78"/>
  <c r="C74" i="73"/>
  <c r="C73" i="73"/>
  <c r="B72" i="73"/>
  <c r="C69" i="73"/>
  <c r="C68" i="73"/>
  <c r="B67" i="73"/>
  <c r="A64" i="73"/>
  <c r="B63" i="73"/>
  <c r="C137" i="72"/>
  <c r="C136" i="72"/>
  <c r="B135" i="72"/>
  <c r="C132" i="72"/>
  <c r="C131" i="72"/>
  <c r="B130" i="72"/>
  <c r="A127" i="72"/>
  <c r="B126" i="72"/>
  <c r="C48" i="71"/>
  <c r="C47" i="71"/>
  <c r="B46" i="71"/>
  <c r="C43" i="71"/>
  <c r="C42" i="71"/>
  <c r="B41" i="71"/>
  <c r="A38" i="71"/>
  <c r="B37" i="71"/>
  <c r="C37" i="70"/>
  <c r="C36" i="70"/>
  <c r="B35" i="70"/>
  <c r="C32" i="70"/>
  <c r="C31" i="70"/>
  <c r="B30" i="70"/>
  <c r="A27" i="70"/>
  <c r="B26" i="70"/>
  <c r="C45" i="69"/>
  <c r="C44" i="69"/>
  <c r="B43" i="69"/>
  <c r="C40" i="69"/>
  <c r="C39" i="69"/>
  <c r="B38" i="69"/>
  <c r="A35" i="69"/>
  <c r="B34" i="69"/>
  <c r="C54" i="68"/>
  <c r="C53" i="68"/>
  <c r="B52" i="68"/>
  <c r="C49" i="68"/>
  <c r="C48" i="68"/>
  <c r="B47" i="68"/>
  <c r="A44" i="68"/>
  <c r="B43" i="68"/>
  <c r="C82" i="63"/>
  <c r="C81" i="63"/>
  <c r="B80" i="63"/>
  <c r="C77" i="63"/>
  <c r="C76" i="63"/>
  <c r="B75" i="63"/>
  <c r="A72" i="63"/>
  <c r="B71" i="63"/>
  <c r="C85" i="62"/>
  <c r="C84" i="62"/>
  <c r="B83" i="62"/>
  <c r="C80" i="62"/>
  <c r="C79" i="62"/>
  <c r="B78" i="62"/>
  <c r="A75" i="62"/>
  <c r="B74" i="62"/>
  <c r="C267" i="61"/>
  <c r="C266" i="61"/>
  <c r="B265" i="61"/>
  <c r="C262" i="61"/>
  <c r="C261" i="61"/>
  <c r="B260" i="61"/>
  <c r="A257" i="61"/>
  <c r="B256" i="61"/>
  <c r="C155" i="60"/>
  <c r="C154" i="60"/>
  <c r="B153" i="60"/>
  <c r="C150" i="60"/>
  <c r="C149" i="60"/>
  <c r="B148" i="60"/>
  <c r="A145" i="60"/>
  <c r="B144" i="60"/>
  <c r="C62" i="59"/>
  <c r="C61" i="59"/>
  <c r="B60" i="59"/>
  <c r="C57" i="59"/>
  <c r="C56" i="59"/>
  <c r="B55" i="59"/>
  <c r="A52" i="59"/>
  <c r="B51" i="59"/>
  <c r="C29" i="58"/>
  <c r="C28" i="58"/>
  <c r="B27" i="58"/>
  <c r="C24" i="58"/>
  <c r="C23" i="58"/>
  <c r="B22" i="58"/>
  <c r="A19" i="58"/>
  <c r="B18" i="58"/>
  <c r="C52" i="57"/>
  <c r="C51" i="57"/>
  <c r="B50" i="57"/>
  <c r="C47" i="57"/>
  <c r="C46" i="57"/>
  <c r="B45" i="57"/>
  <c r="A42" i="57"/>
  <c r="B41" i="57"/>
  <c r="C85" i="56"/>
  <c r="C84" i="56"/>
  <c r="B83" i="56"/>
  <c r="C80" i="56"/>
  <c r="C79" i="56"/>
  <c r="B78" i="56"/>
  <c r="A75" i="56"/>
  <c r="B74" i="56"/>
  <c r="C62" i="55"/>
  <c r="C61" i="55"/>
  <c r="B60" i="55"/>
  <c r="C57" i="55"/>
  <c r="C56" i="55"/>
  <c r="B55" i="55"/>
  <c r="A52" i="55"/>
  <c r="B51" i="55"/>
  <c r="C75" i="54"/>
  <c r="C74" i="54"/>
  <c r="B73" i="54"/>
  <c r="C70" i="54"/>
  <c r="C69" i="54"/>
  <c r="B68" i="54"/>
  <c r="A65" i="54"/>
  <c r="B64" i="54"/>
  <c r="C267" i="53"/>
  <c r="C266" i="53"/>
  <c r="B265" i="53"/>
  <c r="C262" i="53"/>
  <c r="C261" i="53"/>
  <c r="B260" i="53"/>
  <c r="A257" i="53"/>
  <c r="B256" i="53"/>
  <c r="C124" i="52"/>
  <c r="C123" i="52"/>
  <c r="B122" i="52"/>
  <c r="C119" i="52"/>
  <c r="C118" i="52"/>
  <c r="B117" i="52"/>
  <c r="A114" i="52"/>
  <c r="B113" i="52"/>
  <c r="C292" i="51"/>
  <c r="C291" i="51"/>
  <c r="B290" i="51"/>
  <c r="C287" i="51"/>
  <c r="C286" i="51"/>
  <c r="B285" i="51"/>
  <c r="A282" i="51"/>
  <c r="B281" i="51"/>
  <c r="C189" i="50"/>
  <c r="C188" i="50"/>
  <c r="B187" i="50"/>
  <c r="C184" i="50"/>
  <c r="C183" i="50"/>
  <c r="B182" i="50"/>
  <c r="A179" i="50"/>
  <c r="B178" i="50"/>
  <c r="C88" i="49"/>
  <c r="C87" i="49"/>
  <c r="B86" i="49"/>
  <c r="C83" i="49"/>
  <c r="C82" i="49"/>
  <c r="B81" i="49"/>
  <c r="A78" i="49"/>
  <c r="B77" i="49"/>
  <c r="C79" i="48"/>
  <c r="C78" i="48"/>
  <c r="B77" i="48"/>
  <c r="C74" i="48"/>
  <c r="C73" i="48"/>
  <c r="B72" i="48"/>
  <c r="A69" i="48"/>
  <c r="B68" i="48"/>
  <c r="C40" i="40"/>
  <c r="C39" i="40"/>
  <c r="B38" i="40"/>
  <c r="C35" i="40"/>
  <c r="C34" i="40"/>
  <c r="B33" i="40"/>
  <c r="A30" i="40"/>
  <c r="B29" i="40"/>
  <c r="C64" i="39"/>
  <c r="C63" i="39"/>
  <c r="B62" i="39"/>
  <c r="C59" i="39"/>
  <c r="C58" i="39"/>
  <c r="B57" i="39"/>
  <c r="A54" i="39"/>
  <c r="B53" i="39"/>
  <c r="C105" i="38"/>
  <c r="C104" i="38"/>
  <c r="B103" i="38"/>
  <c r="C100" i="38"/>
  <c r="C99" i="38"/>
  <c r="B98" i="38"/>
  <c r="A95" i="38"/>
  <c r="B94" i="38"/>
  <c r="C101" i="37"/>
  <c r="C100" i="37"/>
  <c r="B99" i="37"/>
  <c r="C98" i="37"/>
  <c r="C97" i="37"/>
  <c r="B96" i="37"/>
  <c r="A95" i="37"/>
  <c r="B94" i="37"/>
  <c r="C84" i="36"/>
  <c r="C83" i="36"/>
  <c r="B82" i="36"/>
  <c r="C79" i="36"/>
  <c r="C78" i="36"/>
  <c r="B77" i="36"/>
  <c r="A74" i="36"/>
  <c r="B73" i="36"/>
  <c r="C96" i="35"/>
  <c r="C95" i="35"/>
  <c r="B94" i="35"/>
  <c r="C91" i="35"/>
  <c r="C90" i="35"/>
  <c r="B89" i="35"/>
  <c r="A86" i="35"/>
  <c r="B85" i="35"/>
  <c r="C117" i="34"/>
  <c r="C116" i="34"/>
  <c r="B115" i="34"/>
  <c r="C112" i="34"/>
  <c r="C111" i="34"/>
  <c r="B110" i="34"/>
  <c r="A107" i="34"/>
  <c r="B106" i="34"/>
  <c r="C151" i="33"/>
  <c r="C150" i="33"/>
  <c r="B149" i="33"/>
  <c r="C148" i="33"/>
  <c r="C147" i="33"/>
  <c r="B146" i="33"/>
  <c r="A145" i="33"/>
  <c r="B144" i="33"/>
  <c r="C193" i="32"/>
  <c r="C192" i="32"/>
  <c r="B191" i="32"/>
  <c r="C190" i="32"/>
  <c r="C189" i="32"/>
  <c r="B188" i="32"/>
  <c r="A187" i="32"/>
  <c r="B186" i="32"/>
  <c r="C55" i="31"/>
  <c r="C54" i="31"/>
  <c r="B53" i="31"/>
  <c r="C52" i="31"/>
  <c r="C51" i="31"/>
  <c r="B50" i="31"/>
  <c r="A49" i="31"/>
  <c r="B48" i="31"/>
  <c r="C35" i="30"/>
  <c r="C34" i="30"/>
  <c r="B33" i="30"/>
  <c r="C30" i="30"/>
  <c r="C29" i="30"/>
  <c r="B28" i="30"/>
  <c r="A25" i="30"/>
  <c r="B24" i="30"/>
  <c r="C34" i="29"/>
  <c r="C33" i="29"/>
  <c r="C29" i="29"/>
  <c r="C28" i="29"/>
  <c r="B27" i="29"/>
  <c r="B23" i="29"/>
  <c r="A24" i="29"/>
  <c r="C9" i="78"/>
  <c r="A7" i="78"/>
  <c r="C6" i="78"/>
  <c r="C5" i="78"/>
  <c r="C4" i="78"/>
  <c r="C3" i="78"/>
  <c r="A2" i="78"/>
  <c r="C9" i="73"/>
  <c r="A7" i="73"/>
  <c r="C6" i="73"/>
  <c r="C5" i="73"/>
  <c r="C4" i="73"/>
  <c r="C3" i="73"/>
  <c r="A2" i="73"/>
  <c r="C9" i="72"/>
  <c r="A7" i="72"/>
  <c r="C6" i="72"/>
  <c r="C5" i="72"/>
  <c r="C4" i="72"/>
  <c r="C3" i="72"/>
  <c r="A2" i="72"/>
  <c r="C9" i="71"/>
  <c r="A7" i="71"/>
  <c r="C6" i="71"/>
  <c r="C5" i="71"/>
  <c r="C4" i="71"/>
  <c r="C3" i="71"/>
  <c r="A2" i="71"/>
  <c r="C9" i="70"/>
  <c r="A7" i="70"/>
  <c r="C6" i="70"/>
  <c r="C5" i="70"/>
  <c r="C4" i="70"/>
  <c r="C3" i="70"/>
  <c r="A2" i="70"/>
  <c r="C9" i="69"/>
  <c r="A7" i="69"/>
  <c r="C6" i="69"/>
  <c r="C5" i="69"/>
  <c r="C4" i="69"/>
  <c r="C3" i="69"/>
  <c r="A2" i="69"/>
  <c r="C9" i="68"/>
  <c r="A7" i="68"/>
  <c r="C6" i="68"/>
  <c r="C5" i="68"/>
  <c r="C4" i="68"/>
  <c r="C3" i="68"/>
  <c r="A2" i="68"/>
  <c r="C9" i="63"/>
  <c r="A7" i="63"/>
  <c r="C6" i="63"/>
  <c r="C5" i="63"/>
  <c r="C4" i="63"/>
  <c r="C3" i="63"/>
  <c r="A2" i="63"/>
  <c r="C9" i="62"/>
  <c r="A7" i="62"/>
  <c r="C6" i="62"/>
  <c r="C5" i="62"/>
  <c r="C4" i="62"/>
  <c r="C3" i="62"/>
  <c r="A2" i="62"/>
  <c r="C9" i="61"/>
  <c r="A7" i="61"/>
  <c r="C6" i="61"/>
  <c r="C5" i="61"/>
  <c r="C4" i="61"/>
  <c r="C3" i="61"/>
  <c r="A2" i="61"/>
  <c r="C9" i="60"/>
  <c r="A7" i="60"/>
  <c r="C6" i="60"/>
  <c r="C5" i="60"/>
  <c r="C4" i="60"/>
  <c r="C3" i="60"/>
  <c r="A2" i="60"/>
  <c r="C9" i="59"/>
  <c r="A7" i="59"/>
  <c r="C6" i="59"/>
  <c r="C5" i="59"/>
  <c r="C4" i="59"/>
  <c r="C3" i="59"/>
  <c r="A2" i="59"/>
  <c r="C9" i="58"/>
  <c r="A7" i="58"/>
  <c r="C6" i="58"/>
  <c r="C5" i="58"/>
  <c r="C4" i="58"/>
  <c r="C3" i="58"/>
  <c r="A2" i="58"/>
  <c r="C9" i="57"/>
  <c r="A7" i="57"/>
  <c r="C6" i="57"/>
  <c r="C5" i="57"/>
  <c r="C4" i="57"/>
  <c r="C3" i="57"/>
  <c r="A2" i="57"/>
  <c r="C9" i="56"/>
  <c r="A7" i="56"/>
  <c r="C6" i="56"/>
  <c r="C5" i="56"/>
  <c r="C4" i="56"/>
  <c r="C3" i="56"/>
  <c r="A2" i="56"/>
  <c r="C9" i="55"/>
  <c r="A7" i="55"/>
  <c r="C6" i="55"/>
  <c r="C5" i="55"/>
  <c r="C4" i="55"/>
  <c r="C3" i="55"/>
  <c r="A2" i="55"/>
  <c r="C9" i="54"/>
  <c r="A7" i="54"/>
  <c r="C6" i="54"/>
  <c r="C5" i="54"/>
  <c r="C4" i="54"/>
  <c r="C3" i="54"/>
  <c r="A2" i="54"/>
  <c r="C9" i="53"/>
  <c r="A7" i="53"/>
  <c r="C6" i="53"/>
  <c r="C5" i="53"/>
  <c r="C4" i="53"/>
  <c r="C3" i="53"/>
  <c r="A2" i="53"/>
  <c r="C9" i="52"/>
  <c r="A7" i="52"/>
  <c r="C6" i="52"/>
  <c r="C5" i="52"/>
  <c r="C4" i="52"/>
  <c r="C3" i="52"/>
  <c r="A2" i="52"/>
  <c r="C9" i="51"/>
  <c r="A7" i="51"/>
  <c r="C6" i="51"/>
  <c r="C5" i="51"/>
  <c r="C4" i="51"/>
  <c r="C3" i="51"/>
  <c r="A2" i="51"/>
  <c r="C9" i="50"/>
  <c r="A7" i="50"/>
  <c r="C6" i="50"/>
  <c r="C5" i="50"/>
  <c r="C4" i="50"/>
  <c r="C3" i="50"/>
  <c r="A2" i="50"/>
  <c r="C9" i="49"/>
  <c r="A7" i="49"/>
  <c r="C6" i="49"/>
  <c r="C5" i="49"/>
  <c r="C4" i="49"/>
  <c r="C3" i="49"/>
  <c r="A2" i="49"/>
  <c r="C9" i="48"/>
  <c r="A7" i="48"/>
  <c r="C6" i="48"/>
  <c r="C5" i="48"/>
  <c r="C4" i="48"/>
  <c r="C3" i="48"/>
  <c r="A2" i="48"/>
  <c r="B32" i="29"/>
  <c r="C9" i="40"/>
  <c r="A7" i="40"/>
  <c r="C6" i="40"/>
  <c r="C5" i="40"/>
  <c r="A2" i="40"/>
  <c r="C9" i="39"/>
  <c r="A7" i="39"/>
  <c r="C6" i="39"/>
  <c r="C5" i="39"/>
  <c r="A2" i="39"/>
  <c r="C9" i="38"/>
  <c r="A7" i="38"/>
  <c r="C6" i="38"/>
  <c r="C5" i="38"/>
  <c r="A2" i="38"/>
  <c r="C8" i="37"/>
  <c r="A7" i="37"/>
  <c r="C6" i="37"/>
  <c r="C5" i="37"/>
  <c r="A2" i="37"/>
  <c r="C9" i="36"/>
  <c r="A7" i="36"/>
  <c r="C6" i="36"/>
  <c r="C5" i="36"/>
  <c r="A2" i="36"/>
  <c r="C9" i="35"/>
  <c r="A7" i="35"/>
  <c r="C6" i="35"/>
  <c r="C5" i="35"/>
  <c r="A2" i="35"/>
  <c r="C9" i="34"/>
  <c r="A7" i="34"/>
  <c r="C6" i="34"/>
  <c r="C5" i="34"/>
  <c r="A2" i="34"/>
  <c r="C8" i="33"/>
  <c r="A7" i="33"/>
  <c r="C6" i="33"/>
  <c r="C5" i="33"/>
  <c r="A2" i="33"/>
  <c r="C8" i="32"/>
  <c r="A7" i="32"/>
  <c r="C6" i="32"/>
  <c r="C5" i="32"/>
  <c r="A2" i="32"/>
  <c r="C8" i="31"/>
  <c r="A7" i="31"/>
  <c r="C6" i="31"/>
  <c r="C5" i="31"/>
  <c r="A2" i="31"/>
  <c r="C9" i="30"/>
  <c r="A7" i="30"/>
  <c r="C6" i="30"/>
  <c r="C5" i="30"/>
  <c r="A2" i="30"/>
  <c r="A2" i="26"/>
  <c r="A2" i="29"/>
  <c r="C9" i="29"/>
  <c r="A7" i="29"/>
  <c r="C6" i="29"/>
  <c r="C5" i="29"/>
  <c r="E73" i="38" l="1"/>
  <c r="E74" i="38"/>
  <c r="E75" i="38" s="1"/>
  <c r="E34" i="38"/>
  <c r="E37" i="38"/>
  <c r="E36" i="38"/>
  <c r="E35" i="38"/>
  <c r="E33" i="38"/>
  <c r="E50" i="38"/>
  <c r="E69" i="38"/>
  <c r="E39" i="38" l="1"/>
  <c r="E40" i="38" s="1"/>
  <c r="E38" i="38"/>
  <c r="E52" i="38"/>
  <c r="E51" i="38"/>
  <c r="E53" i="38"/>
</calcChain>
</file>

<file path=xl/sharedStrings.xml><?xml version="1.0" encoding="utf-8"?>
<sst xmlns="http://schemas.openxmlformats.org/spreadsheetml/2006/main" count="8862" uniqueCount="2426">
  <si>
    <t>Sastādīja:</t>
  </si>
  <si>
    <t>Arnis Gailītis</t>
  </si>
  <si>
    <t>Būves nosaukums:</t>
  </si>
  <si>
    <t>Objekta nosaukums:</t>
  </si>
  <si>
    <t>Objekta adrese:</t>
  </si>
  <si>
    <t>Nr.p.k.</t>
  </si>
  <si>
    <t>Kopā</t>
  </si>
  <si>
    <t>Kods</t>
  </si>
  <si>
    <t>Darba nosaukums</t>
  </si>
  <si>
    <t>Mērvienība</t>
  </si>
  <si>
    <t>Daudzums</t>
  </si>
  <si>
    <t>Sertifikāta Nr.20-5643</t>
  </si>
  <si>
    <t>Pārbaudīja:</t>
  </si>
  <si>
    <t>Piezīmes:</t>
  </si>
  <si>
    <t xml:space="preserve"> Būvuzņēmējam jādod pilna apjoma tendera cenu piedāvājums, ieskaitot palīgdarbus  un materiālus, kas nav uzrādīti apjomu sarakstā un projektā, bet ir nepieciešami projektētās ēkas būvniecībai un nodošanai ekspluatācijā.</t>
  </si>
  <si>
    <t>Darba apjomu saraksts Nr.</t>
  </si>
  <si>
    <t>Pasūtījuma Nr.</t>
  </si>
  <si>
    <t>03-L.c</t>
  </si>
  <si>
    <t>gb.</t>
  </si>
  <si>
    <t>Vienības izmaksas (euro)</t>
  </si>
  <si>
    <t>Summa (euro)</t>
  </si>
  <si>
    <t>Skolas ēka un Siguldas mācību korpuss</t>
  </si>
  <si>
    <t>Skolas ēkas pārbūve un Siguldas mācību korpusa būvniecība (1. kārta- mācību korpuss)</t>
  </si>
  <si>
    <t>Ata Kronvalda iela 7, Sigulda</t>
  </si>
  <si>
    <t>500/S/2017</t>
  </si>
  <si>
    <t>Tāme sastādīta 2017.gada tirgus cenās, pamatojoties uz SIA „K Idea” tehniskā projekta rasējumiem un darbu apjomiem</t>
  </si>
  <si>
    <t>Tāme sastādīta:  2017.gada 2. maijs</t>
  </si>
  <si>
    <t>Andris Kokins</t>
  </si>
  <si>
    <t>Sertifikāta Nr.10-0024</t>
  </si>
  <si>
    <t>AUKSTĀ ŪDENSVADA SISTĒMA (Ū1)</t>
  </si>
  <si>
    <t>14-L.c</t>
  </si>
  <si>
    <t>Cauruļvads ar stiprinājumiem un veidgabaliem</t>
  </si>
  <si>
    <t>m</t>
  </si>
  <si>
    <t>Pretkondensāta izolācija Armacell Armaflex XG  9 mm</t>
  </si>
  <si>
    <t>Siltumizolācija Armacell Tubolit DG 9 mm</t>
  </si>
  <si>
    <t>Siltumizolācija Paroc Section AluCoat T šahtās un maģistrāles 30 mm</t>
  </si>
  <si>
    <t>Ugunsdrošas sienas/pārseguma sķērsojuma cauruma aizpildīšanas materiāli</t>
  </si>
  <si>
    <t>kpl</t>
  </si>
  <si>
    <t>Ūdens skaitītājs, daudzstrūklu tips (uz ievada)</t>
  </si>
  <si>
    <t>DN25</t>
  </si>
  <si>
    <t>gb</t>
  </si>
  <si>
    <t>Ūdens skaitītājs (es.ēkai)</t>
  </si>
  <si>
    <t>DN20</t>
  </si>
  <si>
    <t>Ūdens skaitītājs (virtuves tehn.)</t>
  </si>
  <si>
    <t>DN15</t>
  </si>
  <si>
    <t>Tīklu filtrs</t>
  </si>
  <si>
    <t>DN100</t>
  </si>
  <si>
    <t>Noslēgvārsts stūra, hromēts  pirms izlietnes</t>
  </si>
  <si>
    <t>DN10</t>
  </si>
  <si>
    <t>Lodveida krāns</t>
  </si>
  <si>
    <t>DN32</t>
  </si>
  <si>
    <t>DN50</t>
  </si>
  <si>
    <t>Aizbīdnis</t>
  </si>
  <si>
    <t>Laistīšanas krāns neaizsalstošs</t>
  </si>
  <si>
    <t>Pretvārsts</t>
  </si>
  <si>
    <t>Balansēšanas vārsts</t>
  </si>
  <si>
    <t>Tukšošanas krāns</t>
  </si>
  <si>
    <t>Jaucējkrāns virtuves izlietnei, tipu precizēt AR daļā</t>
  </si>
  <si>
    <t>Jaucējkrāns roku tehniskai izlietnei, tipu precizēt AR daļā</t>
  </si>
  <si>
    <t>Jaucējkrāns roku mazgātnei, tipu precizēt AR daļā</t>
  </si>
  <si>
    <t>Jaucējkrāns roku mazgātnei klasēs, tipu precizēt AR daļā</t>
  </si>
  <si>
    <t>Jaucējkrāns dušai, tipu precizēt AR daļā</t>
  </si>
  <si>
    <t>Noslēgvārsts stūra, hromēts pirms pieslēguma pie klozetpoda skalojamās tvertnes</t>
  </si>
  <si>
    <t>Urināla skalošanas krāns, tipu precizēt AR daļā</t>
  </si>
  <si>
    <t>Sistēmas marķēšanas materiāli</t>
  </si>
  <si>
    <t>Caurumu un kanālu veidošana</t>
  </si>
  <si>
    <t>Sistēmas pārbaude</t>
  </si>
  <si>
    <t>Palīgmateriāli</t>
  </si>
  <si>
    <t>Sadzīves kanalizācija K1-montāžas,palaišanas darbi 1.kārta</t>
  </si>
  <si>
    <t>16-L.c</t>
  </si>
  <si>
    <t xml:space="preserve">Kanalizācijas caurule, maģistrāles un stāvvadi, ar veidgabaliem un stiprinājumiem </t>
  </si>
  <si>
    <t xml:space="preserve">Kanalizācijas caurule, maģistrāles ar veidgabaliem un stiprinājumiem, ar elektroapsildes kabeli </t>
  </si>
  <si>
    <t xml:space="preserve">Kanalizācijas caurule,maģistrāles zem grīdas, ar veidgabaliem un stiprinājumiem </t>
  </si>
  <si>
    <t xml:space="preserve">Kanalizācijas caurule, izvads no ēkas ar veidgabaliem un stiprinājumiem </t>
  </si>
  <si>
    <t xml:space="preserve">Kanalizācijas caurule, pievadi, ar veidgabaliem un stiprinājumiem </t>
  </si>
  <si>
    <t xml:space="preserve">Kanalizācijas spiedvada caurule, maģistrāle zem grīdas, ar veidgabaliem un stiprinājumiem </t>
  </si>
  <si>
    <t>Akmens vates izolācija 30 mm</t>
  </si>
  <si>
    <t>Akmens vates izolācija 20 mm</t>
  </si>
  <si>
    <t>Revīzija  uz stāvvadiem</t>
  </si>
  <si>
    <t>Revīzija  pirms izvada no ēkas</t>
  </si>
  <si>
    <t>Revīzijas apkalpošanas lūka šahtas sienā, ugunsdrošības klase I90</t>
  </si>
  <si>
    <t>300x300mm</t>
  </si>
  <si>
    <t>Sūknētava ar 2 sūkņiem (Q=3 l/sek; H=5 m) ar automātikas vadības bloku un noslēgarmatūru Dn80 komplektā</t>
  </si>
  <si>
    <t>Wilo WS1100</t>
  </si>
  <si>
    <t>50-110</t>
  </si>
  <si>
    <t>Virtuves izlietne ar stiprinjājumiem, sifonu un izteku, tipu precizēt AR daļā</t>
  </si>
  <si>
    <t>Roku mazgātne ar stiprinjājumiem, sifonu un izteku, tipu precizēt AR daļā</t>
  </si>
  <si>
    <t>Roku mazgātne klasēs ar stiprinjājumiem, sifonu un izteku, tipu precizēt AR daļā</t>
  </si>
  <si>
    <t>Tehniskā izlietne ar stiprinjājumiem, sifonu un izteku, tipu precizēt AR daļā</t>
  </si>
  <si>
    <t>Traps grīdā, vertikālais izvads</t>
  </si>
  <si>
    <t>Klozetpods skalojamo kasti, šedriņķi un vāku, tipu precizēt AR daļā</t>
  </si>
  <si>
    <t>Urināls ar sifonu, tipu precizēt AR daļā</t>
  </si>
  <si>
    <t>Pievads pie mācību tehniskās izlietnes klasēs</t>
  </si>
  <si>
    <t>Ražošanas   kanalizācija K-3</t>
  </si>
  <si>
    <t xml:space="preserve">Kanalizācijas caurule, maģistrāles ar veidgabaliem un stiprinājumiem </t>
  </si>
  <si>
    <t>110-160</t>
  </si>
  <si>
    <t>Izvads pie trapa</t>
  </si>
  <si>
    <t>Izvads pie virtuves iekārtas</t>
  </si>
  <si>
    <t>Lietus  kanalizācija K-2</t>
  </si>
  <si>
    <t>Kaučuka pretkondensāta izolācija q 9mm</t>
  </si>
  <si>
    <t>Jumta noteka ar elektroapsildi</t>
  </si>
  <si>
    <t>17-L.c</t>
  </si>
  <si>
    <t>Radiatoru apkures sistēma  "H1"-montāžas,palaišanas,pārbaudes darbi</t>
  </si>
  <si>
    <t>Tērauda radiators Purmo "Compact" komplektā ar montāžas stiprinājumiem, atgaisotāju, korķiem</t>
  </si>
  <si>
    <t>C11-400-400</t>
  </si>
  <si>
    <t>C11-400-700</t>
  </si>
  <si>
    <t>C11-400-800</t>
  </si>
  <si>
    <t>C11-400-900</t>
  </si>
  <si>
    <t>C11-400-1000</t>
  </si>
  <si>
    <t>C11-400-1100</t>
  </si>
  <si>
    <t>C11-400-1200</t>
  </si>
  <si>
    <t>C11-400-1400</t>
  </si>
  <si>
    <t>C11-400-1600</t>
  </si>
  <si>
    <t>C11-400-1800</t>
  </si>
  <si>
    <t>C11-400-2000</t>
  </si>
  <si>
    <t>C11-500-400</t>
  </si>
  <si>
    <t>C11-900-700</t>
  </si>
  <si>
    <t>C21-400-1000</t>
  </si>
  <si>
    <t>C21-400-1400</t>
  </si>
  <si>
    <t>C22-400-900</t>
  </si>
  <si>
    <t>C22-500-1000</t>
  </si>
  <si>
    <t>C22-900-2000</t>
  </si>
  <si>
    <t>Tērauda radiators Purmo "Ventil Compact" komplektā ar montāžas stiprinājumiem, atgaisotāju, korķiem</t>
  </si>
  <si>
    <t>CV21-200-1100</t>
  </si>
  <si>
    <t>CV21-200-1400</t>
  </si>
  <si>
    <t>CV21-200-1600</t>
  </si>
  <si>
    <t>Alumīnija radiators komplektā ar montāžas stiprinājumiem, atgaisotāju, korķiem</t>
  </si>
  <si>
    <t>BLIZT SUPER 500/100 4sekcijas</t>
  </si>
  <si>
    <t>Radiatora vārsts</t>
  </si>
  <si>
    <t>Dn15</t>
  </si>
  <si>
    <t>Radiatora termostatgalva</t>
  </si>
  <si>
    <t>Noslēgvārsts</t>
  </si>
  <si>
    <t>Dn20</t>
  </si>
  <si>
    <t>Alumīnija radiatora vārsts</t>
  </si>
  <si>
    <t>Alumīnija radiatora termostatgalva</t>
  </si>
  <si>
    <t>Alumīnija radiatora noslēgvārsts</t>
  </si>
  <si>
    <t>Elektriskais radiators Thermor Emotion Digital komplektā ar termostatu</t>
  </si>
  <si>
    <t>500 W</t>
  </si>
  <si>
    <t>750 W</t>
  </si>
  <si>
    <t>Daudzslāņu kompozītcaurule PEX-c/AL/PE (taisna)</t>
  </si>
  <si>
    <t>16x2,0</t>
  </si>
  <si>
    <t>20x2,25</t>
  </si>
  <si>
    <t>25x2,5</t>
  </si>
  <si>
    <t>32x3,0</t>
  </si>
  <si>
    <t>40x4,0</t>
  </si>
  <si>
    <t>50x4,5</t>
  </si>
  <si>
    <t>63x6,0</t>
  </si>
  <si>
    <t xml:space="preserve">Balansēšanas ventilis </t>
  </si>
  <si>
    <t>STAD Dn10 Kvs=1,47</t>
  </si>
  <si>
    <t>STAD Dn15 Kvs=2,52</t>
  </si>
  <si>
    <t>STAD Dn20 Kvs=5,70</t>
  </si>
  <si>
    <t>STAD Dn25 Kvs=8,70</t>
  </si>
  <si>
    <t>STAD Dn32 Kvs=14.2</t>
  </si>
  <si>
    <t xml:space="preserve">Lodveida ventilis </t>
  </si>
  <si>
    <t>Dn25</t>
  </si>
  <si>
    <t>Dn32</t>
  </si>
  <si>
    <t>Dn40</t>
  </si>
  <si>
    <t>Dn50</t>
  </si>
  <si>
    <t>Polietilēna izolācija</t>
  </si>
  <si>
    <t>018-04 Climaflex Stabil</t>
  </si>
  <si>
    <t>022-04 Climaflex Stabil</t>
  </si>
  <si>
    <t>028-04 Climaflex Stabil</t>
  </si>
  <si>
    <t>035-04 Climaflex Stabil</t>
  </si>
  <si>
    <t>018-13 Climaflex</t>
  </si>
  <si>
    <t>022-13 Climaflex</t>
  </si>
  <si>
    <t>028-20 Climaflex</t>
  </si>
  <si>
    <t>035-20 Climaflex</t>
  </si>
  <si>
    <t>042-20 Climaflex</t>
  </si>
  <si>
    <t>054-20 Climaflex</t>
  </si>
  <si>
    <t>063-20 Climaflex</t>
  </si>
  <si>
    <t>Minerālvates izolācijas čaulas</t>
  </si>
  <si>
    <t>35x40mm</t>
  </si>
  <si>
    <t>Automātiskais atgaisotājs ar noslēgvārstu</t>
  </si>
  <si>
    <t>Daudzslāņu cauruļvadu veidgabali</t>
  </si>
  <si>
    <t>Daudzslāņu cauruļvadu montāžas  komplekts</t>
  </si>
  <si>
    <t>Elektrokomutācijas kabeļu komplekts</t>
  </si>
  <si>
    <t>Izolācijas palīgmateriāli</t>
  </si>
  <si>
    <t>Marķēšanas materiāli</t>
  </si>
  <si>
    <t>Ugunsdrošās manžetes</t>
  </si>
  <si>
    <t>atkarībā no montāžas veida</t>
  </si>
  <si>
    <t>Sistēmas hidrauliskā pārbaude, balansēšana un marķēšana</t>
  </si>
  <si>
    <t>Sildpaneļu siltumapgāde H2</t>
  </si>
  <si>
    <t>Sildpanelis ZIP ar izolāciju un stiprinājumiem</t>
  </si>
  <si>
    <t>ZIP 320*6000mm</t>
  </si>
  <si>
    <t>ZIP 320*6200mm</t>
  </si>
  <si>
    <t>ZIP 320*10000mm</t>
  </si>
  <si>
    <t>ZIP 320*20000mm</t>
  </si>
  <si>
    <t>ZIP 320*24000mm</t>
  </si>
  <si>
    <t>Sildpanelis ZIP2 ar izolāciju un stiprinājumiem</t>
  </si>
  <si>
    <t>ZIP2 704*6000mm</t>
  </si>
  <si>
    <t>ZIP2 704*10000mm</t>
  </si>
  <si>
    <t>ZIP2 704*20000mm</t>
  </si>
  <si>
    <t xml:space="preserve">Plūsmas regulators </t>
  </si>
  <si>
    <t>VSRK-25</t>
  </si>
  <si>
    <t>Elastīgais asvienojums</t>
  </si>
  <si>
    <t>PE 25/500mm</t>
  </si>
  <si>
    <t>Daudzslāņu cauruļvadu veidgabali un stiprinājumi</t>
  </si>
  <si>
    <t>Ventilācijas siltumapgāde H3</t>
  </si>
  <si>
    <t xml:space="preserve">Elektroniskais cirkulācijas sūknis </t>
  </si>
  <si>
    <t xml:space="preserve">ALPHA2 25-40 130 </t>
  </si>
  <si>
    <t xml:space="preserve">ALPHA2 25-60 130 </t>
  </si>
  <si>
    <t xml:space="preserve">ALPHA2 25-80 130 </t>
  </si>
  <si>
    <t>Trīsgaitas vārsts ar motoru</t>
  </si>
  <si>
    <t>Dn15 Kvs=2,5</t>
  </si>
  <si>
    <t>Dn25 Kvs=10,0</t>
  </si>
  <si>
    <t>STAD Dn40 Kvs=19,2</t>
  </si>
  <si>
    <t>Dn65</t>
  </si>
  <si>
    <t>Lodveida ventilis (manometriem)</t>
  </si>
  <si>
    <t>Vienvirziena vārsts</t>
  </si>
  <si>
    <t>Sietiņa filtrs</t>
  </si>
  <si>
    <t>75x7,5</t>
  </si>
  <si>
    <t xml:space="preserve">Tērauda caurule      </t>
  </si>
  <si>
    <t>Manometrs ar krānu</t>
  </si>
  <si>
    <t>0-6bar</t>
  </si>
  <si>
    <t>Bimetaliskais termometrs</t>
  </si>
  <si>
    <t>0-100°C</t>
  </si>
  <si>
    <t>Iztukšošanas ventilis ar uzgali</t>
  </si>
  <si>
    <t>Vara caurules</t>
  </si>
  <si>
    <t>12x1,0</t>
  </si>
  <si>
    <t>Etilēnglikola šķirdums 30%</t>
  </si>
  <si>
    <t>l</t>
  </si>
  <si>
    <t>022-20 Climaflex</t>
  </si>
  <si>
    <t>060-25 Climaflex</t>
  </si>
  <si>
    <t>076-25 Climaflex</t>
  </si>
  <si>
    <t xml:space="preserve">Tērauda cauruļvadu veidgabali </t>
  </si>
  <si>
    <t>Tērauda cauruļvadu montāžas komplekts</t>
  </si>
  <si>
    <t>Ventilācijas sistēmas -montāžas,palaišanas,pārbaudes darbi</t>
  </si>
  <si>
    <t>PN-1</t>
  </si>
  <si>
    <t>Gaisa apstrādes agregāts "PN-1"; Pieplūdes ventilators: L=15180m³/h; H=450Pa; Nosūces ventilators: L=11520m³/h; H=340Pa; gaisa filtri: pieplūdes klase F7, nosūces klase M5; Gaisa sildītājs; Gaisa dzesētājs; Rotora rekuperators; Elastīgie gaisa vadu savienojumi; noslēgvārsti;  agregāta stiprinājuma rāmis; iekārtas automātika</t>
  </si>
  <si>
    <t>Gold RX 40</t>
  </si>
  <si>
    <t>kompl.</t>
  </si>
  <si>
    <t>Gaisa vads no cinkotā skārda</t>
  </si>
  <si>
    <t>Ø125</t>
  </si>
  <si>
    <t>t.m.</t>
  </si>
  <si>
    <t>Ø160</t>
  </si>
  <si>
    <t>Ø200</t>
  </si>
  <si>
    <t>Ø250</t>
  </si>
  <si>
    <t>200x100</t>
  </si>
  <si>
    <t>300x150</t>
  </si>
  <si>
    <t>300x200</t>
  </si>
  <si>
    <t>300x250</t>
  </si>
  <si>
    <t>300x300</t>
  </si>
  <si>
    <t>400x150</t>
  </si>
  <si>
    <t>400x200</t>
  </si>
  <si>
    <t>400x250</t>
  </si>
  <si>
    <t>400x300</t>
  </si>
  <si>
    <t>500x200</t>
  </si>
  <si>
    <t>500x300</t>
  </si>
  <si>
    <t>500x400</t>
  </si>
  <si>
    <t>600x250</t>
  </si>
  <si>
    <t>600x300</t>
  </si>
  <si>
    <t>700x600</t>
  </si>
  <si>
    <t>800x300</t>
  </si>
  <si>
    <t>800x400</t>
  </si>
  <si>
    <t>1000x200</t>
  </si>
  <si>
    <t>1000x300</t>
  </si>
  <si>
    <t>1000x600</t>
  </si>
  <si>
    <t>1200x500</t>
  </si>
  <si>
    <t>1200x600</t>
  </si>
  <si>
    <t>1400x500</t>
  </si>
  <si>
    <t>1400x600</t>
  </si>
  <si>
    <t>1400x800</t>
  </si>
  <si>
    <t>1400x1400</t>
  </si>
  <si>
    <t>1600x500</t>
  </si>
  <si>
    <t>1600x800</t>
  </si>
  <si>
    <t>Gaisa sadalītājs (pieplūde)</t>
  </si>
  <si>
    <t>EAGLE C 160-600+ALSc 125-160</t>
  </si>
  <si>
    <t>gab.</t>
  </si>
  <si>
    <t>EAGLE C 200-600+ALSc 160-200</t>
  </si>
  <si>
    <t>EAGLE W 400-200+ALVd 400-200-160</t>
  </si>
  <si>
    <t>EAGLE W 550-250+ALVd 550-250-200</t>
  </si>
  <si>
    <t>SV-2-1000-200</t>
  </si>
  <si>
    <t>SV-2-1000-300</t>
  </si>
  <si>
    <t>TST-125</t>
  </si>
  <si>
    <t>TST-160</t>
  </si>
  <si>
    <t>Reste 300x150</t>
  </si>
  <si>
    <t>Gaisa sadalītājs (nosūce)</t>
  </si>
  <si>
    <t>SV-1-200-100</t>
  </si>
  <si>
    <t>SV-1-500-200</t>
  </si>
  <si>
    <t>PELICAN CE 200-600+ALSc 160-200</t>
  </si>
  <si>
    <t>PELICAN CE 250-600+ALSc 200-250</t>
  </si>
  <si>
    <t>NOVA-L-300x150</t>
  </si>
  <si>
    <t>NOVA-L-400x150</t>
  </si>
  <si>
    <t>Gaisa ieņemšanas reste</t>
  </si>
  <si>
    <t>USS/I-1400-1400</t>
  </si>
  <si>
    <t>Gaisa izmešanas reste</t>
  </si>
  <si>
    <t>USS/I-1400-800</t>
  </si>
  <si>
    <t>Gaisa pārplūdes restes durvīs</t>
  </si>
  <si>
    <t>TVC/OF-200-100</t>
  </si>
  <si>
    <t>TVC/OF-300-150</t>
  </si>
  <si>
    <t>TVC/OF-400-200</t>
  </si>
  <si>
    <t xml:space="preserve">Droseļvārsts </t>
  </si>
  <si>
    <t>PTS/B-125</t>
  </si>
  <si>
    <t>PTS/B-160</t>
  </si>
  <si>
    <t>PTS/B-200</t>
  </si>
  <si>
    <t>PTS/B-250</t>
  </si>
  <si>
    <t>UTK/R-300x200</t>
  </si>
  <si>
    <t>UTK/R-300x250</t>
  </si>
  <si>
    <t>UTK/R-300x300</t>
  </si>
  <si>
    <t>UTK/R-400x150</t>
  </si>
  <si>
    <t>UTK/R-400x200</t>
  </si>
  <si>
    <t>UTK/R-400x250</t>
  </si>
  <si>
    <t>UTK/R-500x200</t>
  </si>
  <si>
    <t>UTK/R-600x250</t>
  </si>
  <si>
    <t>UTK/R-700x600</t>
  </si>
  <si>
    <t>UTK/R-1000x600</t>
  </si>
  <si>
    <t>Mainīgas plūsmas vārsts ar piedziņu un sensoriem</t>
  </si>
  <si>
    <t>REACTa 400-200</t>
  </si>
  <si>
    <t>REACTa 400-300</t>
  </si>
  <si>
    <t>REACTa 500-200</t>
  </si>
  <si>
    <t>REACTa 500-300</t>
  </si>
  <si>
    <t>Ugunsdrošais vārts EI-60 ar piedziņu</t>
  </si>
  <si>
    <t>FD-125</t>
  </si>
  <si>
    <t>FD-160</t>
  </si>
  <si>
    <t>FD-200</t>
  </si>
  <si>
    <t>FD-250</t>
  </si>
  <si>
    <t>FD-200x100</t>
  </si>
  <si>
    <t>FD-300x200</t>
  </si>
  <si>
    <t>FD-300x300</t>
  </si>
  <si>
    <t>FD-400x200</t>
  </si>
  <si>
    <t>FD-500x200</t>
  </si>
  <si>
    <t>FD-500x300</t>
  </si>
  <si>
    <t>FD-600x300</t>
  </si>
  <si>
    <t>FD-800x300</t>
  </si>
  <si>
    <t>FD-1200x500</t>
  </si>
  <si>
    <t>FD-1400x500</t>
  </si>
  <si>
    <t>FD-1400x600</t>
  </si>
  <si>
    <t>Troksņu slāpētājs</t>
  </si>
  <si>
    <t>CADENZA 1400-800-1250</t>
  </si>
  <si>
    <t>CADENZA 1600-800-2450</t>
  </si>
  <si>
    <t>Tīrīšanas lūkas</t>
  </si>
  <si>
    <t xml:space="preserve">Minerālvates siltumizolācija "Isover" CLIMCOVER CR1 ALU2 </t>
  </si>
  <si>
    <t>20mm</t>
  </si>
  <si>
    <t>m²</t>
  </si>
  <si>
    <t>30mm</t>
  </si>
  <si>
    <t xml:space="preserve">Minerālvates siltumizolācija "Isover" CLIMCOVER CR2 ALU2 </t>
  </si>
  <si>
    <t>50mm</t>
  </si>
  <si>
    <t>100mm</t>
  </si>
  <si>
    <t xml:space="preserve">Elektroinstalācijas komplekts </t>
  </si>
  <si>
    <t>Gaisa vadu veidgabali un stiprinājumi</t>
  </si>
  <si>
    <t>Sistēmas balansēšana un marķēšana</t>
  </si>
  <si>
    <t>Izolācijas komplekts, montāžas komplekts, palīgmateriāli</t>
  </si>
  <si>
    <t>PN-2</t>
  </si>
  <si>
    <t>Gaisa apstrādes agregāts "PN-2"; Pieplūdes ventilators: L=3720m³/h; H=270Pa; Nosūces ventilators: L=3720m³/h; H=260Pa; gaisa filtri: pieplūdes klase F7, nosūces klase M5; Gaisa sildītājs; Gaisa dzesētājs; Plākšņu rekuperators; Elastīgie gaisa vadu savienojumi; noslēgvārsti;  agregāta stiprinājuma rāmis; iekārtas automātika</t>
  </si>
  <si>
    <t>Gold PX 11</t>
  </si>
  <si>
    <t>Ø315</t>
  </si>
  <si>
    <t>Ø500</t>
  </si>
  <si>
    <t>500x250</t>
  </si>
  <si>
    <t>600x400</t>
  </si>
  <si>
    <t>700x700</t>
  </si>
  <si>
    <t>800x500</t>
  </si>
  <si>
    <t>1000x400</t>
  </si>
  <si>
    <t>EAGLE C 250-600+ALSc 200-250</t>
  </si>
  <si>
    <t>SWANa 4-1158+SWAN T 4-250</t>
  </si>
  <si>
    <t>SWANa 3-1158+SWAN T 3-250</t>
  </si>
  <si>
    <t>SV-1-600-300</t>
  </si>
  <si>
    <t>SV-1-800-300</t>
  </si>
  <si>
    <t>USS/I-500-1200</t>
  </si>
  <si>
    <t>USS/I-700-700</t>
  </si>
  <si>
    <t>PTS/B-315</t>
  </si>
  <si>
    <t>Droseļvārsts ar piedziņu</t>
  </si>
  <si>
    <t>UTK/C-300-300-315 + el. piedziņa</t>
  </si>
  <si>
    <t>UTK/R-600x300 + el. Piedziņa</t>
  </si>
  <si>
    <t>FD-315</t>
  </si>
  <si>
    <t>FD-500</t>
  </si>
  <si>
    <t>CADENZA 600-400-1250</t>
  </si>
  <si>
    <t>CADENZA 700-700-1250</t>
  </si>
  <si>
    <t>CADENZA 800-500-1250</t>
  </si>
  <si>
    <t>SLCU 315 1200 100</t>
  </si>
  <si>
    <t>PN-3</t>
  </si>
  <si>
    <t>Gaisa apstrādes agregāts "PN-3"; Pieplūdes ventilators: L=7740m³/h; H=230Pa; Nosūces ventilators: L=7740m³/h; H=180Pa; gaisa filtri: pieplūdes klase F7, nosūces klase M5; Gaisa sildītājs; Gaisa dzesētājs; Rotora rekuperators; Elastīgie gaisa vadu savienojumi; noslēgvārsti;  agregāta stiprinājuma rāmis; iekārtas automātika</t>
  </si>
  <si>
    <t>Gold RX 25</t>
  </si>
  <si>
    <t>Ø400</t>
  </si>
  <si>
    <t>800x800</t>
  </si>
  <si>
    <t>1200x800</t>
  </si>
  <si>
    <t>SWAN 4-1200+SWAN T 4-250</t>
  </si>
  <si>
    <t>SV-1-1200-500</t>
  </si>
  <si>
    <t>Gaisa izmešanas jumtiņš</t>
  </si>
  <si>
    <t>LHR 800 800</t>
  </si>
  <si>
    <t>USS/I-1200-800</t>
  </si>
  <si>
    <t>PTS/B-400</t>
  </si>
  <si>
    <t>PTS/B-500</t>
  </si>
  <si>
    <t>UTK/R-1200x500</t>
  </si>
  <si>
    <t>CADENZA 1200-500-2450</t>
  </si>
  <si>
    <t xml:space="preserve">Cinkota skārda apšuvums </t>
  </si>
  <si>
    <t>0,5mm</t>
  </si>
  <si>
    <t>N-1</t>
  </si>
  <si>
    <t>Jumta ventilators DVC 225-P komplektā ar VKS pretvārstu; ātruma regulatoru; jumta kārbu un ASK pāreju</t>
  </si>
  <si>
    <t>DVC 225-P</t>
  </si>
  <si>
    <t xml:space="preserve">Gaisa vads no cinkotā skārda </t>
  </si>
  <si>
    <t>KSO-125</t>
  </si>
  <si>
    <t>NOVA-L-200x100</t>
  </si>
  <si>
    <t>NOVA-L+R1-200x100</t>
  </si>
  <si>
    <t>SLCU 250 900 50</t>
  </si>
  <si>
    <t>Montāžas komplekts, palīgmateriāli</t>
  </si>
  <si>
    <t>N-2</t>
  </si>
  <si>
    <t>Jumta ventilators DVCI 400-S komplektā ar VKS pretvārstu; ātruma regulatoru; SSD jumta kārbu un ASK pāreju</t>
  </si>
  <si>
    <t>DVCI 400-S</t>
  </si>
  <si>
    <t>500x500</t>
  </si>
  <si>
    <t>900x250</t>
  </si>
  <si>
    <t>KSO-160</t>
  </si>
  <si>
    <t>TVC/OF-300-200</t>
  </si>
  <si>
    <t>TVC/OF-400-300</t>
  </si>
  <si>
    <t>TVC/OF-600-300</t>
  </si>
  <si>
    <t>N-3</t>
  </si>
  <si>
    <t>Jumta ventilators DVP 200D2-4 komplektā ar VKS pretvārstu; ātruma regulatoru; un jumta kārbu</t>
  </si>
  <si>
    <t>DVP 200D2-4</t>
  </si>
  <si>
    <t>Ķīmiski izturīgs gaisa vads</t>
  </si>
  <si>
    <t>Sistēmas marķēšana</t>
  </si>
  <si>
    <t>N-4</t>
  </si>
  <si>
    <t>N-5</t>
  </si>
  <si>
    <t>Centrberzes ventilators KBR 280 DV komplektā ar elastīgo savienojumu; ātruma regulatoru un stiprinājumiem</t>
  </si>
  <si>
    <t>KBR 280 DV</t>
  </si>
  <si>
    <t>Gaisa vads no tērauda s=1,2mm</t>
  </si>
  <si>
    <t>VHL 250 315</t>
  </si>
  <si>
    <t>Ugunsdrošais vārts EI-60 ar piedziņu ( ar paaustinātu temp.)</t>
  </si>
  <si>
    <t>N-6</t>
  </si>
  <si>
    <t>Centrberzes ventilators KBR 315 D2 IE2 komplektā ar elastīgo savienojumu; ātruma regulatoru un stiprinājumiem</t>
  </si>
  <si>
    <t>KBR 315 D2 IE2</t>
  </si>
  <si>
    <t>VHL 500 630</t>
  </si>
  <si>
    <t>Ugunsdrošais vārts EI-60 ar piedziņu ( 95°tC)</t>
  </si>
  <si>
    <t>Siltummezgls -montāžas,palaišanas,pārbaudes darbi</t>
  </si>
  <si>
    <t>Karstā ūdens tvertne komplektā ar sensoriem</t>
  </si>
  <si>
    <t>800l</t>
  </si>
  <si>
    <t xml:space="preserve">Spiediena regulators </t>
  </si>
  <si>
    <t>AVP 50, Dn 50 Kvs 25.0 m3/h</t>
  </si>
  <si>
    <t>Siltumskaitītājs komplektā ar sensoriem un sensoru ligzdu</t>
  </si>
  <si>
    <t>Siltuma skaitītājs Multical 602 ar plūsmas mērītāju Ultraflow,  Qnom. 10.0 m3/h Dn 40</t>
  </si>
  <si>
    <t>Karstā ūdens plākšņu siltummainis  komplektā ar siltumizolāciju</t>
  </si>
  <si>
    <t>Qs=120.0kW, XB 12 L-1-60</t>
  </si>
  <si>
    <t>Apkures plākšņu siltummainis komplektā ar siltumizolāciju</t>
  </si>
  <si>
    <t>Qs=203.8 kW, XB 61 M-1-50</t>
  </si>
  <si>
    <t>Ventilācijas siltumapgādes plākšņu siltummainis komplektā ar siltumizolāciju</t>
  </si>
  <si>
    <t>Qs=151.9 kW, XB 59 M-1-50</t>
  </si>
  <si>
    <t>Procesors (k.ūd.)</t>
  </si>
  <si>
    <t>ECL 310 (A217)</t>
  </si>
  <si>
    <t>Procesors (apkure un ventilācijas siltumapgāde)</t>
  </si>
  <si>
    <t>ECL 310 (A390)</t>
  </si>
  <si>
    <t>Regulēšanas vārsts (k.ūd.)</t>
  </si>
  <si>
    <t>VRG 2, Dn32</t>
  </si>
  <si>
    <t>Izpildmehānisms (k.ūd.)</t>
  </si>
  <si>
    <t>AMV 35</t>
  </si>
  <si>
    <t>Regulēšanas vārsts (apkure)</t>
  </si>
  <si>
    <t>VRG 2, Dn 32</t>
  </si>
  <si>
    <t>Izpildmehānisms (apkure)</t>
  </si>
  <si>
    <t>AMV 435</t>
  </si>
  <si>
    <t>Regulēšanas vārsts (vent. siltumapgāde)</t>
  </si>
  <si>
    <t>Izpildmehānisms (vent. siltumapgāde)</t>
  </si>
  <si>
    <t>Ārgaisa temperatūras sensors</t>
  </si>
  <si>
    <t>ESMT 1</t>
  </si>
  <si>
    <t xml:space="preserve">Ūdens temperatūras sensors (virsmas) </t>
  </si>
  <si>
    <t>ESM 11</t>
  </si>
  <si>
    <t xml:space="preserve">Ūdens temperatūras sensors </t>
  </si>
  <si>
    <t xml:space="preserve">ESMU </t>
  </si>
  <si>
    <t>Karstā ūdens cirkulācijas sūknis</t>
  </si>
  <si>
    <t>Apkures cirkulācijas sūknis</t>
  </si>
  <si>
    <t>MAGNA 3 32-120 F</t>
  </si>
  <si>
    <t>Vent. siltumapgādes cirkulācijas sūknis</t>
  </si>
  <si>
    <t>Rokas sūknis</t>
  </si>
  <si>
    <t>Etilenglikols 30%</t>
  </si>
  <si>
    <t>Etilenglikos 30%</t>
  </si>
  <si>
    <t>Litri</t>
  </si>
  <si>
    <t>Tvertne glikolam</t>
  </si>
  <si>
    <t>50L</t>
  </si>
  <si>
    <t>Drošības vārsts</t>
  </si>
  <si>
    <t>6 bar</t>
  </si>
  <si>
    <t>10 bar</t>
  </si>
  <si>
    <t>Piebarošanas ūdens skaitītājs</t>
  </si>
  <si>
    <t>0…90°C 1,5 m3/h</t>
  </si>
  <si>
    <t>Hidrofors k.ūd. sistēmai</t>
  </si>
  <si>
    <t>V=60 L</t>
  </si>
  <si>
    <t>Izplešanās tvertne apkures sistēmai</t>
  </si>
  <si>
    <t>V=200 L</t>
  </si>
  <si>
    <t>Izplešanās tvertne vent.siltumapgādes sistēmai</t>
  </si>
  <si>
    <t>V=140 L</t>
  </si>
  <si>
    <t>Lodveida ventilis metināmais</t>
  </si>
  <si>
    <t xml:space="preserve"> Dn 50 Pn 16</t>
  </si>
  <si>
    <t>Lodveida ventilis metināmais "NAVAL"</t>
  </si>
  <si>
    <t xml:space="preserve"> Dn 80 Pn 16</t>
  </si>
  <si>
    <t xml:space="preserve">Lodveida ventilis   </t>
  </si>
  <si>
    <t xml:space="preserve"> Dn 15</t>
  </si>
  <si>
    <t xml:space="preserve"> Dn 20</t>
  </si>
  <si>
    <t xml:space="preserve">Lodveida ventilis  </t>
  </si>
  <si>
    <t xml:space="preserve"> Dn 32</t>
  </si>
  <si>
    <t xml:space="preserve"> Dn 40</t>
  </si>
  <si>
    <t xml:space="preserve"> Dn 65</t>
  </si>
  <si>
    <t xml:space="preserve">Vienvirziena vārsts </t>
  </si>
  <si>
    <t>Kapes ventilis</t>
  </si>
  <si>
    <t>Dn 20</t>
  </si>
  <si>
    <t xml:space="preserve">Vītņu sietiņfiltrs     </t>
  </si>
  <si>
    <t xml:space="preserve">Vītņu sietiņfiltrs </t>
  </si>
  <si>
    <t xml:space="preserve">Atloku sietiņfiltrs     </t>
  </si>
  <si>
    <t xml:space="preserve"> Dn 80</t>
  </si>
  <si>
    <t xml:space="preserve">0-10 bar </t>
  </si>
  <si>
    <t>Manometrs</t>
  </si>
  <si>
    <t xml:space="preserve"> 0-16 bar </t>
  </si>
  <si>
    <t xml:space="preserve">Tehniskais termometrs </t>
  </si>
  <si>
    <t>0-120°C</t>
  </si>
  <si>
    <t xml:space="preserve">Spiediena relejs </t>
  </si>
  <si>
    <t>KP 35</t>
  </si>
  <si>
    <t>1</t>
  </si>
  <si>
    <t xml:space="preserve"> Pn16</t>
  </si>
  <si>
    <t xml:space="preserve">Elektrometināta tērauda caurule      </t>
  </si>
  <si>
    <t xml:space="preserve"> Dn 50</t>
  </si>
  <si>
    <t xml:space="preserve">Elektrometināta tērauda caurule       </t>
  </si>
  <si>
    <t>15</t>
  </si>
  <si>
    <t>Daudzslāņu cauruļvads</t>
  </si>
  <si>
    <t>PEX Dn 32</t>
  </si>
  <si>
    <t>PEX Dn 40</t>
  </si>
  <si>
    <t>Minerālvates izolācija čaulas</t>
  </si>
  <si>
    <t>18x30mm</t>
  </si>
  <si>
    <t>22x30mm</t>
  </si>
  <si>
    <t>54x40mm</t>
  </si>
  <si>
    <t>60x40mm</t>
  </si>
  <si>
    <t xml:space="preserve"> 89x40mm</t>
  </si>
  <si>
    <t>Izolācija Armacell, grūti degoša, Tubolit</t>
  </si>
  <si>
    <t>TUBOLIT DG TL-35/9-DG</t>
  </si>
  <si>
    <t>13</t>
  </si>
  <si>
    <t>TUBOLIT DG TL-42/20-DG</t>
  </si>
  <si>
    <t>14</t>
  </si>
  <si>
    <t xml:space="preserve">Grunts LARAGRUNTS divas kārtas </t>
  </si>
  <si>
    <t>Tērauda cauruļu veidgabali un stiprinājumi</t>
  </si>
  <si>
    <t>Tērauda cauruļu montāžas komplekts</t>
  </si>
  <si>
    <t>Daudzslāņu cauruļu veidgabali un stiprinājumi</t>
  </si>
  <si>
    <t>Daudzslāņu cauruļu montāžas komplekts</t>
  </si>
  <si>
    <t>18-L.c</t>
  </si>
  <si>
    <t>Iekšējā elekroinstlācija -montāžas,palaišanas,pārbaudes darbi</t>
  </si>
  <si>
    <t>A</t>
  </si>
  <si>
    <t>Sadalnes(komplektā ar automātiku)</t>
  </si>
  <si>
    <t>Sadalne.v/a., IP31, rūpnieciski komplektējama 400A, 420/240V IK08, 50hz  izmērs 1050x650x2100,  montāžai uz grīdas.  Ikm3&lt; 20kA, Ikm1&lt; 10kA Ar caurspīdīgām durvīm. Ar smartlink un EBX uzskaites  vadības moduļiem,  ar Modbus TCP protokolu. Komplektā ar smartpanel vadības bloku.. komplektā ar automātiku pēc dotās shēmas MS-1</t>
  </si>
  <si>
    <t>Prisma P</t>
  </si>
  <si>
    <t>3</t>
  </si>
  <si>
    <t>Reaktīvās jaudas kompensators 100kvAr, 50hz , 420V, apvienotā korpusā ar sadalni MS-1, kompletā ar vadību  ar Modbus TCP protokolu. komplektā ar automātiku pēc dotās shēmas MS-1</t>
  </si>
  <si>
    <t>Varset Automatic</t>
  </si>
  <si>
    <t>4</t>
  </si>
  <si>
    <t>Sadalne.v/a., IP31, rūpnieciski komplektējama 100A, 420/240V IK08, 50hz  izmērs  montāžai uz grīdas.  Ikm3&lt; 20kA, Ikm1&lt; 10kA . komplektā ar automātiku pēc dotās shēmas TS-1</t>
  </si>
  <si>
    <t>Prisma G</t>
  </si>
  <si>
    <t>5</t>
  </si>
  <si>
    <t>Sadalne.v/a., IP65 E90 korpuss EV-1</t>
  </si>
  <si>
    <t>6</t>
  </si>
  <si>
    <t xml:space="preserve">Sadalnesindividuāli komplektējamA Montāžas metode  Virsapmetuma Rindu skaits  3 Moduļu skaits  54 Caurspīdīgs pārklājs/durvis  Jā Korpusa materiāls  Plastmasa Augstums  610 mm Platums  448 mm Dziļums  160 mmDIN-sliede  JāKrāsa  PelēksRAL numurs  7035 Aizsardzības pakāpe (IP)  IP65, kompletācija uzstādāma atsevišķā projekta daļā SS-0-1
</t>
  </si>
  <si>
    <t>Kaedra</t>
  </si>
  <si>
    <t>7</t>
  </si>
  <si>
    <t xml:space="preserve">Sadalnesindividuāli komplektējama   Montāžas metode  VirsapmetumaRindu skaits  3Moduļu skaits  54Caurspīdīgs pārklājs/durvis  JāKorpusa materiāls  PlastmasaAugstums  610 mmPlatums  448 mmDziļums  160 mmDIN-sliede  JāKrāsa  PelēksRAL numurs  7035Aizsardzības pakāpe (IP)  IP65, kompletācija uzstādāma atsevišķā projekta daļā VS-1
</t>
  </si>
  <si>
    <t>9</t>
  </si>
  <si>
    <t xml:space="preserve">Sadalnesindividuāli komplektējama Montāžas metode  VirsapmetumaRindu skaits  3Moduļu skaits  54Caurspīdīgs pārklājs/durvis  JāKorpusa materiāls  PlastmasaAugstums  610 mmPlatums  448 mmDziļums  160 mmDIN-sliede  JāKrāsa  PelēksRAL numurs  7035
 izsardzības pakāpe (IP)  IP65, kompletācija uzstādāma atsevišķā projekta daļā AS-0-1
</t>
  </si>
  <si>
    <t>10</t>
  </si>
  <si>
    <t xml:space="preserve">Sadalnesindividuāli komplektējama  Montāžas metode  VirsapmetumaRindu skaits  3Moduļu skaits  54Caurspīdīgs pārklājs/durvis  JāKorpusa materiāls  Plastmasaugstums  610 mmPlatums  448 mmDziļums  160 mmDIN-sliede  JāKrāsa  PelēksRAL numurs  7035 Aizsardzības pakāpe (IP)  IP65, kompletācija uzstādāma atsevišķā projekta daļā SM-0-1
</t>
  </si>
  <si>
    <t xml:space="preserve">Sadalne individuāli komplektējama   Montāžas metode  ZemapmetumaRindu skaits  2Moduļu skaits  24Caurspīdīgs pārklājs/durvis  NēKorpusa materiāls  PlastmasaAugstums  436 mmPlatums  361 mmDziļums  99 mmIebūvēšanas dziļums  92 mmDIN-sliede  JāKrāsa BaltsRAL numurs  9010Aizsardzības pakāpe (IP)  IP40 SS-1-3
</t>
  </si>
  <si>
    <t>Pragma</t>
  </si>
  <si>
    <t>16</t>
  </si>
  <si>
    <t>Sadalne individuāli komplektējama  Montāžas metode  ZemapmetumaRindu skaits  2Moduļu skaits  24Caurspīdīgs pārklājs/durvis  NēKorpusa materiāls  PlastmasaAugstums  436 mmPlatums  361 mmDziļums  99 mmIebūvēšanas dziļums  92 mmDIN-sliede  JāKrāsa BaltsRAL numurs  9010Aizsardzības pakāpe (IP)  IP40 AS-1-3</t>
  </si>
  <si>
    <t>19</t>
  </si>
  <si>
    <t xml:space="preserve">Sadalne individuāli komplektējama Montāžas metode ZemapmetumaRindu skaits 4Moduļu skaits 48Caurspīdīgs pārklājs/durvis NēKorpusa materiāls PlastmasaAugstums 706 mmPlatums 361 mmDziļums 99 mmIebūvēšanas dziļums 92 mmDIN-sliede JāKrāsa BaltsRAL umurs 9010Aizsardzības pakāpe (IP) IP40 SS-2-3
</t>
  </si>
  <si>
    <t>20</t>
  </si>
  <si>
    <t xml:space="preserve">Sadalne individuāli komplektējama  Montāžas metode ZemapmetumaRindu skaits 4Moduļu skaits 48Caurspīdīgs pārklājs/durvis NēKorpusa materiāls PlastmasaAugstums 706 mmPlatums 361 mmDziļums 99 mmIebūvēšanas dziļums 92 mm
IN-sliede JāKrāsa BaltsRAL numurs 9010Aizsardzības pakāpe (IP) IP40 SS-2-4
</t>
  </si>
  <si>
    <t>23</t>
  </si>
  <si>
    <t>Sadalne individuāli komplektējama Montāžas metode  ZemapmetumaRindu skaits  2Moduļu skaits  24Caurspīdīgs pārklājs/durvis  NēKorpusa materiāls  PlastmasaAugstums  436 mmPlatums  361 mmDziļums  99 mmIebūvēšanas dziļums  92 mmDIN-sliede  JāKrāsa  BaltsRAL numurs  9010Aizsardzības pakāpe (IP)  IP40 AS-2-3</t>
  </si>
  <si>
    <t>24</t>
  </si>
  <si>
    <t>Sadalne individuāli komplektējama Montāžas metode  ZemapmetumaRindu skaits  2Moduļu skaits  24Caurspīdīgs pārklājs/durvis  NēKorpusa materiāls  PlastmasaAugstums  436 mmPlatums  361 mmDziļums  99 mmIebūvēšanas dziļums  92 mmDIN-sliede  JāKrāsa  BaltsRAL numurs  9010Aizsardzības pakāpe (IP)  IP40 AS-2-4</t>
  </si>
  <si>
    <t>27</t>
  </si>
  <si>
    <t xml:space="preserve">Sadalne individuāli komplektējama Montāžas metode ZemapmetumRindu skaits 4Moduļu skaits 48Caurspīdīgs pārklājs/durvis NēKorpusa materiāls PlastmasaAugstums 706 mmPlatums 361 mmDziļums 99 mmIebūvēšanas dziļums 92 mmDIN-sliede JāKrāsa BaltsRALnumurs 9010Aizsardzības pakāpe (IP) IP40SS-3-3
</t>
  </si>
  <si>
    <t>28</t>
  </si>
  <si>
    <t xml:space="preserve">Sadalne individuāli komplektējama Montāžas metode ZemapmetumaRindu skaits 4Moduļu skaits 48Caurspīdīgs pārklājs/durvis NēKorpusa materiāls PlastmasaAugstums 706 mmPlatums 361 mmDziļums 99 mmIebūvēšanas dziļums 92 mmDIN-sliede JāKrāsa BaltsRALnumurs 9010Aizsardzības pakāpe (IP) IP40 SS-3-4
</t>
  </si>
  <si>
    <t>31</t>
  </si>
  <si>
    <t>Sadalne individuāli komplektējama Montāžas metode  ZemapmetumaRindu skaits  2Moduļu skaits  24Caurspīdīgs pārklājs/durvis  NēKorpusa materiāls  PlastmasaAugstums  436 mmPlatums  361 mmDziļums  99 mmIebūvēšanas dziļums  92 mmDIN-sliede  JāKrāsa  BaltsRAL numurs  9010Aizsardzības pakāpe (IP)  IP40 AS-3-3</t>
  </si>
  <si>
    <t>32</t>
  </si>
  <si>
    <t>Sadalne individuāli komplektējama  Montāžas metode  ZemapmetumaRindu skaits  2Moduļu skaits  24Caurspīdīgs pārklājs/durvis  NēKorpusa materiāls  PlastmasaAugstums  436 mmPlatums  361 mmDziļums  99 mmIebūvēšanas dziļums  92 mmDIN-sliede  JāKrāsa  BaltsRAL numurs  9010Aizsardzības pakāpe (IP)  IP40 AS-3-4</t>
  </si>
  <si>
    <t>35</t>
  </si>
  <si>
    <t xml:space="preserve">Sadalne individuāli komplektējama Montāžas metode ZemapmetumaRindu skaits 4Moduļu skaits 48Caurspīdīgs pārklājs/durvis NēKorpusa materiāls PlastmasaAugstums 706 mmPlatums 361 mmDziļums 99 mmIebūvēšanas dziļums 92 mmDIN-sliede JāKrāsa BaltsRAL numurs 9010Aizsardzības pakāpe (IP) IP40 SS-4-3
</t>
  </si>
  <si>
    <t>36</t>
  </si>
  <si>
    <t>Sadalne individuāli komplektējama Montāžas metode ZemapmetumaRindu skaits 4Moduļu skaits 48Caurspīdīgs pārklājs/durvis NēKorpusa materiāls PlastmasaAugstums 706 mmPlatums 361 mmDziļums 99 mmIebūvēšanas dziļums 92 mmDIN-sliede JāKrāsa BaltsRAL numurs 9010Aizsardzības pakāpe (IP) IP40
 SS-4-4</t>
  </si>
  <si>
    <t>39</t>
  </si>
  <si>
    <t>Sadalne individuāli komplektējama  Montāžas metode  ZemapmetumaRindu skaits  2Moduļu skaits  24Caurspīdīgs pārklājs/durvis  NēKorpusa materiāls  PlastmasaAugstums  436 mmPlatums  361 mmDziļums  99 mmIebūvēšanas dziļums  92 mmDIN-sliede  JāKrāsa  BaltsRAL numurs  9010Aizsardzības pakāpe (IP)  IP40 AS-4-3</t>
  </si>
  <si>
    <t>40</t>
  </si>
  <si>
    <t>Sadalne individuāli komplektējama  Montāžas metode  ZemapmetumaRindu skaits  2Moduļu skaits  24Caurspīdīgs pārklājs/durvis  NēKorpusa materiāls  PlastmasaAugstums  436 mmPlatums  361 mmDziļums  99 mmIebūvēšanas dziļums  92 mmDIN-sliede  JāKrāsa  BaltsRAL numurs  9010Aizsardzības pakāpe (IP)  IP40 AS-4-4</t>
  </si>
  <si>
    <t>41</t>
  </si>
  <si>
    <t>Modulārs UPS
UPS modulāra tipa ar  16kVA/16kW jauda moduļiem.  
230V , 400V 3PH
Nominālais izejas spriegums
regulējams  380 : 400 or 415 V 3 Phase nominal output voltage
Efektivitāte pie pilnas slodzes
95.0 %
Izejas sprieguma kļūda
mazāk par 2%
Frekvence
50/60 Hz +/- 3 Hz e +/- 0.1
10 minutes @ 125% and 60 seconds @ 150%
izejas sprieguma THD
&lt; 2% for 0 to 100% linear load and &lt; 6% for full non linear load
izejas sprieguma  Tolerance
+/-1% static and +/- 5% at 100% load step
Bypass
Iebūvēts Static Bypassar  Modbus TCP protokolu, pievienošanai BMS</t>
  </si>
  <si>
    <t>APC Symmetra PX 16kW</t>
  </si>
  <si>
    <t>Elektroenerģijas uzskaite</t>
  </si>
  <si>
    <r>
      <t xml:space="preserve">Elektroenerģijas uzskaites kontroles sistēma  Modbus TCP/IP server is EBX510 , ar Wifi uztvērēju </t>
    </r>
    <r>
      <rPr>
        <sz val="10"/>
        <color indexed="8"/>
        <rFont val="Arial"/>
        <family val="2"/>
      </rPr>
      <t>EBXA-USB-WIFI, komplektā ar barošanas bloku AC 230V.DC 24V 30w</t>
    </r>
  </si>
  <si>
    <t>MS kwh/ kVar/A/V</t>
  </si>
  <si>
    <t>2</t>
  </si>
  <si>
    <r>
      <t xml:space="preserve">Elektroenerģijas uzskaites kontroles sistēma   Ethernet gateway EGX150, </t>
    </r>
    <r>
      <rPr>
        <sz val="10"/>
        <color indexed="8"/>
        <rFont val="Arial"/>
        <family val="2"/>
      </rPr>
      <t>komplektā ar barošanas bloku AC 230V.DC 24V 15w</t>
    </r>
  </si>
  <si>
    <t>Elektroenerģijas skaitītājs 400V/230V 3fāzu ar mod-bus protokolu, attālināti nolasām no WEB servera, tiešais slēgums līdz 63A</t>
  </si>
  <si>
    <t xml:space="preserve">A9MEM3150
</t>
  </si>
  <si>
    <t>Elektroenerģijas skaitītājs 400V/230V 3fāzu ar mod-bus protokolu, attālināti nolasām no WEB servera, komplektā ar strāvmaiņiem</t>
  </si>
  <si>
    <t xml:space="preserve">A9MEM3250
</t>
  </si>
  <si>
    <t>Patch kabelis Cat6 U/UTP ar adapteri RJ45 8(8)</t>
  </si>
  <si>
    <t>Uzskaites softa programmēšana un pārbaude</t>
  </si>
  <si>
    <t>Sadalnes slēdzene</t>
  </si>
  <si>
    <t>B</t>
  </si>
  <si>
    <t>Gaismekļi</t>
  </si>
  <si>
    <t>Gaismeklis LED 47W, 1197x297mm, 5300lm, z/a, IP 20, 3000K, kalpošanas laiks &gt;50 000H, garantija 5gadi, L80B10, efektivitāte &gt;90lm/W, CRI&gt;80</t>
  </si>
  <si>
    <t>MODERNA 2 1197</t>
  </si>
  <si>
    <t>Gaismeklis LED 35W, 622x622mm, 4000lm, z/a, IP 20, 3000K, 
kalpošanas laiks &gt;50 000H, garantija 5gadi, L80B10, efektivitāte &gt;90lm/W, CRI&gt;80</t>
  </si>
  <si>
    <t xml:space="preserve">MODERNA 2 622 </t>
  </si>
  <si>
    <t>Gaismeklis LED 23W, 525x118mm, 2200lm, montāža pie sienas, IP 20, 3000K, kalpošanas laiks &gt;50 000H, garantija 5gadi, L80B10, efektivitāte &gt;90lm/W, CRI&gt;80</t>
  </si>
  <si>
    <t>ANGLE 30 WALL 1025</t>
  </si>
  <si>
    <t>Gaismeklis LED 17W, D=172mm, 4000lm, z/a, IP 44, 3000K, kalpošanas laiks &gt;50 000H, garantija 5gadi, L80B10, efektivitāte &gt;90lm/W, CRI&gt;80</t>
  </si>
  <si>
    <t>901620.002.1</t>
  </si>
  <si>
    <t>Gaismeklis LED 32W, 1535x44mm, 3100lm, montāža virs spoguļa, IP 44, 3000K, kalpošanas laiks &gt;50 000H, garantija 5gadi, L80B10, efektivitāte &gt;90lm/W, CRI&gt;79</t>
  </si>
  <si>
    <t>S4000 LED 1535 32 W</t>
  </si>
  <si>
    <t>Gaismeklis LED 22W, 1030x44mm, 2050lm, montāža virs spoguļa, IP 44, 3000K, kalpošanas laiks &gt;50 000H, garantija 5gadi, L80B10, efektivitāte &gt;90lm/W, CRI&gt;80</t>
  </si>
  <si>
    <t>S4000 LED WALL 1030 22 W</t>
  </si>
  <si>
    <t>Gaismeklis LED 88W, D=950mm, 7000lm, z/a, IP 20, 3000K, kalpošanas laiks &gt;50 000H, garantija 5gadi, L80B10, efektivitāte &gt;90lm/W, CRI&gt;80</t>
  </si>
  <si>
    <t>LUNA LED 950</t>
  </si>
  <si>
    <t>8</t>
  </si>
  <si>
    <t>Gaismeklis LED 32W, 1120x52mm, 4000lm, z/a, IP 20, 3000K, kalpošanas laiks &gt;50 000H, garantija 5gadi, L80B10, efektivitāte &gt;90lm/W, CRI&gt;81</t>
  </si>
  <si>
    <t>Rigo50 1120mm 32 W</t>
  </si>
  <si>
    <t>Gaismeklis LED 39W, 1170x60mm, 3600lm, piekarami griestos H= &gt;2.5m, IP 20, 3000K, kalpošanas laiks &gt;50 000H, garantija 5gadi, L80B10, efektivitāte &gt;90lm/W, CRI&gt;82</t>
  </si>
  <si>
    <t>EDAN RECESSED M MATT ASYM REF 39W 3600lm 4000K 80Ra 39 W</t>
  </si>
  <si>
    <t>Gaismeklis LED 24W, D=190mm, 2500lm, z/a, IP 20, 3000K, kalpošanas laiks &gt;50 000H, garantija 5gadi, L80B10, efektivitāte &gt;90lm/W, CRI&gt;83</t>
  </si>
  <si>
    <t>CANOS 190 24 W</t>
  </si>
  <si>
    <t>11</t>
  </si>
  <si>
    <t>Gaismeklis LED 44W, 1403x52mm, 5400lm, z/a, IP 20, 3000K, kalpošanas laiks &gt;50 000H, garantija 5gadi, L80B10, efektivitāte &gt;90lm/W, CRI&gt;84</t>
  </si>
  <si>
    <t>RIGO 50 40 W</t>
  </si>
  <si>
    <t>12</t>
  </si>
  <si>
    <t>Gaismeklis LED 80W, 2806x52mm, 10750lm, z/a, IP 20, 3000K, kalpošanas laiks &gt;50 000H, garantija 5gadi, L80B10, efektivitāte &gt;90lm/W, CRI&gt;85</t>
  </si>
  <si>
    <t xml:space="preserve"> RIGO 50 560mm 840 SF 80 W</t>
  </si>
  <si>
    <t>Gaismeklis LED 24W, 843x52mm, 3250lm, z/a, IP 20, 3000K, kalpošanas laiks &gt;50 000H, garantija 5gadi, L80B10, efektivitāte &gt;90lm/W, CRI&gt;86</t>
  </si>
  <si>
    <t>Rigo50 840mm 24 W</t>
  </si>
  <si>
    <t>Gaismeklis LED 35W, D=100mm, 3100lm, z/a, IP 20, 3000K, kalpošanas laiks &gt;50 000H, garantija 5gadi, L80B10, efektivitāte &gt;90lm/W, CRI&gt;87</t>
  </si>
  <si>
    <t>1348, Citizen CLL030</t>
  </si>
  <si>
    <t>Gaismeklis LED 13W, 920lm, montāža pie sliedes L=4.5m pie griestiem, IP 20, 3000K, kalpošanas laiks &gt;50 000H, garantija 5gadi, L80B10, efektivitāte &gt;90lm/W, CRI&gt;88</t>
  </si>
  <si>
    <t>GALLERIA MINI 13 W</t>
  </si>
  <si>
    <t>Gaismeklis LED 4W, D=120mm, 320lm, z/a, IP 20, 3000K, kalpošanas laiks &gt;50 000H, garantija 5gadi, L80B10, efektivitāte &gt;90lm/W, CRI&gt;88</t>
  </si>
  <si>
    <t>RAY SHORT 110 4W</t>
  </si>
  <si>
    <t>17</t>
  </si>
  <si>
    <t>Gaismeklis LED 13W, 920lm, montāža pie sliedes L=4.5m pie griestiem, IP 20, 3000K, kalpošanas laiks &gt;50 000H, garantija 5gadi, L80B10, efektivitāte &gt;90lm/W, CRI&gt;86</t>
  </si>
  <si>
    <t>Thunder UNID 10W</t>
  </si>
  <si>
    <t>18</t>
  </si>
  <si>
    <t>Gaismeklis LED 13W, 920lm, montāža pie sliedes L=4.5m pie griestiem, IP 20, 3000K, kalpošanas laiks &gt;50 000H, garantija 5gadi, L80B10, efektivitāte &gt;90lm/W, CRI&gt;87</t>
  </si>
  <si>
    <t>Thunder UNID 5W</t>
  </si>
  <si>
    <t>Gaismeklis LED 28W, D=370mm, 3400lm, iebūvēts segumā, zālājā, IP 67, 3000K, kalpošanas laiks &gt;50 000H, garantija 5gadi, L80B10, efektivitāte &gt;90lm/W, CRI&gt;88</t>
  </si>
  <si>
    <t>INGROUND 350 28 W</t>
  </si>
  <si>
    <t>Gaismeklis LED 22W, D=240mm, 1900lm, z/a, IP 44, 3000K, kalpošanas laiks &gt;50 000H, garantija 5gadi, L80B10, efektivitāte &gt;90lm/W, CRI&gt;89</t>
  </si>
  <si>
    <t>PRIMA LED 240 22 W</t>
  </si>
  <si>
    <t>21</t>
  </si>
  <si>
    <t>22</t>
  </si>
  <si>
    <t>Luna 16W 668mm</t>
  </si>
  <si>
    <t>B.1</t>
  </si>
  <si>
    <t>Avārijas apgaismojums</t>
  </si>
  <si>
    <t>Avārijas gaismeklis LED 1W, sistēmas jauda 2.3W  izstiepts leņķis, 120x120mm, 135m, IP20,  230V,z/a, centrālai baterijas sistēmai</t>
  </si>
  <si>
    <t xml:space="preserve">Awex LVPC_1W_CB
</t>
  </si>
  <si>
    <t>Avārijas gaismeklis LED 3W, sistēmas jauda 4.9W  izstiepts leņķis, 120x120mm, 325lm, IP20, 230V, z/a, centrālai baterijas sistēmai</t>
  </si>
  <si>
    <t xml:space="preserve">Awex LVPC_3W_CB
</t>
  </si>
  <si>
    <t>Avārijas gaismeklis LED 3W, sistēmas jauda 6.1W 120 grādu leņķis, D=200mm, 325lm, IP44, 230V, v/a, centrālai baterijas sistēmai</t>
  </si>
  <si>
    <t xml:space="preserve">Awex AXNO_3W_CB
</t>
  </si>
  <si>
    <t>Avārijas gaismeklis LED 1W, sistēmas jauda 2.4W 120 grādu leņķis, D=200mm, 135lm, IP44,  230V,v/a, centrālai baterijas sistēmai</t>
  </si>
  <si>
    <t xml:space="preserve">Awex AXNO_1W_CB
</t>
  </si>
  <si>
    <t>Avārijas gaismeklis LED 1W, sistēmas jauda 3.9W 120 leņķis, D=200mm, 140lm, IP44,  230V,v/a, centrālai baterijas sistēmai</t>
  </si>
  <si>
    <t xml:space="preserve">Awex AXNC_1W_CB
</t>
  </si>
  <si>
    <t>Avārijas gaismeklis LED 3W, sistēmas jauda 3W  krusta  leņķis, D=100mm, 390lm, IP20,  230V,z/a, centrālai baterijas sistēmai</t>
  </si>
  <si>
    <t xml:space="preserve">AXPU/3W - CB
</t>
  </si>
  <si>
    <t>Avārijas gaismeklis LED 3W, sistēmas jauda 5.1W  120 leņķis, 120x120mm, 390lm, IP20,  230V,z/a, centrālai baterijas sistēmai</t>
  </si>
  <si>
    <t xml:space="preserve">AXPC/3W - CB
</t>
  </si>
  <si>
    <t>Avārijas gaismeklis LED 3W, sistēmas jauda 4.9W  plats  leņķis, 120x120mm, 330lm, IP44, 230V, z/a, centrālai baterijas sistēmai</t>
  </si>
  <si>
    <t>Evakuācijas gaismeklis LED 3W   , 337x224mm, 80lm, IP44, montāžai pie griestiem, 2.5 m augstumā. Ar izejas  uzlīmi pa kreisi/pa labi- divpusēju.centrālai baterijas sistēmai</t>
  </si>
  <si>
    <t>Awex Infinity2</t>
  </si>
  <si>
    <t>Evakuācijas gaismeklis LED 3W   , 337x224mm, 80lm, IP44, montāžai pie griestiem vai virs  evakuācijas izejas , 2.5 m augstumā. Ar izejas  uzlīmi uz leju .centrālai baterijas sistēmai</t>
  </si>
  <si>
    <t>Evakuācijas gaismeklis LED 3W   , 337x224mm, 80lm, IP44, montāžai pie griestiem vai virs  evakuācijas izejas , 2.5 m augstumā. Ar izejas  uzlīmi pa kreisi/pa labi.centrālai baterijas sistēmai</t>
  </si>
  <si>
    <t>Evakuācijas gaismeklis LED 3W   , 337x224mm, 80lm, IP44, montāžai pie griestiem vai virs  evakuācijas izejas , 2.5 m augstumā. Ar izejas  uzlīmi pa kreisi/pa labi- uz leju .centrālai baterijas sistēmai</t>
  </si>
  <si>
    <t>Evakuācijas gaismeklis LED 3W   , 337x224mm, 80lm, IP44, montāžai pie griestiem vai virs  evakuācijas izejas , 2.5 m augstumā. Ar izejas  uzlīmi -medpunkts .centrālai baterijas sistēmai</t>
  </si>
  <si>
    <t>Awex Infinity3</t>
  </si>
  <si>
    <t>B-2</t>
  </si>
  <si>
    <t>Fasādes apgaismojums</t>
  </si>
  <si>
    <t>Gaismeklis LED 35W, D=200mm, 3400lm, montāža pie sienas, IP 65, 3000K, kalpošanas laiks &gt;50 000H, garantija 5gadi, L80B10, efektivitāte &gt;90lm/W, CRI&gt;92</t>
  </si>
  <si>
    <t>P7878-16 CEI</t>
  </si>
  <si>
    <t>C</t>
  </si>
  <si>
    <t>Apgaismojuma komutācija</t>
  </si>
  <si>
    <t>Herm.slēdzis,10A, z.a., ar kārbu IP 44</t>
  </si>
  <si>
    <t>Merten system M balts</t>
  </si>
  <si>
    <t>Herm. 2 polu slēdzis, 10A, z.a. ar kārbu IP 44</t>
  </si>
  <si>
    <t>Slēdzis, 10A z.a., ar kārbu IP 20</t>
  </si>
  <si>
    <t>2 polu slēdzis, 10A, z.a. ar kārbu IP 20</t>
  </si>
  <si>
    <t>Touch dim dali tasterpoga divtausti'nu, z.a ar dziļo kārbu IP20, ar DALI PRO PB Coupler</t>
  </si>
  <si>
    <t>Touch dim dali tasterpoga divtausti'nu, z.a ar dziļo kārbu IP44, ar DALI PRO PB Coupler</t>
  </si>
  <si>
    <t xml:space="preserve"> Pārslēdzis 10A, z.a. ar kārbu IP 44</t>
  </si>
  <si>
    <t>Klātbūtnes sensors, IP20,  Steinel PC PRO Dual HF, augstfrekvences, z/a, ar DALI protokolu</t>
  </si>
  <si>
    <t xml:space="preserve"> Steinel PC PRO Dual HF DALI</t>
  </si>
  <si>
    <t>Klātbūtnes sensors, IP54,  Steinel PC PRO Dual HF, v/a augstfrekvences, ar DALI protokolu</t>
  </si>
  <si>
    <t>Klātbūtnes sensors, IP20,  Steinel PC PRO HF 360, z/a augstfrekvences, ar DALI protokolu</t>
  </si>
  <si>
    <t xml:space="preserve"> Steinel PC PRO HF 360 DALI</t>
  </si>
  <si>
    <t>Klātbūtnes sensors, IP54,  Steinel PC PRO HF 360, v/a augstfrekvences, ar DALI protokolu</t>
  </si>
  <si>
    <t>Klātbūtnes sensors, IP20,  Steinel IS Quatro , z/a augstfrekvences, ar DALI protokolu</t>
  </si>
  <si>
    <t xml:space="preserve"> Steinel IS Quatro DALI</t>
  </si>
  <si>
    <t>Klātbūtnes sensors, IP54,  Steinel IS Quatro , z/a augstfrekvences, ar DALI protokolu</t>
  </si>
  <si>
    <t>Savienojumi</t>
  </si>
  <si>
    <t>Wago</t>
  </si>
  <si>
    <t>Digitālais laika un krēslas slēdzis, 7d 1CO IC Astro Acti9, komplektā ar fotoelementu.</t>
  </si>
  <si>
    <t>Schneider electric</t>
  </si>
  <si>
    <t>Herm. Kārba, vadu savienoj.</t>
  </si>
  <si>
    <t>D</t>
  </si>
  <si>
    <t>Kabeļi/ kabeļu aizsardzība</t>
  </si>
  <si>
    <t>Kabelis NYY-J 5x120</t>
  </si>
  <si>
    <t>Faber kabel</t>
  </si>
  <si>
    <t>Kabelis NYY-J 5x95</t>
  </si>
  <si>
    <t>Kabelis NYY-J 5x50</t>
  </si>
  <si>
    <t>Kabelis NYY-J 5x35</t>
  </si>
  <si>
    <t>Kabelis NYY-J 5x25</t>
  </si>
  <si>
    <t>Kabelis NYY-J 5x16</t>
  </si>
  <si>
    <t>Kabelis NYY-J 5x10</t>
  </si>
  <si>
    <t>Kabelis NYY-J 5x6</t>
  </si>
  <si>
    <t>Kabelis NYY-J 5x4</t>
  </si>
  <si>
    <t>Kabelis NYY-J 5x2.5</t>
  </si>
  <si>
    <t>Kabelis NYY-J 3x4</t>
  </si>
  <si>
    <t>Kabelis NYY-J 3x2.5</t>
  </si>
  <si>
    <t>Kabelis NYY-J 5x1.5</t>
  </si>
  <si>
    <t>Kabelis XPJ-5x6</t>
  </si>
  <si>
    <t>Draka Keila cables</t>
  </si>
  <si>
    <t>Kabelis XPJ-5x4</t>
  </si>
  <si>
    <t>Kabelis XPJ-5x2,5</t>
  </si>
  <si>
    <t>Kabelis XPJ-3x2.5</t>
  </si>
  <si>
    <t>Kabelis XPJ-5x1.5</t>
  </si>
  <si>
    <t>Kabelis XPJ-4x1.5</t>
  </si>
  <si>
    <t>Kabelis XPJ-3x1.5</t>
  </si>
  <si>
    <t>Kabelis NHXH-J E90-5x16</t>
  </si>
  <si>
    <t>Kabelis NHXH-J E30-4x1.5</t>
  </si>
  <si>
    <t>Kabelis NHXH-J E30-3x2.4</t>
  </si>
  <si>
    <t>Gofrēta Aizsargcaurule 50 mm</t>
  </si>
  <si>
    <t>Evopipes</t>
  </si>
  <si>
    <t>25</t>
  </si>
  <si>
    <t>Gofrēta Aizsargcaurule 32 mm</t>
  </si>
  <si>
    <t>26</t>
  </si>
  <si>
    <t>Gofrēta Aizsargcaurule 20 mm</t>
  </si>
  <si>
    <t>Gofrēta Aizsargcaurule 16 mm</t>
  </si>
  <si>
    <t>Gludsienu PE aizsargcaurule D=20mm</t>
  </si>
  <si>
    <t>29</t>
  </si>
  <si>
    <t>Stiprinājumi/savilces/marķieri</t>
  </si>
  <si>
    <t>Sapiselco</t>
  </si>
  <si>
    <t>E</t>
  </si>
  <si>
    <t>Elektroietaises/ kontaktligzdas</t>
  </si>
  <si>
    <t>Kontaktligzda ar zem.,16A,z.a, L+N+PE, ar kārbu IP20.</t>
  </si>
  <si>
    <t>Kontaktligzda ar zem.,2-vietīga, 16A,z.a, L+N+PE, ar kārbu IP20.</t>
  </si>
  <si>
    <t>Kontaktligzda ar zem.,3-vietīga, 16A,z.a, L+N+PE, ar kārbu IP20.</t>
  </si>
  <si>
    <t>Kontaktligzda ar zem.,16A,z.a, L+N+PE, ar kārbu IP44.</t>
  </si>
  <si>
    <t>Kontaktligzda ar zem., 2-vietīga,16A,z.a, L+N+PE, ar kārbu IP44.</t>
  </si>
  <si>
    <t>Kontaktligzda ar zem., 3-vietīga,16A,z.a, L+N+PE, ar kārbu IP44.</t>
  </si>
  <si>
    <t>Kontaktligzda ar zem.,16A,v.a, L+N+PE, ar kārbu IP44.</t>
  </si>
  <si>
    <t>IDE</t>
  </si>
  <si>
    <t>Kontaktligzda ar zem., 4-vietīga,16A,v.a, L+N+PE, ar kārbu IP44.</t>
  </si>
  <si>
    <t>Kontaktdakša 3fāzes 3P+N+PE, IP44, 32A, 400V</t>
  </si>
  <si>
    <t>Kontaktdakša 3fāzes 3P+N+PE, IP44, 16A, 400V</t>
  </si>
  <si>
    <t>Kubs kontaktligzdām, izvelkams no griestiem,  IP44, 16A, 230V</t>
  </si>
  <si>
    <t>Kontaktligzda 3 fāzes, 400/230 16A, z.a. ar kārbu IP44</t>
  </si>
  <si>
    <t>Kontaktligzdu a Grīdas kārba 8-v 72x276x199mm OptiLine 45 ar 6gab Kontaktligzdām  ar zem. 45x45mm, bērnu aiz. balta Altira</t>
  </si>
  <si>
    <t>Optiline 45</t>
  </si>
  <si>
    <t>Galdā iebūvējams rāmis 3v (248x151mm), antracīts RAL7016 ConiLine ar  2gab. Kontaktligzdām  ar zem. 45x45mm, bērnu aiz. balta Altira</t>
  </si>
  <si>
    <t>BACHMANN</t>
  </si>
  <si>
    <t>Avārijas spiedpoga, v/a, IP44, 230V,</t>
  </si>
  <si>
    <t>Herm.kārba 3 fāzes, IP44</t>
  </si>
  <si>
    <t>Herm.kārba IP 44</t>
  </si>
  <si>
    <t>Ugunsdroša kārba E90</t>
  </si>
  <si>
    <t>Ugunsdrošas skavas kabeļa stiprināšanai pie sienas E90</t>
  </si>
  <si>
    <t>F</t>
  </si>
  <si>
    <t>Kabeļu plauku sistēma</t>
  </si>
  <si>
    <t>Zn Kabeļu rene  60x100 gluda C1-C-2</t>
  </si>
  <si>
    <t>Meka</t>
  </si>
  <si>
    <t>Zn Kabeļu rene  60x200 gluda C1-C-2</t>
  </si>
  <si>
    <t>Zn Kabeļu rene  60x300  gluda C1-C-2</t>
  </si>
  <si>
    <t>Zn Kabeļu rene  60x400 gluda C1-C-2</t>
  </si>
  <si>
    <t>Zn Kabeļu rene  60x500 gluda C1-C-1</t>
  </si>
  <si>
    <t>Cinkota kabeu trepe 60x100 C1-C-2</t>
  </si>
  <si>
    <t>Cinkota kabeu trepe 60x200 C1-C-2</t>
  </si>
  <si>
    <t>Cinkota kabeu trepe 60x300 C1-C-2</t>
  </si>
  <si>
    <t>Cinkota kabeu trepe 60x400 C1-C-2</t>
  </si>
  <si>
    <t>Cinkota kabeļu trepe 60x500 C1-C-1</t>
  </si>
  <si>
    <t>Kabeļu kanāls pie sienas 60x100 C1-C-2</t>
  </si>
  <si>
    <t>Kabeļu grīdas kanāls 40x60 C1-C0</t>
  </si>
  <si>
    <t>Kabeļu grīdas kanāls 100x60 C1-C1</t>
  </si>
  <si>
    <t>Cinkota gaismas rene 60x100, ugumsdroša E90 C3-C-6</t>
  </si>
  <si>
    <t>Cinkota gaismas rene 60x200, ugumsdroša E90 C3-C-5</t>
  </si>
  <si>
    <t>Cinkota gaismas rene 50x70, ugumsdroša E90 C3-C-4</t>
  </si>
  <si>
    <t xml:space="preserve"> Kabeļu renes Pagrieziens  60x60, 90 grādi</t>
  </si>
  <si>
    <t xml:space="preserve"> Kabeļu renes Pagrieziens  60x100, 65 grādi</t>
  </si>
  <si>
    <t xml:space="preserve"> Kabeļu renes Pagrieziens  60x100, 90 grādi</t>
  </si>
  <si>
    <t xml:space="preserve"> Kabeļu renes Pagrieziens  60x200, 90grādi</t>
  </si>
  <si>
    <t xml:space="preserve"> Kabeļu renes Pagrieziens  60x200, 70grādi</t>
  </si>
  <si>
    <t xml:space="preserve"> Kabeļu renes Pagrieziens  60x300, 90 grādi</t>
  </si>
  <si>
    <t xml:space="preserve"> Kabeļu renes Pagrieziens  60x400</t>
  </si>
  <si>
    <t xml:space="preserve">Kabeļu renes T veida savienojums 100/100/100 </t>
  </si>
  <si>
    <t>30</t>
  </si>
  <si>
    <t xml:space="preserve">Kabeļu renes T veida savienojums 200/200/200 </t>
  </si>
  <si>
    <t>Kabeļu renes T veida savienojums 400/400/100</t>
  </si>
  <si>
    <t>Kabeļu renes T veida savienojums 400/400/300</t>
  </si>
  <si>
    <t>37</t>
  </si>
  <si>
    <t>Kabeļu renes T veida savienojums 400/400/200</t>
  </si>
  <si>
    <t xml:space="preserve"> Kabeļu trepes Pagrieziens  60x100</t>
  </si>
  <si>
    <t xml:space="preserve"> Kabeļu trepes Pagrieziens  60x200</t>
  </si>
  <si>
    <t>42</t>
  </si>
  <si>
    <t xml:space="preserve"> Kabeļu trepes Pagrieziens  60x300</t>
  </si>
  <si>
    <t>43</t>
  </si>
  <si>
    <t xml:space="preserve"> Kabeļu trepes Pagrieziens  60x400</t>
  </si>
  <si>
    <t>44</t>
  </si>
  <si>
    <t xml:space="preserve">Kabeļu trepes T veida savienojums 200/100/100 </t>
  </si>
  <si>
    <t>45</t>
  </si>
  <si>
    <t xml:space="preserve">Kabeļu trepes T veida savienojums 300/300/200 </t>
  </si>
  <si>
    <t>46</t>
  </si>
  <si>
    <t xml:space="preserve">Kabeļu trepes T veida savienojums 300/200/300 </t>
  </si>
  <si>
    <t>47</t>
  </si>
  <si>
    <t>Kabeļu trepes T veida savienojums 400/400/400</t>
  </si>
  <si>
    <t>48</t>
  </si>
  <si>
    <t>Kabeļu trepes T veida savienojums 400/300/300</t>
  </si>
  <si>
    <t>49</t>
  </si>
  <si>
    <t>Kabeļu trepes T veida savienojums 400/400/100</t>
  </si>
  <si>
    <t>50</t>
  </si>
  <si>
    <t>Kabeļu trepes T veida savienojums 400/400/200</t>
  </si>
  <si>
    <t>51</t>
  </si>
  <si>
    <t>Kabeļu zemes kanāls 20x50mm, montāžai betona grīdā</t>
  </si>
  <si>
    <t>52</t>
  </si>
  <si>
    <t>Aizsargcaurule EVOEL FM, 750N, D=110mm</t>
  </si>
  <si>
    <t>53</t>
  </si>
  <si>
    <t>Aizsargcaurule EVOEL FM, 750N, D=50mm</t>
  </si>
  <si>
    <t>54</t>
  </si>
  <si>
    <t>Aizsargcaurule EVOEL FM, 450N, D=40mm</t>
  </si>
  <si>
    <t>55</t>
  </si>
  <si>
    <t>Gluda caurule D=63mm 750N  pelēka EVOEL SM</t>
  </si>
  <si>
    <t>56</t>
  </si>
  <si>
    <t>Gluda caurule D=40mm 750N  pelēka EVOEL SM</t>
  </si>
  <si>
    <t>57</t>
  </si>
  <si>
    <t>Kabeļplauktu stiprinājumi</t>
  </si>
  <si>
    <t>58</t>
  </si>
  <si>
    <t>Kabeļplauktu stiprinājumi, ugunsdroši E90</t>
  </si>
  <si>
    <t>59</t>
  </si>
  <si>
    <t>Ugunsdroša mastika</t>
  </si>
  <si>
    <t>M3</t>
  </si>
  <si>
    <t>60</t>
  </si>
  <si>
    <t>Kabeļa gala apdare 5x120</t>
  </si>
  <si>
    <t>CellPack</t>
  </si>
  <si>
    <t>61</t>
  </si>
  <si>
    <t>62</t>
  </si>
  <si>
    <t>63</t>
  </si>
  <si>
    <t>64</t>
  </si>
  <si>
    <t>Kabeļa gala apdare 5x16</t>
  </si>
  <si>
    <t>65</t>
  </si>
  <si>
    <t>Kabeļa gala apdare 5x10</t>
  </si>
  <si>
    <t>66</t>
  </si>
  <si>
    <t>Kabeļa gala apdare 5x6</t>
  </si>
  <si>
    <t>67</t>
  </si>
  <si>
    <t>Kabeļa gala apdare 5x4</t>
  </si>
  <si>
    <t>68</t>
  </si>
  <si>
    <t>Atvērumi sienās kabeļplauktu montāžai</t>
  </si>
  <si>
    <t>69</t>
  </si>
  <si>
    <t>Atvērumi pamatos, kabeļu caurules montāžai</t>
  </si>
  <si>
    <t>70</t>
  </si>
  <si>
    <t>Zibensaizsardzība,zemējums</t>
  </si>
  <si>
    <t xml:space="preserve"> Zemējuma lenta 40x4mm, cinkots tērauds,</t>
  </si>
  <si>
    <t xml:space="preserve">Obo </t>
  </si>
  <si>
    <t>Zibensuztvērējstienis, izolēts , ar kronšteinu pie skursteņa, līdz 1,5m</t>
  </si>
  <si>
    <t>Zemējuma stieple Ø10mm</t>
  </si>
  <si>
    <t>Atklāts zibensnovadītajs, cinkots apaļdzelzs D= 8mm ar stieples turētāju- bituma jumtam</t>
  </si>
  <si>
    <t>Atklāts zibensnovadītajs, cinkots apaļdzelzs D= 8mm ar stieples turētāju- fasādei - izolēts</t>
  </si>
  <si>
    <t>Mērījumu klemme slēgtā kārbā .</t>
  </si>
  <si>
    <t>Potenciālu izlīdzinošā kopne Ø8-10mm/30x5mm  PVC korpusā</t>
  </si>
  <si>
    <t xml:space="preserve">Pievien. klemme zemējuma stienim
8-10/40/20mm </t>
  </si>
  <si>
    <t>Zemējuma stienis Ø20mm 1.5m ar šlicēm A-tips, c. tērauda</t>
  </si>
  <si>
    <t>Pievienoj. Klemme apaļdzelzs/apaļdzelzs</t>
  </si>
  <si>
    <t>Izplešanās elements,Cu, 16 mm², 300 mm</t>
  </si>
  <si>
    <t>Pievienoj. Klemme apaļdzelzs/plakandzekzs</t>
  </si>
  <si>
    <t>Pievienoj. Klemme ar metāla konstr.</t>
  </si>
  <si>
    <t>Pievienoj. Klemme ar noteku</t>
  </si>
  <si>
    <t>Pievienoj. Klemme ar sniega barjeru</t>
  </si>
  <si>
    <t>Zemējuma stieņa spice TE20, 20mm tips A, BP</t>
  </si>
  <si>
    <t>Pārsprieguma noved.  (I + II klase)</t>
  </si>
  <si>
    <t xml:space="preserve">iPRF1  </t>
  </si>
  <si>
    <t>Pārsprieguma noved.  II klase</t>
  </si>
  <si>
    <t xml:space="preserve">iPF  / iPF8 </t>
  </si>
  <si>
    <t>Vads H07V-K 1x50mm</t>
  </si>
  <si>
    <t>Vads H07V-K 1x35mm²</t>
  </si>
  <si>
    <t>Vads H07V-K 1x16mm²</t>
  </si>
  <si>
    <t>Vads H07V-K 1x10mm²</t>
  </si>
  <si>
    <t>Vads H07V-K 1x6mm²</t>
  </si>
  <si>
    <t>1024 -Pretkorozijas lenta 50mm/10m 1</t>
  </si>
  <si>
    <t>Temonosēde/ apaļdzelzim</t>
  </si>
  <si>
    <t>Palīgmateriāli, savienojumi</t>
  </si>
  <si>
    <t>G</t>
  </si>
  <si>
    <t xml:space="preserve">Noteku apsilde </t>
  </si>
  <si>
    <t>Apsildes kabelis 20W/m 230V jumtiem/teknēm Deviflex DTCE-20</t>
  </si>
  <si>
    <t>"DEVI" vai analogs</t>
  </si>
  <si>
    <t>Termoregulators Devireg 850 III, ar 24V barošanas bloku DIN, Modelis 	Digitāls
Sensora tips 	Tālvadības sensors
Nominālais spriegums 	220...240 V
Komforta regulēšanas diapazons 	5...5 °C
Kontakta veids 	Normāli aizvērts kontakts (NC)
Nominālā ieslēgšanas strāva pie 230 V, bez potenciāla 	16 A
Aizsardzības pakāpe (IP) 	IP20
Moduļu skaits 	4</t>
  </si>
  <si>
    <t>k-ts</t>
  </si>
  <si>
    <t xml:space="preserve">Devigut stiprinājumi notekrenēm </t>
  </si>
  <si>
    <t xml:space="preserve">Devichain metāla ķēde kabeļu vertikālai stiprināšanai </t>
  </si>
  <si>
    <t>Jumta mitruma/temperatūras sensors 15m priekš Devireg 850 III</t>
  </si>
  <si>
    <t>19-L.c</t>
  </si>
  <si>
    <t>Sakaru sistēmas (Datoru un telefonu tīkls)  --montāžas,palaišanas darbi</t>
  </si>
  <si>
    <t>Telekomunikāciju skapis ar metāla durvīm un slēdzi</t>
  </si>
  <si>
    <t>42U 1000x800mm</t>
  </si>
  <si>
    <t>kpl.</t>
  </si>
  <si>
    <t>24U 800x800mm</t>
  </si>
  <si>
    <t>Ventilatoru panelis ar termostatu</t>
  </si>
  <si>
    <t>Zemējuma klemme komutācijas skapim</t>
  </si>
  <si>
    <t>Skrūves - uzgriežņi M6 (komutācijas skapim)</t>
  </si>
  <si>
    <t>8-vietīgā el. Rozete 19' montēt komutācijas skapī</t>
  </si>
  <si>
    <t>Plaukts montējams komutācijas skapī</t>
  </si>
  <si>
    <t>19" 1U</t>
  </si>
  <si>
    <t>Routeris</t>
  </si>
  <si>
    <t xml:space="preserve">Mikrotik CCR1036-12G-4S </t>
  </si>
  <si>
    <t>WiFi piekļuves punkts</t>
  </si>
  <si>
    <t xml:space="preserve">Mikrotik WiFi AP cAP 2n </t>
  </si>
  <si>
    <t>Optiskais SFP switch 10ports</t>
  </si>
  <si>
    <t xml:space="preserve">Cisco SG-300-10SFP </t>
  </si>
  <si>
    <t>PoE switch 26 ports Cisco</t>
  </si>
  <si>
    <t>Cisco SLM2024PT SG 200-26P</t>
  </si>
  <si>
    <t>PoE gigabit switch 52 port Cisco</t>
  </si>
  <si>
    <t>SGE2010P 48-Port Gigabit Switch</t>
  </si>
  <si>
    <t>Gigabit switch 26 port Cisco</t>
  </si>
  <si>
    <t>SRW2024-KG SG 300-26</t>
  </si>
  <si>
    <t>Gigabit switch 52 ports Cisco</t>
  </si>
  <si>
    <t>SLM2048T SG200-50</t>
  </si>
  <si>
    <t>SFP modulis SM</t>
  </si>
  <si>
    <t>UPS APC Smart-UPS 3000VA LCD RM 2U 230V</t>
  </si>
  <si>
    <t>Patch panelis Cat6</t>
  </si>
  <si>
    <t xml:space="preserve">24p Cat6 UTP B3 </t>
  </si>
  <si>
    <t>Kabeļu organaizeris horizontālais</t>
  </si>
  <si>
    <t>24p duplex optiskais patch panelis ar kaseti un SC adapteri</t>
  </si>
  <si>
    <t>Pigteils SM-SC</t>
  </si>
  <si>
    <t>IP telefons</t>
  </si>
  <si>
    <t>Cisco SPA508G</t>
  </si>
  <si>
    <t>Dubultie datu un telefonu rozešu mehānismi</t>
  </si>
  <si>
    <t>marku saskaņot ar EL tīkliem</t>
  </si>
  <si>
    <t>Vienvietīgais datu un telefonu rozešu mehānisms</t>
  </si>
  <si>
    <t>HDMI 2.0 z/a rozete ar ethernet</t>
  </si>
  <si>
    <t>VGA rozete</t>
  </si>
  <si>
    <t xml:space="preserve">Cat6 UTP patch kabelis 1.0m </t>
  </si>
  <si>
    <t>(Patch paneļi un WiFi)</t>
  </si>
  <si>
    <t xml:space="preserve">Cat6 UTP patch kabelis 3.0m </t>
  </si>
  <si>
    <t>(rozetes)</t>
  </si>
  <si>
    <t>SM optiskais patch kabelis 2.0m SC-LC</t>
  </si>
  <si>
    <t>(patch panelis - switch)</t>
  </si>
  <si>
    <t xml:space="preserve">SM optiskais patch kabelis 2.0m LC-LC </t>
  </si>
  <si>
    <t>(switch - switch)</t>
  </si>
  <si>
    <t>HDMI 2.0 kabelis ar ethernet 10m</t>
  </si>
  <si>
    <t>-</t>
  </si>
  <si>
    <t>VGA kabelis 10m</t>
  </si>
  <si>
    <t>Cat6 4x2x0.5 LSZH (Low Smoke Zero Halogen)</t>
  </si>
  <si>
    <t xml:space="preserve">Optisko šķiedru kabelis 4 dzīslas SM </t>
  </si>
  <si>
    <t>CLT 4/4 SM, 9/125, LSZH</t>
  </si>
  <si>
    <t>Aizsargcaurule/gofrētā LSZH d25 mm</t>
  </si>
  <si>
    <t xml:space="preserve">Gofrēta dubultsienu caurule D=50mm 450N </t>
  </si>
  <si>
    <t>EVOCAB FLEX</t>
  </si>
  <si>
    <t>Kabeļu trepe 60x300mm 3m biezums=1mm C1-C2 KS20-300</t>
  </si>
  <si>
    <t>MEKA PRO</t>
  </si>
  <si>
    <t xml:space="preserve"> Kabeļu trepes līkums 90° </t>
  </si>
  <si>
    <t>Savienojums kabeļu trepei</t>
  </si>
  <si>
    <t xml:space="preserve"> Kabeļu trepes T-veida savienojums</t>
  </si>
  <si>
    <t xml:space="preserve">Spaile ar uzgiezni </t>
  </si>
  <si>
    <t xml:space="preserve">Montāžas plāksne </t>
  </si>
  <si>
    <t>Alumīnija stiprinājums (ankeris)</t>
  </si>
  <si>
    <t>Uzgriežņu komplekts</t>
  </si>
  <si>
    <t>Ugunsdrošās putas caurumu aizpildīšanai</t>
  </si>
  <si>
    <t>Montāžas un stiprināšanas materiāli</t>
  </si>
  <si>
    <t>Apsardzes signalizācijas sistēma  --montāžas,palaišanas darbi</t>
  </si>
  <si>
    <t>APSARDZES SISTĒMA</t>
  </si>
  <si>
    <t>Apsardzes signalizācijas kontrolpanelis</t>
  </si>
  <si>
    <t>CAE-0027 (PREMIER 640)</t>
  </si>
  <si>
    <t>IP modulis</t>
  </si>
  <si>
    <t>CEJ-0001</t>
  </si>
  <si>
    <t>Barošanas bloks 12V 2A</t>
  </si>
  <si>
    <t>TS-138N 2A 12V</t>
  </si>
  <si>
    <t>Akkumulators 7Ah 12V</t>
  </si>
  <si>
    <t>MARS 7Ah/12V</t>
  </si>
  <si>
    <t>8-zonu paplašinātājs</t>
  </si>
  <si>
    <t>Premier Elite 8XP</t>
  </si>
  <si>
    <t>Tastatūra LCD metālu korpuss, z/a montāža</t>
  </si>
  <si>
    <t>DBB-0066 (LCDL)</t>
  </si>
  <si>
    <t>Durvju magnēta kontakts, z/a montāža</t>
  </si>
  <si>
    <t>SD-70WR</t>
  </si>
  <si>
    <t xml:space="preserve">Kombinēts kustības un stikla plīšanas detektors </t>
  </si>
  <si>
    <t>JS-25 Combo</t>
  </si>
  <si>
    <t xml:space="preserve">Kabelis Cat5 LSZH </t>
  </si>
  <si>
    <t>AWG24</t>
  </si>
  <si>
    <t>Kabelis Cat6 LSZH</t>
  </si>
  <si>
    <t>12 VDC barošanas kabelis</t>
  </si>
  <si>
    <t>NYM-J 2x1.0</t>
  </si>
  <si>
    <t>Ugunsdrošais pildījums</t>
  </si>
  <si>
    <t xml:space="preserve"> (java GVS Fire Stop )</t>
  </si>
  <si>
    <t>Instalācijas materiāli</t>
  </si>
  <si>
    <t>PIEEJAS KONTROLE</t>
  </si>
  <si>
    <t>Piekļuves kontroles kontrolieris ar iebūvēto 125KHz karšu nolasītāju un šifratoru</t>
  </si>
  <si>
    <t>PR311SE (Roger)</t>
  </si>
  <si>
    <t>PKS 125kHz nolasītājs ar šifratoru</t>
  </si>
  <si>
    <t>PRT12LT</t>
  </si>
  <si>
    <t>Piekļuves kontroles datoru pieslēguma pārveidotājs tīkla konvertors RS232/RS485/RS422-Ethernet</t>
  </si>
  <si>
    <t>TU-4V2</t>
  </si>
  <si>
    <t>Elektromagnēts ar stāvokļa kontroli uz 250Kg</t>
  </si>
  <si>
    <t>ZW600R</t>
  </si>
  <si>
    <t>Barošanas bloks ar akumulatora pieslēgšanas iespēju 12VDC 5A</t>
  </si>
  <si>
    <t xml:space="preserve">TS-S1350 </t>
  </si>
  <si>
    <t>Akumulators 7Ah 12V</t>
  </si>
  <si>
    <t>Piekļuves kontroles kartiņa 125KHz no cieta materiāla</t>
  </si>
  <si>
    <t xml:space="preserve">EM 01 </t>
  </si>
  <si>
    <t>Kabelis mīksts magnētu barošanai 12VDC</t>
  </si>
  <si>
    <t>2x1,0mm</t>
  </si>
  <si>
    <t>Kabelis PKS kontrolieru savienošanai</t>
  </si>
  <si>
    <t>Cat6 UTP</t>
  </si>
  <si>
    <t>Domofonu tīkls</t>
  </si>
  <si>
    <t>Virsapmetuma krāsaino videodomofonu ieejas panelis</t>
  </si>
  <si>
    <t>DRC-40K (Commax)</t>
  </si>
  <si>
    <t>Virsapmetuma domofonu klausule ar 3,5” krāsaino LCD ekranu</t>
  </si>
  <si>
    <t xml:space="preserve">CDV-35A (Commax) </t>
  </si>
  <si>
    <t xml:space="preserve">Poga ”izeja” pie durvīm </t>
  </si>
  <si>
    <t>Yotogi PW-4</t>
  </si>
  <si>
    <t>Kabelis Cat6</t>
  </si>
  <si>
    <t>UTP Cat.6</t>
  </si>
  <si>
    <t>Kabelis 2x1mm</t>
  </si>
  <si>
    <t>NYY-J 2x1</t>
  </si>
  <si>
    <t>Automātiskās ugunsgrēka atklāšanas un trauksmes iekārtas sistēma--montāžas,palaišanas darbi</t>
  </si>
  <si>
    <t>Kontroles panelis:</t>
  </si>
  <si>
    <t xml:space="preserve">Kontroles panelis   </t>
  </si>
  <si>
    <t>FX3NetL ESMI</t>
  </si>
  <si>
    <t>Skapis papildus baterijām</t>
  </si>
  <si>
    <t>ESMI  FX-BAT</t>
  </si>
  <si>
    <t>Cilpu modulis</t>
  </si>
  <si>
    <t xml:space="preserve"> FX-ALCB (2 cilpas)</t>
  </si>
  <si>
    <t xml:space="preserve">Akumulators </t>
  </si>
  <si>
    <t>12V/17 A/h</t>
  </si>
  <si>
    <t>RS-485 protokola modulis</t>
  </si>
  <si>
    <t>FX-SAB</t>
  </si>
  <si>
    <r>
      <t>ESGRAF - programnodrošinājums 1 operatoram (datoram) apsardzes signalizācijai, ugunsdrošības signalizācijai un piekļuves kontrolei sistēmām</t>
    </r>
    <r>
      <rPr>
        <i/>
        <sz val="10"/>
        <rFont val="Arial"/>
        <family val="2"/>
        <charset val="186"/>
      </rPr>
      <t xml:space="preserve"> bez videonovērošanas</t>
    </r>
  </si>
  <si>
    <t>Sistēmas devēji:</t>
  </si>
  <si>
    <t xml:space="preserve">Adrešu kombinēts dūmu un siltuma devējs </t>
  </si>
  <si>
    <t>EDI-30</t>
  </si>
  <si>
    <t xml:space="preserve">Adrešu siltumu devējs </t>
  </si>
  <si>
    <t>EDI-50</t>
  </si>
  <si>
    <t xml:space="preserve">Devēju bāze </t>
  </si>
  <si>
    <t>EBI-12</t>
  </si>
  <si>
    <t xml:space="preserve">Devēju bāze ar izolatoru </t>
  </si>
  <si>
    <t>EBI-11</t>
  </si>
  <si>
    <t>Rokas adreses trauksmes poga ar izolatoru</t>
  </si>
  <si>
    <t>EPP-20</t>
  </si>
  <si>
    <t xml:space="preserve">Rokas adreses trauksmes pogas bāze </t>
  </si>
  <si>
    <t>SR2G</t>
  </si>
  <si>
    <t xml:space="preserve">Vadības modulis </t>
  </si>
  <si>
    <t>EMI-311/240</t>
  </si>
  <si>
    <t>Vadības moduļa kārba IP65</t>
  </si>
  <si>
    <t xml:space="preserve">Adrešu sirēna </t>
  </si>
  <si>
    <t>ESI-40</t>
  </si>
  <si>
    <t>Analoga sirēna ar gaismas indikāciju IP65</t>
  </si>
  <si>
    <t>AH-03127BS</t>
  </si>
  <si>
    <t xml:space="preserve">Konvencionālais staru detektors FLR100 </t>
  </si>
  <si>
    <t>ELKRON</t>
  </si>
  <si>
    <t>Staru detektora atstarotājs RIFLE50/RIFLE100</t>
  </si>
  <si>
    <t>Iznesamais LED indikators</t>
  </si>
  <si>
    <t>Barošanas bloks 24VDC/3A ME.80-28/3ASW- PKD</t>
  </si>
  <si>
    <t>PULSAR</t>
  </si>
  <si>
    <t>Akumulators 12VDC 7Ah</t>
  </si>
  <si>
    <t>MARS</t>
  </si>
  <si>
    <t>Instalācijas materiāli:</t>
  </si>
  <si>
    <t>Kabelis vent. Atslēgšana</t>
  </si>
  <si>
    <t>JE-H(ST)H FE180/PH90 2x1.0</t>
  </si>
  <si>
    <t>Ugunsdrošs kabelis</t>
  </si>
  <si>
    <t>180/E30 2x0.8 Eurosafe</t>
  </si>
  <si>
    <t>Barošanas kabelis</t>
  </si>
  <si>
    <t xml:space="preserve">NHXN-FE180/E30 3x1.5mm2 </t>
  </si>
  <si>
    <t>Aizsargcaurule PVC d25 mm</t>
  </si>
  <si>
    <t>Starpsienu urbšanas darbi</t>
  </si>
  <si>
    <t xml:space="preserve">gb. </t>
  </si>
  <si>
    <t>Balss trauksmes izziņošanas sistēma</t>
  </si>
  <si>
    <t>42U 800x1000mm</t>
  </si>
  <si>
    <t xml:space="preserve">19' plaukts </t>
  </si>
  <si>
    <t>Audio izziņošanas sistēmas kontrolieris</t>
  </si>
  <si>
    <t xml:space="preserve">PLENA LBB1990/00 </t>
  </si>
  <si>
    <t>Audio izziņošanas sistēmas paplašīnātājs (ruteris)</t>
  </si>
  <si>
    <t>LBB1992/00</t>
  </si>
  <si>
    <t xml:space="preserve">Mikrofona-izsaukuma pults (CALL STATION) </t>
  </si>
  <si>
    <t>LBB1956/00</t>
  </si>
  <si>
    <t xml:space="preserve">Mikrofona zonas papl. </t>
  </si>
  <si>
    <t>LBB1957/00</t>
  </si>
  <si>
    <t>Pastiprinātājs 240W</t>
  </si>
  <si>
    <t>LBB1935/20</t>
  </si>
  <si>
    <t>Pastiprinātājs 480W</t>
  </si>
  <si>
    <t>LBB1938/20</t>
  </si>
  <si>
    <t>Programējamais kontrolieris (skolas zvans)</t>
  </si>
  <si>
    <t>Bosch PLN-6TMW</t>
  </si>
  <si>
    <t xml:space="preserve">Līnijas gala iekārtas </t>
  </si>
  <si>
    <t>PLN1-EOL</t>
  </si>
  <si>
    <t xml:space="preserve">SD kartiņas, USB un Radio modulis </t>
  </si>
  <si>
    <t>Bosch PLE-SDT</t>
  </si>
  <si>
    <t xml:space="preserve"> Akumulatoru ladēšanas iekārtas</t>
  </si>
  <si>
    <t>PLN-24CH12</t>
  </si>
  <si>
    <t xml:space="preserve"> Akumulatoru baterija 12V 75A/h </t>
  </si>
  <si>
    <t>Bosch</t>
  </si>
  <si>
    <t>Sienu/griestu skaļrunis (6/3/1,5 Watt)</t>
  </si>
  <si>
    <t>LB1-UM06E-1</t>
  </si>
  <si>
    <t>EVAC. Savienošais adapteris ar termodrošinātāju</t>
  </si>
  <si>
    <t>LB-UW06-L1</t>
  </si>
  <si>
    <t>Ugunsizturīgs kabelis 3x1,5 (E30)</t>
  </si>
  <si>
    <t>3x1,5 (E30)</t>
  </si>
  <si>
    <t xml:space="preserve">m </t>
  </si>
  <si>
    <t xml:space="preserve">Barošanas kabelis </t>
  </si>
  <si>
    <t>3x2.5 FE180/E30</t>
  </si>
  <si>
    <t>Kabelis  (Mikrofonu stacijas pieslēgšanai)</t>
  </si>
  <si>
    <t>UTP Kat. 6 E30</t>
  </si>
  <si>
    <t>Videonovērošanas sistēma  montāžas,palaišanas darbi</t>
  </si>
  <si>
    <t>Cisco SRW2024-KG SG 300-26</t>
  </si>
  <si>
    <t xml:space="preserve">SM optiskais patch kabelis 10m LC-LC </t>
  </si>
  <si>
    <t>IP videokamera (iekštelpās) kupola 6Mpix Mobotix</t>
  </si>
  <si>
    <t>Mobotix D25</t>
  </si>
  <si>
    <t>IP kameras fiksēts objektīvs Super- Wide 90°</t>
  </si>
  <si>
    <t>Mobotix MX-B041</t>
  </si>
  <si>
    <t>Programmatūra Mobotix</t>
  </si>
  <si>
    <t>Mobotix</t>
  </si>
  <si>
    <t>Dators ierakstīšanai, serveru telpa: rackmount case 4U, PSU 1000W, Intel Core i7-7700K/RAM 32GB/SSD 120GB/4x8000GB WD RED servera tipa 24/7 HDD/3x1Gbit LAN/Win7 x64 ultimate license</t>
  </si>
  <si>
    <t>Cieto disku masīvs uz 12HDD RackStation NAS 2U</t>
  </si>
  <si>
    <t>Synology RS2416+</t>
  </si>
  <si>
    <t>Cietais disks WD RED servera tipa 24/7 HDD 8Tb SATA3 6Gbit/s</t>
  </si>
  <si>
    <t>Western Digital RED</t>
  </si>
  <si>
    <t>APC Smart-UPS 5000VA 230V Rackmount 5U</t>
  </si>
  <si>
    <t>APC SUA5000RMI5U</t>
  </si>
  <si>
    <t>Barošanas kabeļa uzgālis barošanai pa tiešo no UPS iekārtas 16A 2P+E</t>
  </si>
  <si>
    <t>Dators apsardzes darbiniekam Tower case/i7 cpu  4770T 2,5GHz/ 128Gb SSD/ 16 Gb DDR4 RAM/ GTX1060 2xDisplay Ports, 2xHDMI Ports/Win10 pro licence/tastatūra un pēle</t>
  </si>
  <si>
    <t>Monitors apsardzes darbiniekam LED 4K 28" HDMI Port + Display Port</t>
  </si>
  <si>
    <t>UHD 3840x2160 28" DELL S2817Q LED</t>
  </si>
  <si>
    <t>UPS dežuranta postenī</t>
  </si>
  <si>
    <t>APC UPS TOWER APC-smart UPS 1500VA</t>
  </si>
  <si>
    <t xml:space="preserve">Kabelis Cat6 </t>
  </si>
  <si>
    <t>Instalācijas un papildus materiāli</t>
  </si>
  <si>
    <t>Lifta uzstādīšana saskaņā ar projekta norādījumiem</t>
  </si>
  <si>
    <t>L.c</t>
  </si>
  <si>
    <t>Čilleris ar hidromoduli, sūkni, akumulācijas tvertni, stiprinājumiem un automātiku</t>
  </si>
  <si>
    <t>Epsilon Echos 41</t>
  </si>
  <si>
    <t>Trīsgaitas vārsts ar piedziņu</t>
  </si>
  <si>
    <t>Dn32; Kvs=16.0</t>
  </si>
  <si>
    <t>Dn40; Kvs=25.0</t>
  </si>
  <si>
    <t>Dn50; Kvs=40,0</t>
  </si>
  <si>
    <t>STAD Dn32 Kvs=14,2</t>
  </si>
  <si>
    <t>STAD Dn50 Kvs=33,0</t>
  </si>
  <si>
    <t>Tehniskais manometrs ar ventili</t>
  </si>
  <si>
    <t>Etilēnglikola šķirdums 35%</t>
  </si>
  <si>
    <t>Prekondensāta izolācija</t>
  </si>
  <si>
    <t>42x19mm</t>
  </si>
  <si>
    <t>48x19mm</t>
  </si>
  <si>
    <t>60x19mm</t>
  </si>
  <si>
    <t>76x19mm</t>
  </si>
  <si>
    <t>Cinkota skārda apšuvums dzesēšanas caurulēm</t>
  </si>
  <si>
    <t>m2</t>
  </si>
  <si>
    <t xml:space="preserve">Elektriskā kombi krāsns </t>
  </si>
  <si>
    <t>847x771x1042</t>
  </si>
  <si>
    <t>* kapacitāte 10xGN1/1-40,
* materiāls no nerūsējošā tērauda AISI 304,
* ar iebūvētu ūdens boileri,
* funkcijas: tvaicēšana(100°C), karstais gaiss (60-300°C), kombinētais režīms (60-300°C), tvaicēšana ar temperatūras izvēli (30-99°C), 
* mazgāšanas programma,
* iebūveta termoadata un duša,
* krāsns atdzesēšanas funkcija,
* durvis ar dubultu stiklu,
* izņemama iekšējo plauktu struktūra,
* piecpakāpju klimata kontrole,
* programmējama līdz 50 programmām,
* piecpakāpju ātruma ventilātors,
* ražota atbilstoši starptautiskām prasībām un CE marķēta.</t>
  </si>
  <si>
    <t>Atvērts kombikrāsns paliktnis</t>
  </si>
  <si>
    <t>760x710x700</t>
  </si>
  <si>
    <t>* GN virzītājsliedes
* n/t konstrukcija</t>
  </si>
  <si>
    <t>Elektriskā plīts</t>
  </si>
  <si>
    <t>1200x800x900</t>
  </si>
  <si>
    <t>* plītij gluda virsma,
* 6 eņģēs katra atsevišķi paceļama sildvirsma,
* zem sildvirsmām izvelkama paplāte netīrumu savākšanai,
* pilnībā nerūsējoša tērauda konstrukcija,
* apakša nerūsējošā tērauda plaukts,
* katrai sildvirsmai 6-pozīciju regulators.</t>
  </si>
  <si>
    <t>Elektriskā panna</t>
  </si>
  <si>
    <t>850x818x960</t>
  </si>
  <si>
    <t>* pilnībā nerūsējoša tērauda konstrukcija,
* pannas virsma - tērauds,
* pannas virsmas izmērs - 790x530x180mm,
* tilpums 75 litri,
* temperatūra +50...250°C,
* elektrisks pannas pacelšanas un nolaišanas mehānisms,
pannna līdz 200C uzsilst 11 minūtēs.</t>
  </si>
  <si>
    <t>4.1.</t>
  </si>
  <si>
    <t>Nerūsējoša tērauda grīdas traps ar režģi</t>
  </si>
  <si>
    <t>400x600x60</t>
  </si>
  <si>
    <t>* noņemamas restes</t>
  </si>
  <si>
    <t>N/t ledusskapis</t>
  </si>
  <si>
    <t>740x870x2050</t>
  </si>
  <si>
    <t>* tilpums 378 litri,
* temperatūras diapazons 0...+10°C,
* 3 izņemamas restes GN 2/1 komplektā,
* telpas temperatūra normālas darbības nodrošināšanai +15...38°C,
* aukstumaģents R290,
* nerūsējošā tērauda ārējās un iekšējās virsmas.</t>
  </si>
  <si>
    <t>Nerūsējošā tērauda saldētava</t>
  </si>
  <si>
    <t>* tilpums 378 litri,
* temperatūras diapazons -18...-21°C,
* 3 izņemamas restes GN2/1 komplektā,
* telpas temperatūra normālas darbības nodrošināšanai līdz +38°C,
* slēdzamas pašaizverošas durvis,
* 70 mm poliuretāna izolācija,
* sistēma izmantots eco aģents R290,
* nerūsējošā tērauda ārējās un iekšējās virsmas.</t>
  </si>
  <si>
    <t>Universālais galda mikseris</t>
  </si>
  <si>
    <t>540x470x840</t>
  </si>
  <si>
    <t>* 19 litru tilpums,
* poga avārijas apstādināšanai,
* 3 darba ātrumi,
* pārkaršanas aizsardzība
* rokas reduktors tilpnes pacelšanai
* nerūsējoša tērauda aizsargsiets
* trīs maināmi uzgaļi komplektā.</t>
  </si>
  <si>
    <t>7.1.</t>
  </si>
  <si>
    <t>Galds - paliktnis</t>
  </si>
  <si>
    <t>450x590x510</t>
  </si>
  <si>
    <t>* n/t konstrukcija.</t>
  </si>
  <si>
    <t>Gaļas maļamā mašīna</t>
  </si>
  <si>
    <t>430x250x480</t>
  </si>
  <si>
    <t>* ražība 300 kg/h,
*padeves caurums 82 mm diametrā,
* padeves trauks 480x300x530 mm,
* svars 24 kg,
* atbilst ES prasībām.</t>
  </si>
  <si>
    <t>Gastronomiskais griezējs</t>
  </si>
  <si>
    <t>500x630x420</t>
  </si>
  <si>
    <t>* naža diametrs 300mm,
* griešanas biezums 0-15mm,
* griežamais produkts 230x160 mm,
* asināšanas mehānisms,
* motora dzesēšana ar ventilatoru.</t>
  </si>
  <si>
    <t xml:space="preserve">Nerūsējošā tērauda roku mazgājama izlietne </t>
  </si>
  <si>
    <t>432x386x140</t>
  </si>
  <si>
    <t>* higiēniska bezšuvju konstrukcija
* stiprināma pie sienas</t>
  </si>
  <si>
    <t>10.1.</t>
  </si>
  <si>
    <t>Ūdens maisītajs + sifons</t>
  </si>
  <si>
    <t>N/t darba galds ar izlietni, plauktu</t>
  </si>
  <si>
    <t>1300x650x900</t>
  </si>
  <si>
    <t>* galda aizmugurējā maliņa paaugstināta,
* izlietne 400x400x250 mm,
* regulējams kāju augstums,
* kājas 40x40 mm,
* tērauds AISI 304,
* atbilst ES prasībām.</t>
  </si>
  <si>
    <t>11.1.</t>
  </si>
  <si>
    <t>12.1.</t>
  </si>
  <si>
    <t>N/t darba galds ar plauktu un maliņu</t>
  </si>
  <si>
    <t>500x800x900</t>
  </si>
  <si>
    <t>* galda aizmugurējā maliņa paaugstināta,
* regulējams kāju augstums,
* kājas 40x40 mm,
* tērauds AISI 304,
* atbilst ES prasībām.</t>
  </si>
  <si>
    <t>1700x800x900</t>
  </si>
  <si>
    <t>1600x650x900</t>
  </si>
  <si>
    <t>1100x650x900</t>
  </si>
  <si>
    <t>N/t darba galds ar 2 izlietnēm, vaļēju apakšu</t>
  </si>
  <si>
    <t>1200x700x850</t>
  </si>
  <si>
    <t>* galda aizmugurējā maliņa paaugstināta,
* 2 izlietnes 500x500x300 mm,
* regulējams kāju augstums,
* kājas 40x40 mm,
* tērauds AISI 304,
* atbilst ES prasībām.</t>
  </si>
  <si>
    <t>Augstspiediena duša</t>
  </si>
  <si>
    <t>* duša ieslēdzas un izslēdzas nospiežot rokturi, kas aprīkots ar atsperi,
* divi regulēšanas rokturi,
* stiprināms pie galda,
* atbilst ES prasībām.</t>
  </si>
  <si>
    <t xml:space="preserve">N/t  sastatne ar pieciem plauktiem                                                    </t>
  </si>
  <si>
    <t>2000x400x1800</t>
  </si>
  <si>
    <t>* regulējamas kājas 40 mm
* attālums no apakšējā plaukta 160 mm
* attālums starp lauktiem 510 mm
* max kapacitāte 100 kg/plaukts
* materiāls AISI 304
* atbilst ES prasībām.</t>
  </si>
  <si>
    <t>1000x600x1800</t>
  </si>
  <si>
    <t>1900x600x1800</t>
  </si>
  <si>
    <t>N/t priekšmazgāšanas galds ar 2 izlietnēm, ar pievienojumu trauku mazgājamai mašīnai.</t>
  </si>
  <si>
    <t>2000x700x880</t>
  </si>
  <si>
    <t>* regulējamas kājas 40 mm,
* savienojums ar trauku mazgājamo mašīnu,
* slīdne kasetēm,
* aizmugurējā maliņa paaugstināta,
*izlietnes 500x400x250 mm
* materiāls AISI 304
* atbilst ES prasībām.</t>
  </si>
  <si>
    <t>Kupola tipa trauku mazgājamā mašīna</t>
  </si>
  <si>
    <t>650/(720)x730/(805)x1410/1880</t>
  </si>
  <si>
    <t>* izolēts korpuss,
* tvertne 42 litri,
* nerūsējošā tērauda filtri,
* enerģijas taupības funkcija,
* pamata kasešu komplekts (4 gab.) iekļauts komplektācijā,
* rotējošās mazgāšanas un skalošanas rokas ir viegli noņemamas tīrīšanai,
* kasešu izmērs 500x500mm,
* 2 mazgāšanas programmas -1 un 2 minūtēm,
* atbilst ES prasībām.</t>
  </si>
  <si>
    <t>N/t pēcmazgāšanas galds ar plauktu</t>
  </si>
  <si>
    <t>1100x700x880</t>
  </si>
  <si>
    <t>* regulējams kāju augstums,
* savienojums ar trauku mazgājamo mašīnu,
* slīdne kasetēm,
* aizmugurējā maliņa paaugstināta,
* materiāls AISI 304
* atbilst ES prasībām.</t>
  </si>
  <si>
    <t>1100x600x1800</t>
  </si>
  <si>
    <t>1500x500x1800</t>
  </si>
  <si>
    <t>N/t tvaiku nosūcējs sienas variants bez filtriem</t>
  </si>
  <si>
    <t>1000x1000x480</t>
  </si>
  <si>
    <t>* par papildus samaksu iespējams apgaismojums,
* bez ventilatora paredzēts pieslēgšanai centralizētam gaisa vadam,
* 1 izvads 315 mm diametrā,
* atbilst ES prasībām.</t>
  </si>
  <si>
    <t>N/t tvaiku nosūcējs divpusējais</t>
  </si>
  <si>
    <t>1500x2000x480</t>
  </si>
  <si>
    <t>* tauku un kondensāta savācējs,
* par papildus samaksu iespējams apgaismojums,
* bez ventilatora paredzēts pieslēgšanai centralizētam gaisa vadam,
* ar labirinta tipa filtriem,
* 1 izvads 400 mm diametrā,
* atbilst ES prasībām.</t>
  </si>
  <si>
    <t>30.1.</t>
  </si>
  <si>
    <t xml:space="preserve">2 nosūču savienojums </t>
  </si>
  <si>
    <t>30.2.</t>
  </si>
  <si>
    <t>Dienasgaismas lampa iebūvējama</t>
  </si>
  <si>
    <t>Rati trauku kasetēm ar plauktu</t>
  </si>
  <si>
    <t>560x550x1600</t>
  </si>
  <si>
    <t>* riteņi 125 mm, 2 gb ar bremzēm,
* kapacitāte 7 kasetes 500x500 mm,
* ratiņu vidū plaukts, 
* nerūsējoša tērauda konstrukcija.</t>
  </si>
  <si>
    <t xml:space="preserve">Šķīvju dalītājs </t>
  </si>
  <si>
    <t>380x740x900</t>
  </si>
  <si>
    <t>* apsilde līdz +30.... 90C,
* ar rokturi šķīvju dalītāja pārvietošanai,
* 4 riteņi 125 mm diametrā, 2 ar bloķēšanu,
* kapacitāte aptuveni 2 X 55 šķīvji,
* šķīvja diametrs 160-280 mm,
* nerūsējoša tērauda konstrukcija.</t>
  </si>
  <si>
    <t>Elektriskais marmīts</t>
  </si>
  <si>
    <t>1200x650x900</t>
  </si>
  <si>
    <t>* ūdens nolaišanas krāns,
* termostata karstuma kontrole +40...90°C,
* apakšā 3-durvju siltais skapis,
* vanna GN 3/1-210,
* nerūsējoša tērauda konstrukcija.</t>
  </si>
  <si>
    <t>33.1.</t>
  </si>
  <si>
    <t>Izsniegšanas plaukts</t>
  </si>
  <si>
    <t>1195x250x370</t>
  </si>
  <si>
    <t>* nerūsējoša tērauda rāmis
* 6 mm triecienizturīgais stikls</t>
  </si>
  <si>
    <t>N/t aukstais galds ar vannu</t>
  </si>
  <si>
    <t>800x650x900</t>
  </si>
  <si>
    <t>* galda virsmā aukstā vanna 2 x GN 1/1-150,
* galda apakšā aukstais skapis ar durvīm,
* darba temperatūra +2C ..... +8C,
* aukstais gaiss vienmērīgi cirkulē iekšējā telpā,
* elektroniska kontroles sistēma un liels digitāls temperatūras displejs,
* aukstuma agregāts iestiprināts izvelkamā rāmī,
* atbilst ES prasībām.</t>
  </si>
  <si>
    <t>34.1.</t>
  </si>
  <si>
    <t>N/t virsplaukts ar apgaismojumu</t>
  </si>
  <si>
    <t>800x250x500</t>
  </si>
  <si>
    <t>* nerūsējoša tērauda rāmis un plaukts,
* triecienizturīga stikla izbīdījums uz abām pusēm</t>
  </si>
  <si>
    <t xml:space="preserve">Pašapkalpošanās aukstuma vitrīna </t>
  </si>
  <si>
    <t>1200x650x1500</t>
  </si>
  <si>
    <t>* apakšā aukstā vanna ar kapacitāti 3 x GN 1/1-150
* vitrīnas apakšā divdurvju aukstais skapis,
* temperatūra +4...+9°C (telpas temperatūras 25C),
* korpuss no nerūsējošā tērauda,
* ar led apgaismojumu,
* trīs pašapkalpošanāās plaukti,
* augstuma regulēšana +/- 25 mm,
*svars 205 kg,
* atbilst ES prasībām.</t>
  </si>
  <si>
    <t>Netīro trauku savākšanas rati</t>
  </si>
  <si>
    <t>1120x380x1670</t>
  </si>
  <si>
    <t>* riteņi 100 mm,
* rati bez apdares,
* kapacitāte 20 paplātes 530x325 mm,
* nerūsējoša tērauda konstrukcija</t>
  </si>
  <si>
    <t xml:space="preserve">Dārzeņu smalcinātājs </t>
  </si>
  <si>
    <t>249x450x586/735</t>
  </si>
  <si>
    <t>* korpuss izgatavosts no anodizēta pulēta alumīnija sakausējuma,
* 350 apgr./min,
* ražība 8kg/min,
* 2 drošības slēdži.</t>
  </si>
  <si>
    <t>37.1</t>
  </si>
  <si>
    <t>Dārzeņu smalcinātāja 7 disku komplekts</t>
  </si>
  <si>
    <t>* komplektā: 7 diski un 2 sienas statīvi,
* griezējdiski 1,5; 4 un 10 mm,
* Kubiņu disks 10x10 mm
* rīves 2 un 6 mm,
* salmiņu disks 4,5x4,5 mm.</t>
  </si>
  <si>
    <t>Tehnoloģiskp iekārtu montāža</t>
  </si>
  <si>
    <t>Skatuves mehanizācijas iekārtas</t>
  </si>
  <si>
    <t>Trošu stiprinājuma kronšteins/pretplāksne</t>
  </si>
  <si>
    <t>Trose, komplekts ar galu apstrādi,(trose 6x19+FC/114 ∅6mm, WLL=0.36t – 2m, spriegotājs 1 gab., cilpa 6mm.</t>
  </si>
  <si>
    <t>Stangu montāžas skavas priekš d=50</t>
  </si>
  <si>
    <t>Skatuves un zālees gaismu/dekor. stanga d=50x2, 8m, stacionāra</t>
  </si>
  <si>
    <t>Skatuves dekor./ekrāna stanga d=50x2, 6m, stacionāra</t>
  </si>
  <si>
    <t>Skatuves kulišu un sofites stanga d=50x2, 12m, stacionāra</t>
  </si>
  <si>
    <t>Aizmugures aizkara stanga, taisnā stangas daļa, d=50x2, 8m</t>
  </si>
  <si>
    <t>Aizmugures aizkara stanga, slīpā stangas daļa, d=50x2, 4m</t>
  </si>
  <si>
    <t>Arlekina stanga, d=50x2, 12m</t>
  </si>
  <si>
    <t>Stangu montāžas sienas kronšteins</t>
  </si>
  <si>
    <t>Priekškara atvēršanas mehānisms TR6, elektrisks, platums 12m, pārklājums 1m (ar vienotu vadības sistēmu no trijām vietām)</t>
  </si>
  <si>
    <t>Aizkaru sliede TR4, 12m, bez pārklājuma, ar montāžas elementiem(montēt pie caurules)</t>
  </si>
  <si>
    <t>Montāžas materiāli</t>
  </si>
  <si>
    <t>Jaudas sadales, komutācijas un vadības iekārtas</t>
  </si>
  <si>
    <t>Spēka sadalne SGS-1, komunikāciju skapis , 19”/12U 600x600, priekš.durvis – stikls; slēdzamas, sānu piekļuve, max.slodze 300kg</t>
  </si>
  <si>
    <t>Spēka sadales modulis SM-1, 19”, 4U, kompl.= 1 jaudas slēdzis, 14 grupu automāti, zemējuma un potenciālu izlīdzināšanas komplekts (komunikāciju skapī)</t>
  </si>
  <si>
    <t>Priekškara atvēršanas mehānisma motora kontroles bloks (komunikāciju skapī)</t>
  </si>
  <si>
    <t>DMX spliteris 2/8 19”/1U (komunikāciju skapī)</t>
  </si>
  <si>
    <t>Rozešu modulis 6xSHUKO, 19”/1U (komunikāciju skapī)</t>
  </si>
  <si>
    <t>Kabeļu organizators, 19”/2U (komunikāciju skapī)</t>
  </si>
  <si>
    <t>Gaismu vadības pults ETC ColourSource 20+apmācība</t>
  </si>
  <si>
    <t>Darba un mēģinājumu gaismu programmējams mobils vadības panelis OctoScene</t>
  </si>
  <si>
    <t>Gaismu stangu rozešu kārba, nokomplektēta-2xSHUKO+1xXLR5, RK-1...RK-4</t>
  </si>
  <si>
    <t>Gaismu pults pieslēgvieta #1; #2, nokomplektēta-2xSHUKO+1xXLR5(skatuve RK-7, zāle RK-5)</t>
  </si>
  <si>
    <t>Priekškara vadības panelis PV-1; PV-2,(skatuve RK-8, zāle RK-6)</t>
  </si>
  <si>
    <t>Gaismu pults pieslēgvieta #3, nokomplektēta-2xSHUKO+1xXLR5, grīdas kārba zāles centrā GK-1</t>
  </si>
  <si>
    <t>Priekškara vadības panelis PV-3, grīdas kārba zāles centrā GK-2</t>
  </si>
  <si>
    <t>Pagarinātājs PowerCon/PowerCon, 230VAC/16A, 2m</t>
  </si>
  <si>
    <t>Pagarinātājs Shuko/PowerCon, 230VAC/16A, 2m</t>
  </si>
  <si>
    <t>Pagarinātājs Shuko/Shuko, 230VAC/16A, 5m</t>
  </si>
  <si>
    <t>Pagarinātājs Shuko/Shuko, 230VAC/16A, 10m</t>
  </si>
  <si>
    <t>Pagarinātājs Shuko/Shuko, 230VAC/16A, 50m</t>
  </si>
  <si>
    <t>Pagarinātājs XLR5male/XLR5female, 1m</t>
  </si>
  <si>
    <t>Pagarinātājs XLR5male/XLR5female, 2m</t>
  </si>
  <si>
    <t>Pagarinātājs XLR5male/XLR5female, 5m</t>
  </si>
  <si>
    <t>Pagarinātājs XLR5male/XLR5female, 10m</t>
  </si>
  <si>
    <t>Pagarinātājs XLR5male/XLR5female, 50m</t>
  </si>
  <si>
    <t>Skatuves un zāles apgaismošanas iekārtas</t>
  </si>
  <si>
    <t>ColourSource Spot 25/50</t>
  </si>
  <si>
    <t>ColourSource LED PAR</t>
  </si>
  <si>
    <t>Gaismas iekārtu montāžas āķis</t>
  </si>
  <si>
    <t>Gaismas iekārtu drošības trose SWL15kg</t>
  </si>
  <si>
    <t>Elektroinstalācija, kabeļi, papildmateriāli</t>
  </si>
  <si>
    <t>Instalāciju kabelis 3x2,5mm²</t>
  </si>
  <si>
    <t>Kontroles kabelis 7x1,5mm² aizkaru mehānismu motoru komutācijai, lokans</t>
  </si>
  <si>
    <t>Datu kabelis DMX1, AES/EBU 110ohm</t>
  </si>
  <si>
    <t>DRAPĒRIJAS</t>
  </si>
  <si>
    <t>Priekškars divdaļīgs (skatuves samts, vismaz 520g/m²), daļas izmēri: augstums – 4,55 metri, platums – 6,5 metri, krokojums 1,5, ugunsdrošs</t>
  </si>
  <si>
    <t>Arlekins (skatuves samts, vismaz 520g/m²), augstums – 0,9 metri, platums – 12,0 metri, krokojums 1,5, ugunsdrošs</t>
  </si>
  <si>
    <t>Aizmugures aizkars(fons) taisnā daļa (skatuves samts, vismaz 520g/m²), daļas izmēri: augstums – 5,0 metri, platums – 8,0 metri, krokojums 1,5, ugunsdrošs</t>
  </si>
  <si>
    <t>Aizmugures aizkars(fons) slīpā daļa (skatuves samts, vismaz 520g/m²), daļas izmēri: augstums – 5,0 metri, platums – 4,0 metri, krokojums 1,5, ugunsdrošs</t>
  </si>
  <si>
    <t>Sofites (skatuves samts, vismaz 375g/m²), augstums – 0,9 metri, platums – 12,0 metri, krokojums 1,5, ugunsdrošs</t>
  </si>
  <si>
    <t>Kulises (skatuves samts, vismaz 375g/m²), augstums – 4,5 metri, platums – 1,8 metri, krokojums 1,5, ugunsdrošs</t>
  </si>
  <si>
    <t xml:space="preserve">  montāžas,palaišanas darbi</t>
  </si>
  <si>
    <t>Galvenās platjoslas skandas</t>
  </si>
  <si>
    <t>SRX812</t>
  </si>
  <si>
    <t>Stiprinājumi galvenajām platjoslas skandām</t>
  </si>
  <si>
    <t>SRX812FIXT</t>
  </si>
  <si>
    <t>Zemo frekvenču (SUB) skandas</t>
  </si>
  <si>
    <t>SRX818S</t>
  </si>
  <si>
    <t>Stacionārie skatuves monitori</t>
  </si>
  <si>
    <t>PRX412M</t>
  </si>
  <si>
    <t>Stiprinājumi stacionārajiem skatuves monitoriem</t>
  </si>
  <si>
    <t>PRX412MFIXT</t>
  </si>
  <si>
    <t>Aktīvie pārnēsājamie skatuves monitori</t>
  </si>
  <si>
    <t>PRX812W</t>
  </si>
  <si>
    <t>Aiztures skandas</t>
  </si>
  <si>
    <t>AC15-WH</t>
  </si>
  <si>
    <t>Stiprinājumi aiztures skandām</t>
  </si>
  <si>
    <t>AC15-UB-WH</t>
  </si>
  <si>
    <t>Audio procesors</t>
  </si>
  <si>
    <t>BLU-100</t>
  </si>
  <si>
    <t>Pastiprinātājs aiztures skandām</t>
  </si>
  <si>
    <t xml:space="preserve">CT8150   </t>
  </si>
  <si>
    <t>Pastiprinātājs platjoslas skandām</t>
  </si>
  <si>
    <t>DCi2|1250</t>
  </si>
  <si>
    <t>Pastiprinātājs SUB skandām</t>
  </si>
  <si>
    <t xml:space="preserve">XLi3500 </t>
  </si>
  <si>
    <t>Pastiprinātājs stacionārajiem skatuves monitoriem</t>
  </si>
  <si>
    <t>Mobils daudzkanālu signāla kabelis (multicore) 12/4</t>
  </si>
  <si>
    <t>SLW124XE15</t>
  </si>
  <si>
    <t>Iebūvēts daudzkanālu signāla kabelis (multicore) 12</t>
  </si>
  <si>
    <t>PW12x</t>
  </si>
  <si>
    <t>Iebūvēts daudzkanālu signāla kabelis (multicore) 4</t>
  </si>
  <si>
    <t>PW04x</t>
  </si>
  <si>
    <t>Mikrofonu vads 1 m</t>
  </si>
  <si>
    <t>NC3FXX-BAG-D - MY206SW - NC3MXX-BAG-D + VR1616</t>
  </si>
  <si>
    <t>Mikrofonu vads 3 m</t>
  </si>
  <si>
    <t>NC3FXX-BAG-D - MY206SW X3 - NC3MXX-BAG-D + VR1616</t>
  </si>
  <si>
    <t>Mikrofonu vads 5 m</t>
  </si>
  <si>
    <t>NC3FXX-BAG-D - MY206SW X5 - NC3MXX-BAG-D + VR2020</t>
  </si>
  <si>
    <t>Mikrofonu vads 10 m</t>
  </si>
  <si>
    <t>NC3FXX-BAG-D - MY206SW X10 - NC3MXX-BAG-D + VR2020</t>
  </si>
  <si>
    <t>Mikrofonu vads 15 m</t>
  </si>
  <si>
    <t>NC3FXX-BAG-D - MY206SW X15 - NC3MXX-BAG-D + VR2020</t>
  </si>
  <si>
    <t>Audio vads 3 m</t>
  </si>
  <si>
    <t>NP3X-BAG + PRX-X + BPX-X - MY206SW X3 - NC3FM-C + XXCR + VR1616</t>
  </si>
  <si>
    <t>NP3X-BAG - MY206SW X3 - NP3X-BAG + PRX-X + BPX-X + VR2020</t>
  </si>
  <si>
    <t>Audio vads instrumentu 9m</t>
  </si>
  <si>
    <t>NP2X-BAG - AC106SW X9 - NP2X-BAG + VR2020</t>
  </si>
  <si>
    <t>Skaņu pults</t>
  </si>
  <si>
    <t>Ui24R</t>
  </si>
  <si>
    <t>WiFi maršrutētājs</t>
  </si>
  <si>
    <t>WiFiRouter</t>
  </si>
  <si>
    <t>Planšetdators vadībai 10"</t>
  </si>
  <si>
    <t>Galaxy Tab</t>
  </si>
  <si>
    <t>Grīdas mikrofoni</t>
  </si>
  <si>
    <t>PCC160 (CROWN)</t>
  </si>
  <si>
    <t>Universāla pielietojuma mikrofons</t>
  </si>
  <si>
    <t>C1000S</t>
  </si>
  <si>
    <t>Radiomikrofonu sistēma</t>
  </si>
  <si>
    <t>WMS420 VOCAL SET</t>
  </si>
  <si>
    <t>WMS420 HEADSET SET</t>
  </si>
  <si>
    <t>Antenas signālu dalītājs</t>
  </si>
  <si>
    <t>APS4</t>
  </si>
  <si>
    <t>Radiomikrofonu sistēmas antenas</t>
  </si>
  <si>
    <t>RA4000 B/EW</t>
  </si>
  <si>
    <t>Antenu kabeļi</t>
  </si>
  <si>
    <t>MKA20</t>
  </si>
  <si>
    <t>CD atskaņotājs</t>
  </si>
  <si>
    <t>CD-200SB</t>
  </si>
  <si>
    <t>DI-box</t>
  </si>
  <si>
    <t>DI1</t>
  </si>
  <si>
    <t>Mikrofonu statīvi</t>
  </si>
  <si>
    <t>21020-300-55</t>
  </si>
  <si>
    <t>Pieslēguma panelis</t>
  </si>
  <si>
    <t>DSB</t>
  </si>
  <si>
    <t>Aparatūras konteiners mobils 4U</t>
  </si>
  <si>
    <t>CORB4U</t>
  </si>
  <si>
    <t>Aparatūras sienas skapis 22U</t>
  </si>
  <si>
    <t>FP6022</t>
  </si>
  <si>
    <t>Aparatūras sienas skapis 12U</t>
  </si>
  <si>
    <t>FP5013</t>
  </si>
  <si>
    <t>Transportēšanas konteiners kabeļiem</t>
  </si>
  <si>
    <t>Hardcase 28" x 10" x 10"</t>
  </si>
  <si>
    <t>Transportēšanas konteiners mikrofonu statīviem</t>
  </si>
  <si>
    <t>BGMS 6 B</t>
  </si>
  <si>
    <t>Projekcijas ekrāns 490x306 cm ar RF pulti</t>
  </si>
  <si>
    <t xml:space="preserve">Lodo 500 </t>
  </si>
  <si>
    <t>Projektors</t>
  </si>
  <si>
    <t xml:space="preserve">PT-RZ570 </t>
  </si>
  <si>
    <t>Projektora griestu stiprinājums</t>
  </si>
  <si>
    <t xml:space="preserve">PPC 2585 </t>
  </si>
  <si>
    <t>Videosignāla pārveidotājs HDMI - CAT</t>
  </si>
  <si>
    <t>SID-X1N</t>
  </si>
  <si>
    <t>Audio signāla ekstraktors no video signāla</t>
  </si>
  <si>
    <t>VS-211UHD</t>
  </si>
  <si>
    <t>Videosignāla pārveidotājs CAT - HDMI</t>
  </si>
  <si>
    <t>PT-572+</t>
  </si>
  <si>
    <t>PT-580T</t>
  </si>
  <si>
    <t>Instalācijas darbi (neskaitot kabeļu līnijas)</t>
  </si>
  <si>
    <t>Sistēmas regulēšana</t>
  </si>
  <si>
    <t>Instalācijas palīgmateriāli</t>
  </si>
  <si>
    <t>montāžas,palaišanas darbi</t>
  </si>
  <si>
    <t>27-L.c</t>
  </si>
  <si>
    <t>Pievienojums pie sošiem tīkliem Dn100x150</t>
  </si>
  <si>
    <t>Pievienojums pie sošiem tīkliem De160x160</t>
  </si>
  <si>
    <t>Universālais adapters ar atloku Dn150</t>
  </si>
  <si>
    <t>Ķeta atloku trejgabals Dn150x100</t>
  </si>
  <si>
    <t>150x100</t>
  </si>
  <si>
    <t>Ķeta atloku pazemes tipa aizbīdnis Dn100 ar pagarinātājkatu un ielas kapi</t>
  </si>
  <si>
    <t>Ķeta atloku pazemes tipa aizbīdnis Dn50 ar pagarinātājkatu un ielas kapi</t>
  </si>
  <si>
    <t>PE EM sedls De160x63</t>
  </si>
  <si>
    <t>160x63</t>
  </si>
  <si>
    <t>PE EM līkums De63-90°</t>
  </si>
  <si>
    <t>PE EM līkums De63-60°</t>
  </si>
  <si>
    <t>PE atloks De63/Dn50</t>
  </si>
  <si>
    <t>63/50</t>
  </si>
  <si>
    <t>PE EM uzmava De63</t>
  </si>
  <si>
    <t>PE EM uzmava De110</t>
  </si>
  <si>
    <t>PE atloks De110/Dn100</t>
  </si>
  <si>
    <t>110/100</t>
  </si>
  <si>
    <t xml:space="preserve">Plastmasas spiedvada ūdensvada caurule PE PN10 sausā gruntī; H līdz 2,0 m;tranšejas rakšana,aizbēršana,tranšeju sieniņu stiprināšana vajadzības gadījumā,liekās grunts aizvešana uz atbērtni </t>
  </si>
  <si>
    <t>Esošo tīklu/kabeļu šķērsojums</t>
  </si>
  <si>
    <t>Smilts cauruļvadu pamatnes izveidošanai 10cm</t>
  </si>
  <si>
    <t>0,4-1,2</t>
  </si>
  <si>
    <t>m3</t>
  </si>
  <si>
    <t>Smilts apbērums no sāniem un virspus cauruļvada 30 cm</t>
  </si>
  <si>
    <t>Bruģēta seguma demontāža un atjaunošana</t>
  </si>
  <si>
    <t>Asfalta seguma demontāža un atjaunošana</t>
  </si>
  <si>
    <t>Esoša ūdensvada cauruļvada demontāža</t>
  </si>
  <si>
    <t>Esošas ūdensvada akas demontāža un maģistrāla ūdensvada savienošana ar Dn150 ķeta veidgabaliem (universālie adapteri)</t>
  </si>
  <si>
    <t>Ārējā ūdensvada skalošana,pārbaude</t>
  </si>
  <si>
    <t>Digitālie uzmērījumi</t>
  </si>
  <si>
    <t xml:space="preserve">Kanalizācijas plastmasas caurule ar fasondaļām  sausā gruntī  H līdz 2,0 m;tranšejas rakšana,aizbēršana,tranšeju sieniņu stiprināšana,liekās grunts aizvešana uz atbērtni </t>
  </si>
  <si>
    <t>1a</t>
  </si>
  <si>
    <t>Kanalizācijas plastmasas caurule ar fasondaļām  sausā gruntī  H līdz 2,0 m</t>
  </si>
  <si>
    <t>Plastmasas aka D 400 komplektā ar pamatni, augstuma regulēšanas cauruli, blīvgumiju, manžeti, teleskopu, vāku 40tn, rāmi sausajā gruntī; H līdz 2,0 m;būvbedres rakšana,aizbēršana,liekās grunts aizvešana uz atbērtn</t>
  </si>
  <si>
    <t>Aka no saliekamiemm dz/betona elementiem Dn1500 ar rāmi un ķeta vāku (40t) sausajā gruntī; H līdz 3,5 m;būvbedres rakšana,aizbēršana,liekās grunts aizvešana uz atbērtn</t>
  </si>
  <si>
    <t>Smilšu aizsarguzmava</t>
  </si>
  <si>
    <t>Esoša cauruļvada demontāža</t>
  </si>
  <si>
    <t>100-300</t>
  </si>
  <si>
    <t>Esošo aku demontāža</t>
  </si>
  <si>
    <t>Pievienojums pie sošiem tīkliem Dn160x400 projektējamajā akā</t>
  </si>
  <si>
    <t xml:space="preserve">Kanalizācijas plastmasas caurule ar fasondaļām  sausā gruntī  H līdz 2,0 m;tranšejas rakšana,aizbēršana,tranšeju sieniņu stiprināšana,gruntsūdens pazemināšana vajadzības gadījumā,liekās grunts aizvešana uz atbērtni </t>
  </si>
  <si>
    <t>Plastmasas aka D 400 komplektā ar pamatni, augstuma regulēšanas cauruli, blīvgumiju, manžeti, teleskopu, vāku 40tn, rāmi sausajā gruntī; H līdz 2,0 m;būvbedres rakšana,aizbēršana,gruntsūdens pazemināšana vajadzības gadījumā,liekās grunts aizvešana uz atbērtn</t>
  </si>
  <si>
    <t>Tauku uztvērējs ar ražību 3,0 l/sek rūpnieciski izgatavots ar vāku 40 tn, tauku līmeņa signalizātoru, dz/betona pamatni 2,0x2,0x0,3(h) m un enkurojošām siksnām;būvbedres rakšana,aizbēršana,gruntsūdens pazemināšana vajadzības gadījumā,liekās grunts aizvešana uz atbērtn</t>
  </si>
  <si>
    <t xml:space="preserve">Kanalizācijas plastmasas caurule ar fasondaļām  sausā gruntī H līdz 2,0 m;tranšejas rakšana,aizbēršana,tranšeju sieniņu stiprināšana vajadzības gadījumā,liekās grunts aizvešana uz atbērtni </t>
  </si>
  <si>
    <t xml:space="preserve">Kanalizācijas plastmasas caurule ar fasondaļām  slapjā gruntī H līdz 2,0 m;tranšejas rakšana,aizbēršana,tranšeju sieniņu stiprināšana,gruntsūdens pazemināšana vajadzības gadījumā,liekās grunts aizvešana uz atbērtni </t>
  </si>
  <si>
    <t>Lietus ūdeņu nosēdaka D 400 komplektā ar pamatni, nosēddaļu, augstuma regulēšanas cauruli, blīvgumiju, manžeti, teleskopu, vāku ar resti 40tn, rāmi sausajā gruntī; H līdz 2,0 m,būvbedres rakšana,aizbēršana,liekās grunts aizvešana uz atbērtn</t>
  </si>
  <si>
    <t>Plastmasas aka D 600 komplektā ar pamatni, augstuma regulēšanas cauruli, blīvgumiju, manžeti, teleskopu, vāku 40tn, rāmi sausajā gruntī; H līdz 2,0 m;būvbedres rakšana,aizbēršana,liekās grunts aizvešana uz atbērtn</t>
  </si>
  <si>
    <t>150-200</t>
  </si>
  <si>
    <t>Esošo aku un gūliju demontāža</t>
  </si>
  <si>
    <t>Pievienojums pie sošiem tīkliem Dn250x300 esošajā akā</t>
  </si>
  <si>
    <t>16a</t>
  </si>
  <si>
    <t>Pievienojums pie sošiem tīkliem Dn200x250 esošajā akā</t>
  </si>
  <si>
    <t>ELT -1.kārta--montāžas,palaišanas darbi</t>
  </si>
  <si>
    <t xml:space="preserve"> Teritorijas Elektrotīkli</t>
  </si>
  <si>
    <t xml:space="preserve"> Spēka tīklu ierīkošana (Lietotāja daļa) </t>
  </si>
  <si>
    <t xml:space="preserve">1.1 Montāžas darbi </t>
  </si>
  <si>
    <t>Tranšeja - bedre kabeļa vai citu apakšzemes komunikāciju apsekošanai (šurfēšana)</t>
  </si>
  <si>
    <t>Tranšeja - bedre ZS uzmavām</t>
  </si>
  <si>
    <t>Tranšejas rakšana un aizbēršana viena līdz divu kabeļu (caurules) gūldīšanai 0.7m dziļumā</t>
  </si>
  <si>
    <t>106</t>
  </si>
  <si>
    <t>22-L.c</t>
  </si>
  <si>
    <t>Kabeļu aizsargcaurules d=līdz 110 mm ieguldīšana gatavā tranšejā</t>
  </si>
  <si>
    <t>122</t>
  </si>
  <si>
    <t>ZS kabeļa līdz 35 mm2 ieguldīšana gatavā tranšejā</t>
  </si>
  <si>
    <t>ZS kabeļa 185 mm2 un lielāka ieguldīšana gatavā tranšejā</t>
  </si>
  <si>
    <t>ZS kabeļa līdz 35 mm2 ievēršana caurulē</t>
  </si>
  <si>
    <t>ZS kabeļa 185 mm2 un lielāka ievēršana caurulē</t>
  </si>
  <si>
    <t>104</t>
  </si>
  <si>
    <t xml:space="preserve">ZS plastmasas izolācijas kabeļa līdz 35 mm2 gala apdare </t>
  </si>
  <si>
    <t>ZS plastmasas izolācijas kabeļa 185 mm2  un lielāka gala apdare</t>
  </si>
  <si>
    <t>ZS plastmasas izolācijas kabeļa 185 mm2  un lielāka savienošanas uzmavas montāža</t>
  </si>
  <si>
    <t>ZS kabeļa demontāža</t>
  </si>
  <si>
    <t>Drošinātāju uzstādīšana</t>
  </si>
  <si>
    <t>gab</t>
  </si>
  <si>
    <t>Drošinātāju līstes montāža</t>
  </si>
  <si>
    <t>Horizontālā zemētāja montāža tranšejā</t>
  </si>
  <si>
    <t>200</t>
  </si>
  <si>
    <t>Vertikālā zemētāja dziļumā  līdz 2,5 m montāža</t>
  </si>
  <si>
    <t>Pieslēgums tauku ķērājam</t>
  </si>
  <si>
    <t>1.2Materiāli</t>
  </si>
  <si>
    <t>Kabelis AXMK 4x240</t>
  </si>
  <si>
    <t>Kabelis AXMK 4x16</t>
  </si>
  <si>
    <t>Aizsargcaurule lokana  Evocab flex D110mm 450N</t>
  </si>
  <si>
    <t>Aizsargcaurule PEHD 450N D=50mm [Evocab FLEX]</t>
  </si>
  <si>
    <t>Savienošanas uzmava SMH4 Pb 150...240mm²/1200mm 0.6/1kV</t>
  </si>
  <si>
    <t>Dalīta gala apdare ar līmi SEH4 4x78-36mm; 4x95-240mm²</t>
  </si>
  <si>
    <t>Brīdinājuma lenta KABELIS 1kV</t>
  </si>
  <si>
    <t>Drošinātāju līste NH-2</t>
  </si>
  <si>
    <t xml:space="preserve">Drošinātājs NHSI 2 Inom.=400A </t>
  </si>
  <si>
    <t>Zemējuma lenta  cinkots tērauds 40x4</t>
  </si>
  <si>
    <t xml:space="preserve">Elektrods zemējuma, cinkots tērauds ar iespēju pagarināt, d=16 mm, 1.5m  </t>
  </si>
  <si>
    <t>Palīdmateriāli, kabeļu birkas, uzlīmes, u.c</t>
  </si>
  <si>
    <t>2. Apgaismes tīklu ierīkošana</t>
  </si>
  <si>
    <t xml:space="preserve">2.1 Montāžas darbi </t>
  </si>
  <si>
    <t>Tranšejas rakšana un aizbēršana viena līdz divu kabeļu (caurules) gūldīšanai 0.7m dziļumā ar rokām</t>
  </si>
  <si>
    <t>ZS kabeļa līdz 35 mm2 montāža uz plauktiem, kabeļu tuneļos, kanālos (montāža atbalsta sienās, soliņos)</t>
  </si>
  <si>
    <t>ZS kabeļa līdz 35 mm2 ievēršana caurulē (450N)</t>
  </si>
  <si>
    <t>Gaismekļu montāža zemē.</t>
  </si>
  <si>
    <t>Apgaimojuma profila kārbas montāža</t>
  </si>
  <si>
    <t>Apgaismojuma profila montāža L=16m</t>
  </si>
  <si>
    <t>Apgaismojuma profila montāža L=7m</t>
  </si>
  <si>
    <t>Klātbūtnes sesnora montāža balstā</t>
  </si>
  <si>
    <t>Materiālu izmaksas</t>
  </si>
  <si>
    <t>Kabelis Profit ML 3x2.5</t>
  </si>
  <si>
    <t>Aizsargcaurule DVK D=75mm</t>
  </si>
  <si>
    <t>Gaismekli  TRILUX, 8521RE2R/1800-830 1G1 (6379540) LED zemē guldāms IP68, komplektā ar kārbu vadu savienošanai, IP68
Efektivitāte 89.95 lm/W
Jauda : 20 W
Diamters: 212 mm3000K
 1800 lm
CRI&gt;: 80</t>
  </si>
  <si>
    <t>LED lente IP67  aluminija profilā A2 20x20mm L=16m, Baroš. bloks AC230V/DC12V
IP 67 , 400VA 200x30x20mm</t>
  </si>
  <si>
    <t>LED lente IP67  aluminija profilā A2 20x20mm L=7m, Baroš. bloks AC230V/DC12V 20w/m
IP 67 , 250VA 200x30x20mm</t>
  </si>
  <si>
    <t>Hermētikska kārba vadu savienošanai montāžai betonā IP65, alumīnija korpuss 250x100x50, ar trijstūra slēdzeni.</t>
  </si>
  <si>
    <t>Līdzstrāvas kabelis Profit ML 2x2.5</t>
  </si>
  <si>
    <t>Apgaismojuma savienojuma spaile bez drošinātāja 5x4/3x2/5 IP54</t>
  </si>
  <si>
    <t>Gab.</t>
  </si>
  <si>
    <t>2.2 Citi darbi</t>
  </si>
  <si>
    <t>ZS kabeļa pārbaude ar paaugstinātu spriegumu</t>
  </si>
  <si>
    <t>Slodzes un sprieguma mērīšana</t>
  </si>
  <si>
    <t xml:space="preserve"> pievien.</t>
  </si>
  <si>
    <t>EPL vai sarkanās līnijas nospraušana</t>
  </si>
  <si>
    <t>km</t>
  </si>
  <si>
    <t>0,3</t>
  </si>
  <si>
    <t>EPL digitālā uzmērīšana</t>
  </si>
  <si>
    <t>0,4</t>
  </si>
  <si>
    <t>Rakšanas atļaujas saņemšana</t>
  </si>
  <si>
    <t>objekts</t>
  </si>
  <si>
    <t>Nodeva par Būvatļaujas nodošanu</t>
  </si>
  <si>
    <t>1.kārta--montāžas,palaišanas darbi</t>
  </si>
  <si>
    <t>Materiāli</t>
  </si>
  <si>
    <t>Izolētas caurules Ø80/180</t>
  </si>
  <si>
    <t>Elektrometināmas tērauda caurules Ø88.9x4.5</t>
  </si>
  <si>
    <t>Cauruļvadu savienojuma termonosēdošā uzmava Ø80/180 caurulei komplektā ar 2 termonosēdošām manžetēm, PUR putu komponentes</t>
  </si>
  <si>
    <t>Izolēts līkums Ø80/180 40° (L1=1000mm; L2=1000mm)</t>
  </si>
  <si>
    <t>Izolēts līkums Ø80/180 65° (L1=1000mm; L2=1000mm)</t>
  </si>
  <si>
    <t>Izolēts līkums Ø80/180 90° (L1=1000mm; L2=1000mm)</t>
  </si>
  <si>
    <t>Kompensācijas spilvenis</t>
  </si>
  <si>
    <t>Elastīgie ievadi Ø180, blīvējuma gredzens</t>
  </si>
  <si>
    <t>Izolēta ievadcaurule ar metāla noslēgu Ø80/180</t>
  </si>
  <si>
    <t xml:space="preserve">Betons </t>
  </si>
  <si>
    <t>Akmens vates čaulas 89x60mm; λ=0,054</t>
  </si>
  <si>
    <t>Avārijas signalizācijas kārba</t>
  </si>
  <si>
    <t>Metināšanas materiāli</t>
  </si>
  <si>
    <t>Pārējie materiāli, palīgmateriāli</t>
  </si>
  <si>
    <t>Elektrokabeļu aizsargcaurule Arot PS110</t>
  </si>
  <si>
    <t>Marķējuma lenta</t>
  </si>
  <si>
    <t>Grunts krāsa LARAGRUNTS 2 kārtas</t>
  </si>
  <si>
    <t>litri</t>
  </si>
  <si>
    <t>Rupjgraudainas smilts bez māla un akmeņiem</t>
  </si>
  <si>
    <t>Darbu apjomi</t>
  </si>
  <si>
    <t>Zemes darbi</t>
  </si>
  <si>
    <t>Grunts izstrāde ar ekskavatoru</t>
  </si>
  <si>
    <t>Grunts izstrāde ar rokām</t>
  </si>
  <si>
    <t>Grunts izstrāde ar rokām komunikāciju tuvumā</t>
  </si>
  <si>
    <t>precizēt pēc vietas</t>
  </si>
  <si>
    <t>Zālāja noņemšana</t>
  </si>
  <si>
    <t>Bruģakmens noņemšana</t>
  </si>
  <si>
    <t>Trotuāra bortu noņemšana</t>
  </si>
  <si>
    <t>Tranšejas aizbēršana</t>
  </si>
  <si>
    <t>Pamatnes ierīkošana zem cauruļvadiem no rupjgraudainas smilts h=0,15m (bez māla un akmeņiem) blietēta līdz 98%</t>
  </si>
  <si>
    <t>Smilšu apbērums virs (h=0,3m) un ap caurulēm, blietēts līdz 98%</t>
  </si>
  <si>
    <t>Pārējās tranšejas daļas aizbēršana, blietēta līdz 95%</t>
  </si>
  <si>
    <t>Liekā grunts ar vešanu prom un atpakaļ vešanu</t>
  </si>
  <si>
    <t>Brūģakmens seguma atjaunošana</t>
  </si>
  <si>
    <t>Trotuāra bortu atjaunošana</t>
  </si>
  <si>
    <t>Celtniecības darbi</t>
  </si>
  <si>
    <t>Divcauruļu siltumtīklu montāža no rūpnieciski izolētām tērauda caurulēm tranšejā</t>
  </si>
  <si>
    <t>Rūpnieciski izolētu veidgabu montāža tranšejā</t>
  </si>
  <si>
    <t>vietas</t>
  </si>
  <si>
    <t>Kompensācijas spilvena uzstādīšana tranšejā</t>
  </si>
  <si>
    <t>Marķējuma lentas ieklāšana</t>
  </si>
  <si>
    <t>Ievada montāža ēkā 2xd80/180</t>
  </si>
  <si>
    <t>Ievada montāža siltummezglā 2x80/180</t>
  </si>
  <si>
    <t>Pieslēgums pie esošiem tīkliem</t>
  </si>
  <si>
    <t>Elektrokabeļu aizsardzība Arot PS110</t>
  </si>
  <si>
    <t>Siltumtrases cauruļvadu hidrauliskā un ultraskaņas pārbaude</t>
  </si>
  <si>
    <t>Labiekārtošana (pēc GP-1 un TS-1 līdz TS-6)</t>
  </si>
  <si>
    <t>L.c.</t>
  </si>
  <si>
    <t>Laukumu gultnes veidošana un liekās grunts aizvešana uz atbērtni</t>
  </si>
  <si>
    <t>Zemes klātnes planēšana</t>
  </si>
  <si>
    <t>Esošās grunts blietēšana pirms segumu ierīkošanas</t>
  </si>
  <si>
    <t>Teritorijas segumu ierīkošana</t>
  </si>
  <si>
    <t>Slīpēta betona segums (skat tāmi vispārējie būvdarbi-kāpnes, lieveņi)</t>
  </si>
  <si>
    <t>Braukuves betona bruģis</t>
  </si>
  <si>
    <t>Šķembu pamatojuma izveidošana, b=200</t>
  </si>
  <si>
    <t>Smilts pamatojuma izveidošana, b=60</t>
  </si>
  <si>
    <t xml:space="preserve">Betona bruģakmens seguma b= 80 mm izbūve </t>
  </si>
  <si>
    <t>Gājēju ceļu betona bruģis</t>
  </si>
  <si>
    <t>Šķembu pamatojuma izveidošana, b=100</t>
  </si>
  <si>
    <t xml:space="preserve">Betona bruģakmens seguma b=60 mm izbūve </t>
  </si>
  <si>
    <t>Autostāvvietas segums</t>
  </si>
  <si>
    <t>Projektējamais zāliens</t>
  </si>
  <si>
    <t>Melnzemes slāņa ar zāliena sēklām ierīkošana, b=100</t>
  </si>
  <si>
    <t>Apmales</t>
  </si>
  <si>
    <t>Betona ceļu apmales BR 100.30.15 izbūve uz šķembu un  betona pamata</t>
  </si>
  <si>
    <t>Betona ceļu apmales BR 100.22.15 izbūve uz šķembu un  betona pamata</t>
  </si>
  <si>
    <t>Betona ceļu apmales BR 100.30/22.15 izbūve uz šķembu un  betona pamata</t>
  </si>
  <si>
    <t>Betona ietves apmales BR 100.20.8 izbūve uz šķembu un  betona pamata</t>
  </si>
  <si>
    <t>Stādījumu ierīkošana (Dobe Nr.1 līdz dobe Nr.9)</t>
  </si>
  <si>
    <t>Ziemciešu stādīšana</t>
  </si>
  <si>
    <t xml:space="preserve">  Dicentra eximia</t>
  </si>
  <si>
    <t xml:space="preserve">  Nepeta x faassenii 'Walkers Low'</t>
  </si>
  <si>
    <t xml:space="preserve">  Origanum Vulgare 'Thumbles'</t>
  </si>
  <si>
    <t>Skuju kokaugu stādīšana</t>
  </si>
  <si>
    <t xml:space="preserve">  Juniperus horizontalis 'Blue Moon'</t>
  </si>
  <si>
    <t xml:space="preserve">  Juniperus squamata 'Blue Star'</t>
  </si>
  <si>
    <t xml:space="preserve">  Picea abies 'Pumila Glauca'</t>
  </si>
  <si>
    <t xml:space="preserve">  Thuja occidentalis 'Golden Tuffet'</t>
  </si>
  <si>
    <t>Lapu kokaugu stādīšana</t>
  </si>
  <si>
    <t>Dažādi darbi</t>
  </si>
  <si>
    <t>Koka plāksnes ierīkošana uz betona atbalstsienas</t>
  </si>
  <si>
    <t>Iekšējais ūdensvads</t>
  </si>
  <si>
    <t>Iekšējā kanalizācija</t>
  </si>
  <si>
    <t>Apkure</t>
  </si>
  <si>
    <t>Ventilācija</t>
  </si>
  <si>
    <t>Siltuma mezgls</t>
  </si>
  <si>
    <t>Elektroinstlācija</t>
  </si>
  <si>
    <t>Sakaru sistēmas (datoru un telefonu tīkli)</t>
  </si>
  <si>
    <t xml:space="preserve">Apsardzes un piekļuves sistēmas </t>
  </si>
  <si>
    <t>Automātiskās ugunsgrēka atklāšanas un trauksmes iekārtas sistēma</t>
  </si>
  <si>
    <t>Videonovērošanas sistēma</t>
  </si>
  <si>
    <t>Lifti</t>
  </si>
  <si>
    <t>Dzesēšana</t>
  </si>
  <si>
    <t>Virtuves tehnoloģija</t>
  </si>
  <si>
    <t>Skatuves iekārtas</t>
  </si>
  <si>
    <t>Skatuves audio iekārtas</t>
  </si>
  <si>
    <t>Ārējais ūdensvads</t>
  </si>
  <si>
    <t>Ārējā sadzīves kanalizācija</t>
  </si>
  <si>
    <t>Ārējā ražošanas kanalizācija</t>
  </si>
  <si>
    <t>Ārējā lietus ūdens kanalizācija</t>
  </si>
  <si>
    <t>ELT</t>
  </si>
  <si>
    <t>Ārējie siltumtīkli</t>
  </si>
  <si>
    <t>VAS sistēma  montāžas,palaišanas darbi</t>
  </si>
  <si>
    <t>1CC-01</t>
  </si>
  <si>
    <t>1.1</t>
  </si>
  <si>
    <t>Vadības skapis 600x800x250</t>
  </si>
  <si>
    <t>Rittal</t>
  </si>
  <si>
    <t>1.2</t>
  </si>
  <si>
    <t>Ievadautomāts 1pol. 16A</t>
  </si>
  <si>
    <t>ABB</t>
  </si>
  <si>
    <t>1.3</t>
  </si>
  <si>
    <t>Ievadautomāts 1pol. 32A</t>
  </si>
  <si>
    <t>1.4</t>
  </si>
  <si>
    <t>BACnet kontrolleris</t>
  </si>
  <si>
    <t>WAGO</t>
  </si>
  <si>
    <t>1.5</t>
  </si>
  <si>
    <t>16-kanālu digitālo ieeju modulis, 24 VDC, 3.0 ms</t>
  </si>
  <si>
    <t>1.6</t>
  </si>
  <si>
    <t>4-kanālu digitālo ieeju modulis, 24 VDC, 3.0 ms</t>
  </si>
  <si>
    <t>1.7</t>
  </si>
  <si>
    <t>16-kanālu digitālo izeju modulis 24 VDC, 0.5 A</t>
  </si>
  <si>
    <t>1.8</t>
  </si>
  <si>
    <t>DALI Multi-Master modulis</t>
  </si>
  <si>
    <t>1.9</t>
  </si>
  <si>
    <t>DALI DC/DC konvertors 1A</t>
  </si>
  <si>
    <t>1.10</t>
  </si>
  <si>
    <t>2 kanālu 0..10V analogas ieejas modulis</t>
  </si>
  <si>
    <t>1.11</t>
  </si>
  <si>
    <t>RS-485 modulis, konfigurējams</t>
  </si>
  <si>
    <t>1.12</t>
  </si>
  <si>
    <t>Kopnes gala modulis</t>
  </si>
  <si>
    <t>1.13</t>
  </si>
  <si>
    <t>Barošanas bloks 20A 230VAC/24VDC 1~</t>
  </si>
  <si>
    <t>Phoenix-Contact</t>
  </si>
  <si>
    <t>1.14</t>
  </si>
  <si>
    <t>UPS kontroles un uzlādes modulis ar bateriju 3.4Ah</t>
  </si>
  <si>
    <t>1.15</t>
  </si>
  <si>
    <t>24VDC 1-polu CO relejs ar indikāciju</t>
  </si>
  <si>
    <t>1.16</t>
  </si>
  <si>
    <t>Drošinātāja 5x20mm spaile ar indikāciju</t>
  </si>
  <si>
    <t>1.17</t>
  </si>
  <si>
    <t>Spaile, zeme 2,5mm2</t>
  </si>
  <si>
    <t>1.18</t>
  </si>
  <si>
    <t>Spaile, zila, 2,5mm2</t>
  </si>
  <si>
    <t>1.19</t>
  </si>
  <si>
    <t>Spaile, pelēka, 2,5mm2</t>
  </si>
  <si>
    <t>1.20</t>
  </si>
  <si>
    <t>Spaile, pelēka, divi stāvi, 2,5mm2</t>
  </si>
  <si>
    <t>1.21</t>
  </si>
  <si>
    <t>Spailes borts</t>
  </si>
  <si>
    <t>1.22</t>
  </si>
  <si>
    <t>Spailes gala elements, oranža</t>
  </si>
  <si>
    <t>1.23</t>
  </si>
  <si>
    <t>Spailes gala elements 2 stāvi, oranža</t>
  </si>
  <si>
    <t>1.24</t>
  </si>
  <si>
    <t>5 portu industriālais komutātors</t>
  </si>
  <si>
    <t>1.25</t>
  </si>
  <si>
    <t>LED lampa, sarkana 24V DC/AC</t>
  </si>
  <si>
    <t>1.26</t>
  </si>
  <si>
    <t>LED lampa, zaļa 24V DC/AC</t>
  </si>
  <si>
    <t>1.27</t>
  </si>
  <si>
    <t>M-bus uz Modbus RTU konvertors</t>
  </si>
  <si>
    <t>VILTRUS</t>
  </si>
  <si>
    <t>1.28</t>
  </si>
  <si>
    <t>Vadi, vadu marķēšana, vadu kanāli, montāžas palīgmateriāli</t>
  </si>
  <si>
    <t>1CC-21</t>
  </si>
  <si>
    <t>2.1</t>
  </si>
  <si>
    <t>2.2</t>
  </si>
  <si>
    <t>2.3</t>
  </si>
  <si>
    <t>2.4</t>
  </si>
  <si>
    <t>2.5</t>
  </si>
  <si>
    <t>2.6</t>
  </si>
  <si>
    <t>2.7</t>
  </si>
  <si>
    <t>2.8</t>
  </si>
  <si>
    <t>4 kanālu 0..10V analogas izejas modulis</t>
  </si>
  <si>
    <t>2.9</t>
  </si>
  <si>
    <t>8 kanālu 0..10V analogas ieejas modulis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</si>
  <si>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</si>
  <si>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</si>
  <si>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</si>
  <si>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</si>
  <si>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</si>
  <si>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</si>
  <si>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</si>
  <si>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</si>
  <si>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</si>
  <si>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</si>
  <si>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</si>
  <si>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</si>
  <si>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</si>
  <si>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</si>
  <si>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</si>
  <si>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</si>
  <si>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</si>
  <si>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1CC-31</t>
  </si>
  <si>
    <t>3.1</t>
  </si>
  <si>
    <t>3.2</t>
  </si>
  <si>
    <t>3.3</t>
  </si>
  <si>
    <t>3.4</t>
  </si>
  <si>
    <t>3.5</t>
  </si>
  <si>
    <t>8-kanālu digitālo izeju modulis 24 VDC, 0.5 A</t>
  </si>
  <si>
    <t>3.6</t>
  </si>
  <si>
    <t>3.7</t>
  </si>
  <si>
    <t>3.8</t>
  </si>
  <si>
    <t>2 kanālu 0..10V analogas izejas modulis</t>
  </si>
  <si>
    <t>3.9</t>
  </si>
  <si>
    <t>4 kanālu 0..10V analogas ieejas modulis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</si>
  <si>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</si>
  <si>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</si>
  <si>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</si>
  <si>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</si>
  <si>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</si>
  <si>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</si>
  <si>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</si>
  <si>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</si>
  <si>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</si>
  <si>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</si>
  <si>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</si>
  <si>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</si>
  <si>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</si>
  <si>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</si>
  <si>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</si>
  <si>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</si>
  <si>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</si>
  <si>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1CC-31.1</t>
  </si>
  <si>
    <t>4.1</t>
  </si>
  <si>
    <t>4.2</t>
  </si>
  <si>
    <t>4.3</t>
  </si>
  <si>
    <t>4.4</t>
  </si>
  <si>
    <t>ETHERNET kontrolleris 32bit</t>
  </si>
  <si>
    <t>4.5</t>
  </si>
  <si>
    <t>Barošanas modulis 24 VDC/ 230 VAC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</si>
  <si>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</si>
  <si>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</si>
  <si>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</si>
  <si>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</si>
  <si>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</si>
  <si>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</si>
  <si>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</si>
  <si>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</si>
  <si>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</si>
  <si>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</si>
  <si>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</si>
  <si>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</si>
  <si>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</si>
  <si>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</si>
  <si>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</si>
  <si>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</si>
  <si>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</si>
  <si>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</si>
  <si>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</si>
  <si>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</si>
  <si>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</si>
  <si>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1CC-41</t>
  </si>
  <si>
    <t>5.1</t>
  </si>
  <si>
    <t>5.2</t>
  </si>
  <si>
    <t>5.3</t>
  </si>
  <si>
    <t>5.4</t>
  </si>
  <si>
    <t>Ievadautomāts 3pol. 32A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</si>
  <si>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</si>
  <si>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</si>
  <si>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</si>
  <si>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</si>
  <si>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</si>
  <si>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</si>
  <si>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</si>
  <si>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</si>
  <si>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</si>
  <si>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</si>
  <si>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</si>
  <si>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</si>
  <si>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</si>
  <si>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</si>
  <si>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</si>
  <si>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</si>
  <si>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</si>
  <si>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</si>
  <si>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</si>
  <si>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</si>
  <si>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</si>
  <si>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Kontaktors 11kW 26A</t>
  </si>
  <si>
    <t>5.26</t>
  </si>
  <si>
    <t>5.27</t>
  </si>
  <si>
    <t>5.28</t>
  </si>
  <si>
    <t>1CC-41.1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</si>
  <si>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</si>
  <si>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</si>
  <si>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</si>
  <si>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</si>
  <si>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</si>
  <si>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</si>
  <si>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</si>
  <si>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</si>
  <si>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</si>
  <si>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</si>
  <si>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</si>
  <si>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</si>
  <si>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</si>
  <si>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</si>
  <si>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</si>
  <si>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</si>
  <si>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</si>
  <si>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</si>
  <si>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</si>
  <si>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</si>
  <si>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</si>
  <si>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</si>
  <si>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</si>
  <si>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</si>
  <si>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</si>
  <si>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1CC-41.2</t>
  </si>
  <si>
    <t>7.1</t>
  </si>
  <si>
    <t>7.2</t>
  </si>
  <si>
    <t>7.3</t>
  </si>
  <si>
    <t>7.4</t>
  </si>
  <si>
    <t>7.5</t>
  </si>
  <si>
    <t>7.6</t>
  </si>
  <si>
    <t>7.7</t>
  </si>
  <si>
    <t>7.8</t>
  </si>
  <si>
    <t>8-kanālu digitālo ieeju modulis, 24 VDC, 3.0 ms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</si>
  <si>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</si>
  <si>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</si>
  <si>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</si>
  <si>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</si>
  <si>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</si>
  <si>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</si>
  <si>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</si>
  <si>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</si>
  <si>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</si>
  <si>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</si>
  <si>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</si>
  <si>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</si>
  <si>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</si>
  <si>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</si>
  <si>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</si>
  <si>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</si>
  <si>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</si>
  <si>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</si>
  <si>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</si>
  <si>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</si>
  <si>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1CC-41.3</t>
  </si>
  <si>
    <t>8.1</t>
  </si>
  <si>
    <t>8.2</t>
  </si>
  <si>
    <t>Vadības panelis 7"</t>
  </si>
  <si>
    <t>8.3</t>
  </si>
  <si>
    <t>8.4</t>
  </si>
  <si>
    <t>8.5</t>
  </si>
  <si>
    <t>8.6</t>
  </si>
  <si>
    <t>8.7</t>
  </si>
  <si>
    <t>Sensori</t>
  </si>
  <si>
    <t>CO2 un temperatūras devējs. 0-10VDC. 0-2000ppm</t>
  </si>
  <si>
    <t>Produal</t>
  </si>
  <si>
    <t>Darba stacija</t>
  </si>
  <si>
    <t>SCADA vizualizācijas sistēma 1500 tag</t>
  </si>
  <si>
    <t>mySCADA</t>
  </si>
  <si>
    <t>Galda dators</t>
  </si>
  <si>
    <t>Lenovo</t>
  </si>
  <si>
    <t>Ekrāns</t>
  </si>
  <si>
    <t>Aksesuāri datoram</t>
  </si>
  <si>
    <t>Kabeļi</t>
  </si>
  <si>
    <t>Kontroles kabelis 2x1.5</t>
  </si>
  <si>
    <t>GLOBAFLEX-OZ 2x1.5</t>
  </si>
  <si>
    <t>Ugunsdroš kabelis 5x1.5</t>
  </si>
  <si>
    <t>NHXH-J E90 5x1.5</t>
  </si>
  <si>
    <t>Kontroles kabelis 3x2.5</t>
  </si>
  <si>
    <t>GLOBAFLEX-JZ 3x2.5</t>
  </si>
  <si>
    <t>Kontroles kabelis 5x2.5</t>
  </si>
  <si>
    <t>GLOBAFLEX-JZ 5x2.5</t>
  </si>
  <si>
    <t>Datu kabelis Cat5e</t>
  </si>
  <si>
    <t>4x2x0.5 F/UTP</t>
  </si>
  <si>
    <t>Gofrētas caurules (ar montāžas/palīg-materiāliem)</t>
  </si>
  <si>
    <t>Plastmasas caurules
(ar montāžas materiāliem, līkumiem un pārejām)</t>
  </si>
  <si>
    <t>Kabeļu plaukts (ar montāžas/palīg-materiāliem)</t>
  </si>
  <si>
    <t>Kabeļu izvads jumtā, kronšteins āra devēju un iekārtu montāžai</t>
  </si>
  <si>
    <t>Savienojuma kārbas</t>
  </si>
  <si>
    <t>Kabeļu montāžas papildmateriāli</t>
  </si>
  <si>
    <t>Montāžas materiāli, programmēšana</t>
  </si>
  <si>
    <t>Sienu šķērsojumi, urbšana</t>
  </si>
  <si>
    <t>Programmēšana, sistēmas ieregulēšana un palaišana</t>
  </si>
  <si>
    <t>Izpilddokumentācija</t>
  </si>
  <si>
    <t>Procesors (apkure)</t>
  </si>
  <si>
    <t>ECL 210 (A260)</t>
  </si>
  <si>
    <t>MAGNA 3 25-60</t>
  </si>
  <si>
    <t>MAGNA 3 25-100</t>
  </si>
  <si>
    <t>ALPHA 2 25-60 130</t>
  </si>
  <si>
    <t>Trīsgaitas vārsts ar el. piedziņu</t>
  </si>
  <si>
    <t>Dn15; Kvs=1.6</t>
  </si>
  <si>
    <t>Dn25; Kvs=10.0</t>
  </si>
  <si>
    <t xml:space="preserve"> Dn 25</t>
  </si>
  <si>
    <t>35x30mm</t>
  </si>
  <si>
    <t>42x30mm</t>
  </si>
  <si>
    <t>48x40mm</t>
  </si>
  <si>
    <t>Dušas starpsiena 900x200x2 mm,turēt.2080 mm,caurspīdiģa</t>
  </si>
  <si>
    <t>Mobotix M25 viena sensora kamera ar PoE (IEEE 802.3af) class3&gt;12W</t>
  </si>
  <si>
    <t>Mobotix M25</t>
  </si>
  <si>
    <t>Griestu skaļruņis 8ohm 9W</t>
  </si>
  <si>
    <t>LC5-WC06E4</t>
  </si>
  <si>
    <t>RCA rozete (skaļruņiem)</t>
  </si>
  <si>
    <t>Audio kabelis</t>
  </si>
  <si>
    <t>YFAZ 2x1.5mm</t>
  </si>
  <si>
    <t>VAS</t>
  </si>
  <si>
    <t xml:space="preserve">Pagaidu laukumi materiālu, konstrukciju, iekārtu izvietošanai, kā arī automašīnu stāvvietām </t>
  </si>
  <si>
    <t>Objekta būvtafeles uzstādīšana</t>
  </si>
  <si>
    <t>Celtniecības sadzīves konteineru  uzstādīšana,noma uz būvniecības laiku</t>
  </si>
  <si>
    <t xml:space="preserve">Pārvietojamo tualešu  uzstādīšana  un  noma </t>
  </si>
  <si>
    <t>Konteinera tipa vagoniņi  darba vadītāja sadzīves telpa  ar medicīnas aptieciņām uzstādīšana ar autoceltni;noma</t>
  </si>
  <si>
    <t xml:space="preserve">Metāla konteinera inventāram  uzstādīšana ar autoceltni;noma </t>
  </si>
  <si>
    <t xml:space="preserve">Sarga moduļa uzstādīšana,noma </t>
  </si>
  <si>
    <t>Objekta apsardze izmaksas</t>
  </si>
  <si>
    <t>Atkritumu konteineru novietne</t>
  </si>
  <si>
    <t>Teritorijas pagaidu nožogošana</t>
  </si>
  <si>
    <t>Iebraucamie vārti-4m pagaidu</t>
  </si>
  <si>
    <t>Pagaidu elektrības apgādes ierīkošana un būvlaukuma apgaismojuma izbūve</t>
  </si>
  <si>
    <t>Pagaidu ūdensvada izbūve un pieslēgšana</t>
  </si>
  <si>
    <t>Maksa par resursu izmantošanu (ūdens, kanalizācija, elektroenerģija, siltums) objekta būvniecības laikā</t>
  </si>
  <si>
    <t>Esošā bruģa seguma demontāža</t>
  </si>
  <si>
    <t>Esošo šķembu seguma demontāža</t>
  </si>
  <si>
    <t>Dažādi demontāžas darbi</t>
  </si>
  <si>
    <t>c/h</t>
  </si>
  <si>
    <t>Konteineru noma</t>
  </si>
  <si>
    <t>Būvgružu savākšana,aizvešana uz atbērtni</t>
  </si>
  <si>
    <t>Būvgružu pieņemšana atbērtnē-poligonā K=1,6</t>
  </si>
  <si>
    <t>Ēkas asu nospraušana, celtniecības ģeotehniskā uzraudzība</t>
  </si>
  <si>
    <t>Gruntsūdens pazemināšana</t>
  </si>
  <si>
    <t xml:space="preserve">Grunts rakšana ar ekskavatoru, iekraujot grunti automašīnā-pašizgāzējā </t>
  </si>
  <si>
    <t>Grunts rakšana ar rokām</t>
  </si>
  <si>
    <t>Būvbedres un tranšejas aizbēršana ar buldozeru ar pievesto smilti pamatiem</t>
  </si>
  <si>
    <t>Būvbedres un tranšejas aizbēršana ar rokām ar pievesto smilti pamatiem</t>
  </si>
  <si>
    <t xml:space="preserve">Liekās grunts aizvešana  </t>
  </si>
  <si>
    <t>Pamati BK-02;02.1</t>
  </si>
  <si>
    <t>Veidņu uzstādīšana ,nojaukšana betona pamatojumam no OSB plāksnēm 12 mm</t>
  </si>
  <si>
    <t>Inventāro veidņu uzstādīšana,eļļošana  pamatiem un nojaukšana ,noma</t>
  </si>
  <si>
    <t>Šķembu pamatojuma ierīkošana fr.20-40,blīvā veidā ,novibrējot</t>
  </si>
  <si>
    <t>Armatūras sietu izgatavošana ,uzstādīšana,fiksatoru uzstādīšana pamatiem .</t>
  </si>
  <si>
    <t>kg</t>
  </si>
  <si>
    <t>Armatūra B500B</t>
  </si>
  <si>
    <t>distanceri, armatūras sienamais materiāls, ieliekamās detaļas uc paligmateriāli</t>
  </si>
  <si>
    <t>Betona C25/30iestrādāšana pamatu konstrukcijās,novibrējot,betonu padod ar sūkni</t>
  </si>
  <si>
    <t>Betons C25/30</t>
  </si>
  <si>
    <t>Sūknis</t>
  </si>
  <si>
    <t>h</t>
  </si>
  <si>
    <t>Pamatu horizontālā hidroizolācija uz cementa bāzes</t>
  </si>
  <si>
    <t>Pagrabs BK-03</t>
  </si>
  <si>
    <t>Pagraba stāva sienas</t>
  </si>
  <si>
    <t>Inventāro veidņu uzstādīšana,eļļošana   un nojaukšana ,noma</t>
  </si>
  <si>
    <t xml:space="preserve">Armatūras sietu izgatavošana ,uzstādīšana,fiksatoru uzstādīšana </t>
  </si>
  <si>
    <t>Pagraba stāva kolonnas</t>
  </si>
  <si>
    <t>Armatūras sietu izgatavošana ,uzstādīšana,fiksatoru uzstādīšana</t>
  </si>
  <si>
    <t>AR daļa</t>
  </si>
  <si>
    <t>S-1</t>
  </si>
  <si>
    <t>13-L.c.</t>
  </si>
  <si>
    <t>Akmens vates (PAROC ) iestrāde   karkasā siltumaParoc 37z 170 mm</t>
  </si>
  <si>
    <t>Metāla stata montāža 150 mm/Metāla kolonnas montāža 60 mm</t>
  </si>
  <si>
    <t>08-L.c.</t>
  </si>
  <si>
    <t>Sienu apdare ar finieri 15 mm</t>
  </si>
  <si>
    <t>Metāla konstrukciju stiprinātas pie stikla fasādes konstrukcijas uzstādīšana,kvc kolonna,  Kvc stats 60 mm, palīgmateriāli</t>
  </si>
  <si>
    <r>
      <t xml:space="preserve">S-2 </t>
    </r>
    <r>
      <rPr>
        <sz val="12"/>
        <rFont val="Arial"/>
        <family val="2"/>
        <charset val="186"/>
      </rPr>
      <t>skat. Ailu aizpildījuma elementi</t>
    </r>
  </si>
  <si>
    <t>Metāla margas,  stikla fasādes nesošās konstrukcija, Kvc stats 60 mm, palīgmateriāli saskaņā ar S-2</t>
  </si>
  <si>
    <t>S-3</t>
  </si>
  <si>
    <t>U profilu konstrukcija/cinkots metāla režģis 500 mm</t>
  </si>
  <si>
    <r>
      <t xml:space="preserve">S-7 </t>
    </r>
    <r>
      <rPr>
        <sz val="12"/>
        <rFont val="Arial"/>
        <family val="2"/>
        <charset val="186"/>
      </rPr>
      <t>skat. BK daļu</t>
    </r>
  </si>
  <si>
    <t xml:space="preserve">S-8 </t>
  </si>
  <si>
    <t>Gipškartona starpsienu karkasa (100mm) izbūve</t>
  </si>
  <si>
    <t>Metāla profilu karkass 100 mm</t>
  </si>
  <si>
    <t>Skrūves, stiprinājumi, palīgmateriāli</t>
  </si>
  <si>
    <t>Akmens vates (PAROC ) iestrāde   karkasā siltuma / skaņas izolācijai</t>
  </si>
  <si>
    <t>Paroc UNS37z 100 mm</t>
  </si>
  <si>
    <t>Karkasu  apšūšana ar ugunsdrošo  ģipškartonu  (2kārtas)</t>
  </si>
  <si>
    <t>Knauf skrūves TN 25 mm gara</t>
  </si>
  <si>
    <t>100gb</t>
  </si>
  <si>
    <t>Knauf skrūves TN 35 mm gara</t>
  </si>
  <si>
    <t>Knauf ģipškartona plātne Silentboard</t>
  </si>
  <si>
    <t>S-9</t>
  </si>
  <si>
    <t>Gipškartona starpsienu karkasa (75mm) izbūve</t>
  </si>
  <si>
    <t>Metāla profilu karkass 75 mm</t>
  </si>
  <si>
    <t>Paroc UNS37z 75 mm</t>
  </si>
  <si>
    <r>
      <t xml:space="preserve">S-10 </t>
    </r>
    <r>
      <rPr>
        <sz val="12"/>
        <rFont val="Arial"/>
        <family val="2"/>
        <charset val="186"/>
      </rPr>
      <t>skat. BK daļu</t>
    </r>
  </si>
  <si>
    <t>S-11</t>
  </si>
  <si>
    <t>06-L.c.</t>
  </si>
  <si>
    <t>Sienu mūrēšana no FIBO blokiem</t>
  </si>
  <si>
    <t>FIBO bloki 150 mm</t>
  </si>
  <si>
    <t xml:space="preserve">Cementa java </t>
  </si>
  <si>
    <t>Stiegrojums FIBO</t>
  </si>
  <si>
    <t>10-L.c.</t>
  </si>
  <si>
    <t>Sienu apmetuma izveidošana 10 mm ieskaitot ailsānus</t>
  </si>
  <si>
    <t>Baumit Ratio Glatt</t>
  </si>
  <si>
    <t>Zemapmetuma grunts PUTZGRUND vai ekvivalents</t>
  </si>
  <si>
    <t>S-18</t>
  </si>
  <si>
    <t>Karkasu  apšūšana ar ģipškartonu (1kārta)</t>
  </si>
  <si>
    <t>dažādi darbi</t>
  </si>
  <si>
    <t>Saliekamo WC šķērssienu  TB-4 montāža saskaņā ar ARD-18</t>
  </si>
  <si>
    <t>Saliekamo WC šķērssienu  TB-3 montāža saskaņā ar ARD-18</t>
  </si>
  <si>
    <t>Ventiekārtu šahtas  BK-03</t>
  </si>
  <si>
    <t>1.stāvs BK-05</t>
  </si>
  <si>
    <t>Sienas</t>
  </si>
  <si>
    <t>1.stāva kolonnas BK-05</t>
  </si>
  <si>
    <t>2.stāvs BK-07</t>
  </si>
  <si>
    <t>2.stāva kolonnas</t>
  </si>
  <si>
    <t>07-L.c</t>
  </si>
  <si>
    <t xml:space="preserve">Tērauda konstrukciju izgatavošana,piegāde,montāža kolonām,montēt ar normālā precizētām 8.8 klases skrūvēm,piemetinot ieliekām detaļām,ieskaitot tērauda konstrukciju virsmu apstrādi, atbilstoši darba zīmējumu prasībām </t>
  </si>
  <si>
    <t>Tērauda konstrukcijas</t>
  </si>
  <si>
    <t>Palīgmateriāli -skrūves,uzgriežņi u.c.</t>
  </si>
  <si>
    <t>3.stāvs BK-09</t>
  </si>
  <si>
    <t>3.stāva kolonnas</t>
  </si>
  <si>
    <t>Tērauda konstrukcijas apstrādātas atbilstoši BK norādījumiem</t>
  </si>
  <si>
    <t>4.STĀVS BK-11</t>
  </si>
  <si>
    <t>Schoec Isokorb KS20 V10 H240-250 montāža</t>
  </si>
  <si>
    <t>Weland A22X22 (30x2)</t>
  </si>
  <si>
    <t>4.stāva kolonnas</t>
  </si>
  <si>
    <t>Lifts BK-14.4</t>
  </si>
  <si>
    <t>Esošās grunts silikatizācija lifta šahtai</t>
  </si>
  <si>
    <t>BK daļa</t>
  </si>
  <si>
    <t>Pagraba pārsegums BK-04;04.1;04.2;</t>
  </si>
  <si>
    <t>1.stāva pārsegums BK-06;06.1;06.2;06.3</t>
  </si>
  <si>
    <t>Peiko PSB 4/205-4/600 uzstādīšana kolonnām</t>
  </si>
  <si>
    <t>2.stāva pārsegums BK-08;08.1;08.2</t>
  </si>
  <si>
    <t>3.stāva pārsegums BK-10;10.1;10.2</t>
  </si>
  <si>
    <t>Balkons BK-11</t>
  </si>
  <si>
    <t>Lewis profīla montāža</t>
  </si>
  <si>
    <t>Peiko Welda 200x200-166 montāža</t>
  </si>
  <si>
    <t>Starpstāvs BK-11</t>
  </si>
  <si>
    <t>4.stāva pārsegums BK-12</t>
  </si>
  <si>
    <t>P-1</t>
  </si>
  <si>
    <t>Siltumizolācijas ierīkošana: PAROC 50 mm</t>
  </si>
  <si>
    <t>Paroc SSB1-50 mm</t>
  </si>
  <si>
    <t>05-L.c.</t>
  </si>
  <si>
    <t>Betona  slānis 50 mm</t>
  </si>
  <si>
    <t>Betons B 25</t>
  </si>
  <si>
    <t>P-2, mezgls M-2</t>
  </si>
  <si>
    <t>BIK</t>
  </si>
  <si>
    <t xml:space="preserve">Paroc izolācija 200mm uz līmjavas </t>
  </si>
  <si>
    <t>Paroc Linio 10 200 mm vai ekvivalents</t>
  </si>
  <si>
    <t>Līmēšanas java SAKRET BK 25kg</t>
  </si>
  <si>
    <t xml:space="preserve">Dībelis </t>
  </si>
  <si>
    <t>Paroc WAS 25t-50 mm</t>
  </si>
  <si>
    <t>Nesošā karkasa, piekares āķu montāža</t>
  </si>
  <si>
    <t>Kompozītmateriāla 15 mm uzstādīšana</t>
  </si>
  <si>
    <t>P-3</t>
  </si>
  <si>
    <t>P-4</t>
  </si>
  <si>
    <t>P-5</t>
  </si>
  <si>
    <t>Jumts J1</t>
  </si>
  <si>
    <t>RUUKKI T130M montāža</t>
  </si>
  <si>
    <t>Peiko HPM 20 montāža</t>
  </si>
  <si>
    <t>Jumts J2</t>
  </si>
  <si>
    <t>Jumts J-1 , J-2</t>
  </si>
  <si>
    <t>Siltumizolācijas ieklāšana,  dībeļošana</t>
  </si>
  <si>
    <t xml:space="preserve">PAROC  ROS50   40 mm  </t>
  </si>
  <si>
    <t xml:space="preserve">Tvaika izolācijas plèves ieklâšana </t>
  </si>
  <si>
    <t>Tvaika barjera Paroc XMW 020</t>
  </si>
  <si>
    <t xml:space="preserve">PAROC  ROS30g  160mm  </t>
  </si>
  <si>
    <t>Lēzeno jumtu virskārtas izolācija Paroc ROB80 30mm</t>
  </si>
  <si>
    <t>PAROC ROB80 30mm</t>
  </si>
  <si>
    <t>09-L.c.</t>
  </si>
  <si>
    <t>Hidroizolācijas apakšklāja ieklāšana jumtam</t>
  </si>
  <si>
    <t>Controlit GS, palīgmateriāli</t>
  </si>
  <si>
    <t xml:space="preserve">Ruļveida seguma ieklāšana </t>
  </si>
  <si>
    <t>Protan SE 1,6 mm PVC, palīgmateriāli</t>
  </si>
  <si>
    <t>Jumts J-3</t>
  </si>
  <si>
    <t>Betonēta slīpumu veidojoša kārta 0-65 mm</t>
  </si>
  <si>
    <t>Jumts J-4</t>
  </si>
  <si>
    <t>Terašu balsta izbūve 40-65 mm</t>
  </si>
  <si>
    <t>Terases montāžas lāgas 25x50 mm izbūve</t>
  </si>
  <si>
    <t>Koksnes -polimēra terses dēļu ieklāšana</t>
  </si>
  <si>
    <t>Dažādi jumta darbi-Jumta mezgli</t>
  </si>
  <si>
    <t>Tvaika izvadu montāža</t>
  </si>
  <si>
    <t>Parapeta margas JM-1 ARD-20 montāža</t>
  </si>
  <si>
    <t>Parapeta ierīkošana M-3 -mitrumizturīgs finieris, parapeta skārds, stiprinājumi, palīgmateriāli</t>
  </si>
  <si>
    <t>Sienu sendviča tipa paneļa  Obis one Fb=200 mm ar  starpslāni siltumizolāciju montāža, tai skaitā visi papildelementi(stūri, cokola profili, ailu apdares elementi, skārda pieslēgumi, nosedzošie profili , stiprinājumi u.c.)</t>
  </si>
  <si>
    <t>Mitrumizturīgs finieris 20 mm</t>
  </si>
  <si>
    <t>Paroc ROS 30</t>
  </si>
  <si>
    <t>Karkass no kvadrātcaurules</t>
  </si>
  <si>
    <t>Parapeta ierīkošana M-4 -mitrumizturīgs finieris, parapeta skārds, stiprinājumi, palīgmateriāli</t>
  </si>
  <si>
    <t>Jumta lūku vietu pieslēguma izbūve saskaņā ar AR-15 M-7 mezglu</t>
  </si>
  <si>
    <t>Jumta ventilācijas izvada virs jumta izveide</t>
  </si>
  <si>
    <t>Teķnu 160 mm montāža</t>
  </si>
  <si>
    <t>Noteku 110 mm montāža</t>
  </si>
  <si>
    <t>Jumta kāpņu uz ass ierīkošana skat AR-11 Griezums 4-4</t>
  </si>
  <si>
    <t>Mezgls M-5</t>
  </si>
  <si>
    <t>Virsgaismas nesošās konstrukcijas saskaņā ar AR-20 M-5 mezgla rasējumiem ierīkošana</t>
  </si>
  <si>
    <t>Sienu sendviča tipa paneļa Ruukki SPA E life energy b=200 mm ar  starpslāni siltumizolāciju montāža, tai skaitā visi papildelementi(stūri, cokola profili, ailu apdares elementi, skārda pieslēgumi, nosedzošie profili , stiprinājumi u.c.)</t>
  </si>
  <si>
    <t>21-L.c</t>
  </si>
  <si>
    <t>Metāla karkasa no kvadrātcaurulēm 100x100 mm ieskaitot stiprinājumus un palīgmateriālus</t>
  </si>
  <si>
    <t>Kores nosedzošā skārda montāža</t>
  </si>
  <si>
    <t>PVC palodzes montāža montāža</t>
  </si>
  <si>
    <t>Kāpnes</t>
  </si>
  <si>
    <t>Ārējo kāpņu K1 montāža saskaņā ar ARD-15</t>
  </si>
  <si>
    <t>Ārējo trepju T1 montāža saskaņā ar ARD-15</t>
  </si>
  <si>
    <t>Kāpnes K-1 (BK-14.1)</t>
  </si>
  <si>
    <t>Kāpņu laidu K1 montāža</t>
  </si>
  <si>
    <t>Kāpņu laidu K2 montāža</t>
  </si>
  <si>
    <t>Kāpņu laidu K3 montāža</t>
  </si>
  <si>
    <t>Kāpņu margu uzstādīšana</t>
  </si>
  <si>
    <t>Kāpnes K2</t>
  </si>
  <si>
    <t>Kāpnes K-2 (BK-14.2)</t>
  </si>
  <si>
    <t>Valčbetona iestrāde, laukuma izbūve</t>
  </si>
  <si>
    <t>Saliekamo betona pakāpienu montāža l=2m</t>
  </si>
  <si>
    <t>Margas</t>
  </si>
  <si>
    <t xml:space="preserve">Margu M-1 montāža </t>
  </si>
  <si>
    <t xml:space="preserve">Margu M-2 montāža </t>
  </si>
  <si>
    <t xml:space="preserve">Margu M-3 montāža </t>
  </si>
  <si>
    <t xml:space="preserve">Margu M-4 montāža </t>
  </si>
  <si>
    <t xml:space="preserve">Margu M-5 montāža </t>
  </si>
  <si>
    <t xml:space="preserve">Margu M-6 montāža </t>
  </si>
  <si>
    <t xml:space="preserve">Margu M-7 montāža </t>
  </si>
  <si>
    <t xml:space="preserve">Margu M-8 montāža </t>
  </si>
  <si>
    <t xml:space="preserve">Margu M-9 montāža </t>
  </si>
  <si>
    <t xml:space="preserve">Margu M-10 montāža </t>
  </si>
  <si>
    <t xml:space="preserve">Margu M-11 montāža </t>
  </si>
  <si>
    <t xml:space="preserve">Margu M-12 montāža </t>
  </si>
  <si>
    <t xml:space="preserve">Margu M-13 montāža </t>
  </si>
  <si>
    <t>Stiklotas margas montāža SM-1  27,21x1,1m t.sk. Palīgmateriāli, montāžas materiāli</t>
  </si>
  <si>
    <t>G-1 pagrabstāva grīda</t>
  </si>
  <si>
    <t>Siltumizolācijas ierīkošana  b=100 mm</t>
  </si>
  <si>
    <t>Polistirols EPS150</t>
  </si>
  <si>
    <t>Armatūras uzstādīšana</t>
  </si>
  <si>
    <t xml:space="preserve">Stiegrojuma siets </t>
  </si>
  <si>
    <t>distanceri, ieliekamās detaļas uc paligmateriāli</t>
  </si>
  <si>
    <t>Betona  slānis 60 mm</t>
  </si>
  <si>
    <t>Grīdas apdare</t>
  </si>
  <si>
    <t xml:space="preserve">Grīdas špaktelēšana ar Vetonit 3000  </t>
  </si>
  <si>
    <t>Vetonit 3000 Nobeiguma līdzinātājs vai ekvivalents</t>
  </si>
  <si>
    <t xml:space="preserve">Linoleja grīdu iesegšana </t>
  </si>
  <si>
    <t>Linolejs Heterogēns PVH segums Forbo Sarlon; 15dB; biezums 2,6mm; PVH aizsargslānis 0,7mm; R9; 34/42.klase; iespiedums 0,05mm; izm.stabilitāte 0,1%; Bfl-s1;</t>
  </si>
  <si>
    <t>Linoleja līme</t>
  </si>
  <si>
    <t>Metināšana diegs</t>
  </si>
  <si>
    <t>"RAKO"Heterogēns PVH segums Forbo Allura; 34/43.klase; biezums 2,5mm; PVH aisargslānis 0,7mm; R10; iespiedums 0,04mm; izm.stabilitāte 0,05%; 6db; Bfl-s1; (m2)</t>
  </si>
  <si>
    <t xml:space="preserve">Heterogēns PVH segums ar alumīnija oksīdu Forbo Surestep; biezums 2,0mm; PVH aizsargslānis 0,7mm; 34/43 klase; R10/ESf; izm.stabilitāte 0,1%; iespiedums 0,05mm; Bfl-s1
 object"
TAURUS GRANIT
R9; (m2)
</t>
  </si>
  <si>
    <t>Heterogēns PVH segums ar alumīnija oksīdu Forbo Surestep (biezums 2,0mm; PVH aizsargslānis 0,7mm; 34/43 klase; R10/ESf; izm.stabilitāte 0,1%; iespiedums 0,05mm; Bfl-s1
 object"
TAURUS GRANIT
R9) uzlocījums uz sienas kājlīstes zonā h=80mm; (m)</t>
  </si>
  <si>
    <t>Hidroizolācija no uzziežamas membrānas</t>
  </si>
  <si>
    <t>Knauf Flaechendicht  Hidroizolācija  vai ekvivalents</t>
  </si>
  <si>
    <t>Flīžu seguma ierīkošana</t>
  </si>
  <si>
    <t>Flīzes; 300x300 mm;</t>
  </si>
  <si>
    <t>Flīžu līme Atlas vai ekvivalents</t>
  </si>
  <si>
    <t>Šuvju mastika Mapei Ultracolor vai ekvivalents</t>
  </si>
  <si>
    <t>Flīžu grīdlīstes ierīkošana</t>
  </si>
  <si>
    <t>Epoksīdsveķu pārklājuma ierīkošana</t>
  </si>
  <si>
    <t>Koka grīdlīstes uzstādīšana</t>
  </si>
  <si>
    <t>Logu bloku uzstādīšana saskaņā ar ARD1 līdz ARD-5</t>
  </si>
  <si>
    <t xml:space="preserve">L-1 (1,97x1,47m) </t>
  </si>
  <si>
    <t xml:space="preserve">L-12 (9,25x2,12m) </t>
  </si>
  <si>
    <t xml:space="preserve">L-13 (2,41x3,55m) </t>
  </si>
  <si>
    <t xml:space="preserve">L-14 (2,07x2,12m) </t>
  </si>
  <si>
    <t xml:space="preserve">L-15 (8,17x2,12m) </t>
  </si>
  <si>
    <t xml:space="preserve">L-16 (5,73m3,55) </t>
  </si>
  <si>
    <t xml:space="preserve">L-17 (2,07x2,59m) </t>
  </si>
  <si>
    <t xml:space="preserve">L-18 (3,29x3,63m) </t>
  </si>
  <si>
    <t xml:space="preserve">L-19 (5,45x2,12m) </t>
  </si>
  <si>
    <t xml:space="preserve">L-20 (4,08x3,63m) </t>
  </si>
  <si>
    <t xml:space="preserve">L-21 (2,64x3,63m) </t>
  </si>
  <si>
    <t xml:space="preserve">L-22 (7,57x2,12m) </t>
  </si>
  <si>
    <t xml:space="preserve">L-23 (2,62x3,63m) </t>
  </si>
  <si>
    <t xml:space="preserve">L-24 (3,51x3,57m) </t>
  </si>
  <si>
    <t xml:space="preserve">L-25 (3,05x3,57m) </t>
  </si>
  <si>
    <t xml:space="preserve">L-26 (2,07x2,6m) </t>
  </si>
  <si>
    <t xml:space="preserve">L-27 (1,8x3,48m) </t>
  </si>
  <si>
    <t xml:space="preserve">L-28 (4,76x3,48m) </t>
  </si>
  <si>
    <t xml:space="preserve">L-29 (1,82x1,01m) </t>
  </si>
  <si>
    <t>Palīgmateriāli(skavas,putas,silikons, hidroizolācija ailsāniem u.c.)</t>
  </si>
  <si>
    <t>Stikla vitrīnas montāža V-1 46,15x13,67m saskaņā ar ARD-6 norādījumiem ieskaitot palīgmateriālus</t>
  </si>
  <si>
    <t>Iekšējo koka palodžu uzstādīšana sasakaņā ar ARD-19 specifikāciju</t>
  </si>
  <si>
    <t>Ārējo palodžu montāža</t>
  </si>
  <si>
    <t>Krāsots skārds</t>
  </si>
  <si>
    <t>Dībeļi, skrūves, kniedes, siltumizolācija , palīgmateriāli</t>
  </si>
  <si>
    <t>Durvju bloku uzstādīšana saskaņā ar ARD-12</t>
  </si>
  <si>
    <t xml:space="preserve">D-1u durvis (1,27x2,07m) </t>
  </si>
  <si>
    <t xml:space="preserve">D-3 durvis (0,77x2,07m) </t>
  </si>
  <si>
    <t xml:space="preserve">D-4 durvis (0,87x2,07m) </t>
  </si>
  <si>
    <t xml:space="preserve">D-5 durvis (0,97x2,07m) </t>
  </si>
  <si>
    <t xml:space="preserve">D-5u durvis (0,97x2,07m) </t>
  </si>
  <si>
    <t xml:space="preserve">D-9u durvis (3,27x2,07m) </t>
  </si>
  <si>
    <t xml:space="preserve">D-16 durvis (3,68x2,07m) </t>
  </si>
  <si>
    <t xml:space="preserve">D-18 durvis (1,67x2,07m) </t>
  </si>
  <si>
    <t>Palīgmateriāli(skavas,putas,silikons u.c.)</t>
  </si>
  <si>
    <t>Salokāmo durvju bloku uzstādīšana saskaņā ar ARD-13</t>
  </si>
  <si>
    <t xml:space="preserve">SD-2 durvis (3,44x2,4m) </t>
  </si>
  <si>
    <t xml:space="preserve">SD-3 durvis (5,6x2,4m) </t>
  </si>
  <si>
    <t xml:space="preserve">SD-4 durvis (5,6x2,4m) </t>
  </si>
  <si>
    <t xml:space="preserve">SD-5 durvis (7,3x2,4m) </t>
  </si>
  <si>
    <t>Bīdāmo durvju bloku uzstādīšana saskaņā ar ARD-13</t>
  </si>
  <si>
    <t xml:space="preserve">BD-1 durvis (5,47x2,4m) </t>
  </si>
  <si>
    <t xml:space="preserve">BD-2 durvis (1,8x2,4m) </t>
  </si>
  <si>
    <t xml:space="preserve">AD-4u durvis (1,42x2,07m) </t>
  </si>
  <si>
    <t xml:space="preserve">AD-6u durvis (1,97x2,07m) </t>
  </si>
  <si>
    <t>Jumta lūkas montāža LU-1 0,97x1,17m</t>
  </si>
  <si>
    <t>Metāla vārtu VA-1 montāža 7,05x2,7m</t>
  </si>
  <si>
    <t>Metāla vārtu VA-2 montāža 3,25x2,7m</t>
  </si>
  <si>
    <t>Metāla vārtu VA-3 montāža 1,39x1,1m</t>
  </si>
  <si>
    <t>08-L.c</t>
  </si>
  <si>
    <t>Amoritizējošo dizūzijas lentu iebūve pa logu un ārduvju perimetru (iekšējās un ārējās)</t>
  </si>
  <si>
    <t>Ārējo žalūziju uzstādīšana saskaņā ar ARD-19 specifikāciju WAREMA fasādes žalūzijasE80AF ar vadības centrāli un trosēm</t>
  </si>
  <si>
    <t>Iekšējo žalūziju žalūziju uzstādīšana saskaņā ar ARD-19 specifikāciju</t>
  </si>
  <si>
    <t xml:space="preserve">Griesti </t>
  </si>
  <si>
    <t>Iekārtie griesti, 600x600 mm,OWA coustic premium, Cosmos/N (m2) ieskaitot metāla karkasu, montāža</t>
  </si>
  <si>
    <t>Iekārtie griesti, 600x600 mm, Rokfon Hygienic (m2) ieskaitot metāla karkasu, montāža</t>
  </si>
  <si>
    <t>Iekārtie griesti, 600x1250 mm, System S 9a  OWAconsult Unique (m2) ieskaitot metāla karkasu, montāža</t>
  </si>
  <si>
    <t>CEIR Griliati QR1 37.5x 37 Dublt L perimetra līsteANODĒTS ALUMINIJS ieskaitot metāla karkasu, montāža</t>
  </si>
  <si>
    <t>Iekārtie griesti,OWA caustic premium SINFONIA C, 600x600 mm, System S 15b OWAline exposed (m2) ieskaitot metāla karkasu, montāža</t>
  </si>
  <si>
    <t>TROLDTEKT ACOUSTIC FINE STRUCTURE 5-FN IEKĀRTIE GRIESTI (600x600)TONIS - CHARCOAL GRAY 208 NCS 5500N ieskaitot metāla karkasu, montāža</t>
  </si>
  <si>
    <t>DANOLINE Designpanel micro M2F 65 mm o.d.s. Bez minerālvates (m2) ieskaitot metāla karkasu, montāža</t>
  </si>
  <si>
    <t>Absorbējošas plāksnes , ECOPHONE Advantage, 15mm, (m2) ieskaitot metāla karkasu, montāža</t>
  </si>
  <si>
    <t>Kompozītmateriāla paneļi, (m2) ieskaitot metāla karkasu, montāža</t>
  </si>
  <si>
    <t xml:space="preserve">Knauf sistēmas iekārto griestu metāla karkasa ierīkošana </t>
  </si>
  <si>
    <t>Karkasu  apšūšana ar ģipškartonu (2kārtas)</t>
  </si>
  <si>
    <t>Knauf ģipškartona plātne silentboard</t>
  </si>
  <si>
    <t xml:space="preserve">Gipškartona špaktelēšana (špaktelējot visā plaknē), slīpēšana </t>
  </si>
  <si>
    <t>Stiklašķiedras šuvju lenta</t>
  </si>
  <si>
    <t>Uniflott 25 kg maiss</t>
  </si>
  <si>
    <t>špaktele</t>
  </si>
  <si>
    <t>Smilšpapīrs</t>
  </si>
  <si>
    <t xml:space="preserve">Sagatavotu griestu gruntēšana </t>
  </si>
  <si>
    <t>Gruntskrāsa</t>
  </si>
  <si>
    <t>Sagatavotu griestu krāsošana  2kārtās</t>
  </si>
  <si>
    <t>Sadolin Bindo krāsa</t>
  </si>
  <si>
    <t>Dzelzbetona konstruktīvie griesti, sijas apstrādātas ar pretputekļu pārklājumu Knauf Tiefengrunt</t>
  </si>
  <si>
    <t>Dzelzbetona konstruktīvie griesti, sijas,  apstrādātas ar pretputekļu pārklājumu Knauf Tiefengrunt, jākrāso ar RAL 7011 LATEKSA krāsu,tīkli, vent vadi krāsoti RAL 7011(tumši pelēks)</t>
  </si>
  <si>
    <t>Dzelzbetona konstruktīvie griesti jāizlīdzina ar bezsmilts apmetuma javu (ģipša) un jākrāso ar RAL 9010 LATEKSA krāsu</t>
  </si>
  <si>
    <t>Apmetuma špaktelēšana, slīpēšana t.sk. Ailu apmales</t>
  </si>
  <si>
    <t>Tiefgrund LF  Dziļumgrunts</t>
  </si>
  <si>
    <t xml:space="preserve">Sagatavotu sienu gruntēšana </t>
  </si>
  <si>
    <t>Sagatavotu sienu krāsošana  2kārtās</t>
  </si>
  <si>
    <t>Krāsa Sadolin vai ekvivalents</t>
  </si>
  <si>
    <t>Hidroizolācija no uzziežamas membrānas Knauf Flaechendicht vai analogs</t>
  </si>
  <si>
    <t>Sienu flīzēšana</t>
  </si>
  <si>
    <t>Sienu flīzes</t>
  </si>
  <si>
    <t>Flīžu līme Atlas</t>
  </si>
  <si>
    <t>Šuvju mastika</t>
  </si>
  <si>
    <t>Betona aizsargpārklājuma uzklāšana</t>
  </si>
  <si>
    <t>Zāles un balkona sienu apdare</t>
  </si>
  <si>
    <t>Dubultā ģipškartona apšuvuma ierīkošana, ieskaitot karkasu</t>
  </si>
  <si>
    <t>Akustisko paneļu  ECOPHONE Advantage 15 mm montāža</t>
  </si>
  <si>
    <t>Akustisko paneļu JOCAVI WOODIFFUSOR  montāža</t>
  </si>
  <si>
    <t>Akustisko paneļu Danoline Designepanel micro M2F 65 mm o.d.s. bez minerālvates montāža</t>
  </si>
  <si>
    <t>Akustisko paneļu Danoline Designepanel T3L4 200 mm o.d.s. + 50  mm minerālvates montāža</t>
  </si>
  <si>
    <t>Akustisko paneļu  DANOLINE Kinopanel 135 mm+100 mm minerālvate montāža</t>
  </si>
  <si>
    <t>Sienu apmetuma izveidošana sienai t.sk. Ailu apmales</t>
  </si>
  <si>
    <t>CLP - Apmetuma java 40kg</t>
  </si>
  <si>
    <t>S-1-fasāde</t>
  </si>
  <si>
    <t>Sastatņu uzstādīšana ,nojaukšana ieskaitot nomu(iekļaujot sastatņu aizsargsietu)</t>
  </si>
  <si>
    <t>S-3-fasāde</t>
  </si>
  <si>
    <t>Sienu sendviča tipa paneļa  Obis one Fb=50 mm ar  starpslāni siltumizolāciju montāža, tai skaitā visi papildelementi(stūri, cokola profili, ailu apdares elementi, skārda pieslēgumi, nosedzošie profili , stiprinājumi u.c.)</t>
  </si>
  <si>
    <t>S-4-fasāde</t>
  </si>
  <si>
    <t>Alumīnija profilu karkasa 50 mm konstrukcijas montāža</t>
  </si>
  <si>
    <t>Alumīnija profilu karkasa konstrukcijas montāža</t>
  </si>
  <si>
    <t>Sienu apšuvums ar FUNDERMAX loksnēm</t>
  </si>
  <si>
    <t>S-5-fasāde</t>
  </si>
  <si>
    <t>Sienu profīla montāža Ruukki profils Tokyo S34</t>
  </si>
  <si>
    <t>S-6-fasāde</t>
  </si>
  <si>
    <t>Metāla karkasa uzstādīšana zem apdares plāksnēm</t>
  </si>
  <si>
    <t xml:space="preserve">TRESPA plātņu montāža </t>
  </si>
  <si>
    <t>S-12 un S-13-cokols</t>
  </si>
  <si>
    <t>13-L.c</t>
  </si>
  <si>
    <t xml:space="preserve">Ekstrudētā putupolistirola izolācija uz līmjavas </t>
  </si>
  <si>
    <t>ECOPRIM 200 200mm</t>
  </si>
  <si>
    <t xml:space="preserve">Līmēšanas java </t>
  </si>
  <si>
    <t>Fasādes  gruntēšana</t>
  </si>
  <si>
    <t xml:space="preserve">Dziļumgrunts </t>
  </si>
  <si>
    <t>Armējošā sieta  iestrāde fasādei-cokolam</t>
  </si>
  <si>
    <t xml:space="preserve">Līmēšanas un armēšanas java </t>
  </si>
  <si>
    <t>Stiklašķiedras siets fasādei</t>
  </si>
  <si>
    <t>Fasādes-cokola  gruntēšana</t>
  </si>
  <si>
    <t>Gruntskrāsa  ( zem dekoratīvā apmetuma)</t>
  </si>
  <si>
    <t>Dekoratīvā apmetuma ierīkošana fasādei-cokolam</t>
  </si>
  <si>
    <t>Dekoratīvais apmetums 1,5 mm-tonēts</t>
  </si>
  <si>
    <t>Tribīnes, balkons</t>
  </si>
  <si>
    <t>Teleskopisko tribīņu uzstādīšana</t>
  </si>
  <si>
    <t>Balkona norobežojuma konstrukcija, ieskaitot margu ierīkošana zālē</t>
  </si>
  <si>
    <t>Demontāžas darbi</t>
  </si>
  <si>
    <t>Iekšējie apdares darbi</t>
  </si>
  <si>
    <t>Hidroizplācija Bituthene r 4000 izveidošana</t>
  </si>
  <si>
    <t>Waterstop lentas iebūve</t>
  </si>
  <si>
    <t>Pārsedzes</t>
  </si>
  <si>
    <t>Keramzītbloku pārsedžu montāža 1490x150x185</t>
  </si>
  <si>
    <t>Keramzītbloku pārsedžu montāža 2390x150x185</t>
  </si>
  <si>
    <t>Gaismas šahtas BK-03</t>
  </si>
  <si>
    <t>Betons C25/30 XC1</t>
  </si>
  <si>
    <t>Betons C25/30 XC2</t>
  </si>
  <si>
    <t>7a</t>
  </si>
  <si>
    <t>7b</t>
  </si>
  <si>
    <t>7c</t>
  </si>
  <si>
    <t>7d</t>
  </si>
  <si>
    <t>7e</t>
  </si>
  <si>
    <t>Esošā mūra frēzēšana</t>
  </si>
  <si>
    <t>7f</t>
  </si>
  <si>
    <t>Ruberoida izolācija</t>
  </si>
  <si>
    <t>7g</t>
  </si>
  <si>
    <t>UK caurumu urbšana</t>
  </si>
  <si>
    <t>19a</t>
  </si>
  <si>
    <t>19b</t>
  </si>
  <si>
    <t>19c</t>
  </si>
  <si>
    <t>19d</t>
  </si>
  <si>
    <t>Betona C25/30iestrādāšana  konstrukcijās,novibrējot,betonu padod ar sūkni</t>
  </si>
  <si>
    <t>Griezums A-A BK-11.1</t>
  </si>
  <si>
    <t>27a</t>
  </si>
  <si>
    <t>Peiko Welda 200x200-165 montāža</t>
  </si>
  <si>
    <t>RUUKKI T130M montāža-0,8 mm</t>
  </si>
  <si>
    <t>Pagraba stāva grīdas BK-03</t>
  </si>
  <si>
    <t>Skatuves paaugstinājums BK-09</t>
  </si>
  <si>
    <t>Koka konstrukciju montāža no antiseptētām brusām,stiprinot ar metāla kalumiem</t>
  </si>
  <si>
    <t>9a</t>
  </si>
  <si>
    <t>Kerkasa apdare ar OSB 12 MM</t>
  </si>
  <si>
    <t>9b</t>
  </si>
  <si>
    <t>Kerkasa apdare ar OSB 25 mm</t>
  </si>
  <si>
    <t>9c</t>
  </si>
  <si>
    <t>palīgmateriāli</t>
  </si>
  <si>
    <t xml:space="preserve">  Spirea japonica 'Frobelii', palīgmateriāli</t>
  </si>
  <si>
    <t>Velonovietņu uzstādīšana</t>
  </si>
  <si>
    <t>Atkrituma urnu uzstādīšana</t>
  </si>
  <si>
    <t>Kāpnes K3 (BK-14.30)</t>
  </si>
  <si>
    <t>Gaismeklis LED 35W, D=200mm, 3400lm, montāža pie sienas, IP 65, 3000K, kalpošanas laiks &gt;50 000H, garantija 5gadi, L80B10, efektivitāte &gt;90lm/W, CRI&gt;80</t>
  </si>
  <si>
    <t>S6000 LED 2015 83 W</t>
  </si>
  <si>
    <t>Gaismeklis LED 32W, 668x86mm, 2174lm, v/a, IP 44, 3000K, kalpošanas laiks &gt;50 000H, garantija 5gadi, L80B10, efektivitāte &gt;90lm/W, CRI&gt;80</t>
  </si>
  <si>
    <t>Luna N LED 49W 1578mm</t>
  </si>
  <si>
    <t>Gaismeklis LED 16W, 668x86mm, 2174lm, v/a, IP 44, 3000K, kalpošanas laiks &gt;50 000H, garantija 5gadi, L80B10, efektivitāte &gt;90lm/W, CRI&gt;80</t>
  </si>
  <si>
    <t>Slēdžu, kontaktligzdu rāmīši</t>
  </si>
  <si>
    <t>Kabeļa gala apdare 5x25</t>
  </si>
  <si>
    <t>Kabeļa gala apdare NHXH-J E90 5x4</t>
  </si>
  <si>
    <t>Kabelis H05 RR-F 4G 0,75</t>
  </si>
  <si>
    <t>Žalūziju sistēmas programmēšana</t>
  </si>
  <si>
    <t>Uzskaites sadalnes ierīkošana</t>
  </si>
  <si>
    <t>Darbu izmaksas</t>
  </si>
  <si>
    <t>Ekspluatācijā esoša kabeļa pārcelšana – bez sprieguma</t>
  </si>
  <si>
    <t>Teritorijas labiekārtošana</t>
  </si>
  <si>
    <t>ZS kabeļa no 50 līdz 150 mm2 ieguldīšana gatavā tranšejā</t>
  </si>
  <si>
    <t>Kabeļa mehāniskā aizsarzība ar lentveida vai rievzobu profiliem</t>
  </si>
  <si>
    <t>ZS plastmasas izolācijas kabeļa no 50 līdz 150 mm2  gala apdare</t>
  </si>
  <si>
    <t xml:space="preserve">ZS plastmasas izolācijas kabeļa no 50 līdz 150 mm2  savienošanas uzmavas montāža </t>
  </si>
  <si>
    <t>Kabeļu komutācijas + individuālas uzskaites sadalnes montāža (piem.,KKM-2+USM-1 tipa)</t>
  </si>
  <si>
    <t>Automātslēdža montāža sadalnē</t>
  </si>
  <si>
    <t>Vertikālā zemētāja dziļumā  līdz 5 m montāža</t>
  </si>
  <si>
    <t>Kabelis 1kV, četrdzīslu  4x150 Al</t>
  </si>
  <si>
    <t>Gala apdare (g/a) četrdzīslu kabelim 70-150 mm2</t>
  </si>
  <si>
    <t>Kabeļu aizsargprofils L 125/50(ar noloc.malām) GR0914.001</t>
  </si>
  <si>
    <t>Savienošanas uzmava (s/u) četrdzīslu kabelim  120-240 mm2</t>
  </si>
  <si>
    <t>Kab.signāllenta 80mm 500m rullis GR1303.002</t>
  </si>
  <si>
    <t>Zemējuma izvads ZI-1.7 (10mm/1.7m) savienošanai/ievadīšanai kabeļu komutācijas sadalnē GR2901.003</t>
  </si>
  <si>
    <t>Pagarināms zemējuma elektrods 16/1500 savstarpēji savienojams GR2901.004</t>
  </si>
  <si>
    <t>Zemējuma stieple 10 mm cinkota GR2902.001</t>
  </si>
  <si>
    <t>Pievienošanas klemme universāla apaļ un plakandzelzim GR2904.001</t>
  </si>
  <si>
    <t>Elektroda uzgalis, iesišanai zemē</t>
  </si>
  <si>
    <t>Automātslēdzis 3P, C, 16A</t>
  </si>
  <si>
    <t>Drošinātājs NHSI 00 Inom.=50A GR3012.001</t>
  </si>
  <si>
    <t>Nazis Gr. 2 400A 389004.24665.4 Z/Spr. GR3012.003</t>
  </si>
  <si>
    <t>Drošinātājs NHSI 2 Inom.=160A GR3012.003</t>
  </si>
  <si>
    <t>Sadalne KKM-2 +USM-1, kabeļu komutācijas modulis un uzskaites modulis 1 skaitītājam, nominālā strāva līdz 63 A</t>
  </si>
  <si>
    <t xml:space="preserve">Uzskaites sadalnes un kabeļsadalnes pamatne PKKM-2 kabeļu komutācijas modulim </t>
  </si>
  <si>
    <t>Keramzīts sadalietaisēm</t>
  </si>
  <si>
    <t>Profilpuscilindrs/serdenis 5109 slēdzenei 30/10</t>
  </si>
  <si>
    <t>Citi darbi</t>
  </si>
  <si>
    <t>Ražošanas izmaksas par darba organizāciju un pielaišanu pie darba</t>
  </si>
  <si>
    <t>Pamati</t>
  </si>
  <si>
    <t>Ugunsdzēsības stenda ar  ugunsdzēšamajiem  aparātiem  uzstādīšana</t>
  </si>
  <si>
    <t>Hidrauliskā celtņa uzstādīšana, noma</t>
  </si>
  <si>
    <t>Karkasu  apšūšana ar ģipškartonu  (1kārta)</t>
  </si>
  <si>
    <t>28a</t>
  </si>
  <si>
    <t>Magnezīta loksnes ieklāšana 1,2x2,3m skat AR-4,AR-7</t>
  </si>
  <si>
    <t>Jumta stieņu montāža</t>
  </si>
  <si>
    <t>Kāpņu flīzēšana</t>
  </si>
  <si>
    <t>Kāpnes,pandusi,betona laukums BK-05</t>
  </si>
  <si>
    <t xml:space="preserve">L-2u (1,72x2,37m) </t>
  </si>
  <si>
    <t>Stikla vitrīnas montāža V-2 44,4x12,195m(tai skaitā ugunsdroša vitrīna 13,75x12,195 EI60)  saskaņā ar ARD-7 norādījumiem ieskaitot palīgmateriālus</t>
  </si>
  <si>
    <t>Stikla vitrīnas montāža V-3 16,45x3,26m saskaņā ar ARD-8 norādījumiem ieskaitot palīgmateriālus</t>
  </si>
  <si>
    <t>Stikla vitrīnas montāža V-4 25,82x3,55m saskaņā ar ARD-8 norādījumiem ieskaitot palīgmateriālus</t>
  </si>
  <si>
    <t>Stikla vitrīnas montāža V-5 26,7x2,2m saskaņā ar ARD-8 norādījumiem ieskaitot palīgmateriālus</t>
  </si>
  <si>
    <t>Stikla vitrīnas montāža V-6 22,22x3,55m saskaņā ar ARD-8 norādījumiem ieskaitot palīgmateriālus</t>
  </si>
  <si>
    <t>Stikla vitrīnas montāža V-7 3x15,4m saskaņā ar ARD96 norādījumiem ieskaitot palīgmateriālus</t>
  </si>
  <si>
    <t>Stikla vitrīnas montāža V-8 6,84x12,71m saskaņā ar ARD-9 norādījumiem ieskaitot palīgmateriālus</t>
  </si>
  <si>
    <t>Stikla vitrīnas montāža V-9 3,07x13,495m saskaņā ar ARD-9 norādījumiem ieskaitot palīgmateriālus</t>
  </si>
  <si>
    <t>Stikla vitrīnas montāža V-10 25,715x3,55m saskaņā ar ARD-11 norādījumiem ieskaitot palīgmateriālus</t>
  </si>
  <si>
    <t>Stikla vitrīnas montāža V-11 3,47x3,55m saskaņā ar ARD-10 norādījumiem ieskaitot palīgmateriālus</t>
  </si>
  <si>
    <t>Stikla vitrīnas montāža V-12 25,16x1,47m saskaņā ar ARD-11 norādījumiem ieskaitot palīgmateriālus</t>
  </si>
  <si>
    <t>Stikla vitrīnas montāža V-14 49,725x2,7m saskaņā ar ARD-11 norādījumiem ieskaitot palīgmateriālus</t>
  </si>
  <si>
    <t xml:space="preserve">D-2 durvis (1,07x2,07m) </t>
  </si>
  <si>
    <t xml:space="preserve">D-6 durvis (1,4x2,07m) </t>
  </si>
  <si>
    <t xml:space="preserve">D-8 durvis (1,7x2,07m) </t>
  </si>
  <si>
    <t xml:space="preserve">D-15 durvis (1,6x2,07m) </t>
  </si>
  <si>
    <t xml:space="preserve">D-19 durvis (1,31x2,07m) </t>
  </si>
  <si>
    <t>17a</t>
  </si>
  <si>
    <t>Durvju(ugunsdrošu) bloku uzstādīšana saskaņā ar ARD-12</t>
  </si>
  <si>
    <t xml:space="preserve">D-9u* durvis (3,27x2,07m) </t>
  </si>
  <si>
    <t xml:space="preserve">D-10u durvis (3,1x2,07m) </t>
  </si>
  <si>
    <t xml:space="preserve">D-20u durvis (2,94x2,1m) </t>
  </si>
  <si>
    <t>Puķu dobes BK-05</t>
  </si>
  <si>
    <t>Pagaidu gājējā tuneļa izbūve,nojaukšana</t>
  </si>
  <si>
    <t>Pārsegums</t>
  </si>
  <si>
    <t>Jumts</t>
  </si>
  <si>
    <t>Kāpnes un lievenis</t>
  </si>
  <si>
    <t>Grīdas</t>
  </si>
  <si>
    <t>Ailu aizpildījuma elementi</t>
  </si>
  <si>
    <t>Fasāde</t>
  </si>
  <si>
    <t>Larssen 605 rievsienu izbūve gar esošo skolu</t>
  </si>
  <si>
    <t>Celtniecības sadzīves konteineru  uzstādīšana,noma uz virszemes būvniecības laiku</t>
  </si>
  <si>
    <t>Autotransporta riteņu mazgāšanas vietas izbūve</t>
  </si>
  <si>
    <t>Larssen 605 rievsienu izbūve gar Dunduru ielu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</si>
</sst>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_-;\-* #,##0.00_-;_-* \-??_-;_-@_-"/>
    <numFmt numFmtId="165" formatCode="m\o\n\th\ d\,\ yyyy"/>
    <numFmt numFmtId="166" formatCode="#.00"/>
    <numFmt numFmtId="167" formatCode="#."/>
    <numFmt numFmtId="168" formatCode="0.0"/>
  </numFmts>
  <fonts count="68"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10"/>
      <name val="Helv"/>
      <family val="2"/>
    </font>
    <font>
      <sz val="1"/>
      <color indexed="8"/>
      <name val="Courier"/>
      <family val="1"/>
      <charset val="186"/>
    </font>
    <font>
      <b/>
      <sz val="1"/>
      <color indexed="8"/>
      <name val="Courier"/>
      <family val="1"/>
      <charset val="186"/>
    </font>
    <font>
      <sz val="10"/>
      <name val="Helv"/>
    </font>
    <font>
      <b/>
      <sz val="10"/>
      <name val="Arial"/>
      <family val="2"/>
      <charset val="186"/>
    </font>
    <font>
      <sz val="10"/>
      <name val="Arial"/>
      <family val="2"/>
    </font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sz val="9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i/>
      <sz val="11"/>
      <color rgb="FF7F7F7F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  <charset val="186"/>
    </font>
    <font>
      <b/>
      <i/>
      <sz val="9"/>
      <name val="Arial"/>
      <family val="2"/>
      <charset val="186"/>
    </font>
    <font>
      <i/>
      <sz val="9"/>
      <name val="Arial"/>
      <family val="2"/>
      <charset val="186"/>
    </font>
    <font>
      <sz val="9"/>
      <color rgb="FFFF0000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sz val="10"/>
      <name val="Arial Narrow"/>
      <family val="2"/>
      <charset val="186"/>
    </font>
    <font>
      <sz val="12"/>
      <name val="Arial Narrow"/>
      <family val="2"/>
      <charset val="186"/>
    </font>
    <font>
      <sz val="10"/>
      <color rgb="FF00000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  <charset val="186"/>
    </font>
    <font>
      <b/>
      <u/>
      <sz val="10"/>
      <name val="Arial"/>
      <family val="2"/>
    </font>
    <font>
      <sz val="11"/>
      <color theme="1"/>
      <name val="Cambria"/>
      <family val="2"/>
      <charset val="204"/>
      <scheme val="major"/>
    </font>
    <font>
      <b/>
      <sz val="10"/>
      <color theme="1"/>
      <name val="Arial"/>
      <family val="2"/>
    </font>
    <font>
      <sz val="10"/>
      <name val="Cambria"/>
      <family val="2"/>
      <charset val="204"/>
      <scheme val="major"/>
    </font>
    <font>
      <sz val="12"/>
      <name val="BaltCenturyOldStyle"/>
      <family val="2"/>
    </font>
    <font>
      <i/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i/>
      <sz val="10"/>
      <name val="Arial"/>
      <family val="2"/>
      <charset val="186"/>
    </font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86"/>
    </font>
    <font>
      <sz val="10"/>
      <color rgb="FFFF0000"/>
      <name val="Arial"/>
      <family val="2"/>
    </font>
    <font>
      <b/>
      <i/>
      <u/>
      <sz val="12"/>
      <name val="Arial"/>
      <family val="2"/>
      <charset val="186"/>
    </font>
    <font>
      <sz val="12"/>
      <name val="Arial"/>
      <family val="2"/>
      <charset val="186"/>
    </font>
    <font>
      <b/>
      <i/>
      <u/>
      <sz val="10"/>
      <name val="Arial"/>
      <family val="2"/>
      <charset val="186"/>
    </font>
    <font>
      <sz val="12"/>
      <color indexed="8"/>
      <name val="Arial Narrow"/>
      <family val="2"/>
      <charset val="1"/>
    </font>
    <font>
      <sz val="12"/>
      <color indexed="8"/>
      <name val="Arial Narrow"/>
      <family val="2"/>
      <charset val="186"/>
    </font>
    <font>
      <sz val="10"/>
      <color indexed="8"/>
      <name val="Arial Narrow"/>
      <family val="2"/>
      <charset val="1"/>
    </font>
    <font>
      <sz val="12"/>
      <name val="Arial Narrow"/>
      <family val="2"/>
      <charset val="1"/>
    </font>
    <font>
      <sz val="9"/>
      <color theme="1"/>
      <name val="Arial"/>
      <family val="2"/>
      <charset val="186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71">
    <xf numFmtId="0" fontId="0" fillId="0" borderId="0"/>
    <xf numFmtId="0" fontId="8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ill="0" applyBorder="0" applyAlignment="0" applyProtection="0"/>
    <xf numFmtId="165" fontId="14" fillId="0" borderId="0">
      <protection locked="0"/>
    </xf>
    <xf numFmtId="166" fontId="14" fillId="0" borderId="0">
      <protection locked="0"/>
    </xf>
    <xf numFmtId="167" fontId="15" fillId="0" borderId="0">
      <protection locked="0"/>
    </xf>
    <xf numFmtId="167" fontId="15" fillId="0" borderId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3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" fillId="0" borderId="0"/>
    <xf numFmtId="0" fontId="1" fillId="6" borderId="0" applyNumberFormat="0" applyBorder="0" applyAlignment="0" applyProtection="0"/>
    <xf numFmtId="0" fontId="34" fillId="0" borderId="0"/>
    <xf numFmtId="49" fontId="9" fillId="0" borderId="0">
      <alignment vertical="center"/>
    </xf>
    <xf numFmtId="0" fontId="2" fillId="0" borderId="0"/>
    <xf numFmtId="0" fontId="9" fillId="0" borderId="0"/>
    <xf numFmtId="0" fontId="9" fillId="0" borderId="0"/>
    <xf numFmtId="0" fontId="48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56" fillId="0" borderId="0"/>
    <xf numFmtId="0" fontId="57" fillId="0" borderId="0"/>
    <xf numFmtId="0" fontId="9" fillId="0" borderId="0"/>
    <xf numFmtId="0" fontId="58" fillId="0" borderId="0"/>
    <xf numFmtId="0" fontId="9" fillId="0" borderId="0"/>
    <xf numFmtId="0" fontId="58" fillId="0" borderId="0"/>
    <xf numFmtId="0" fontId="9" fillId="0" borderId="0"/>
    <xf numFmtId="0" fontId="2" fillId="0" borderId="0"/>
    <xf numFmtId="0" fontId="2" fillId="0" borderId="0"/>
    <xf numFmtId="0" fontId="9" fillId="0" borderId="0" applyFill="0" applyProtection="0"/>
    <xf numFmtId="0" fontId="9" fillId="0" borderId="0"/>
    <xf numFmtId="0" fontId="9" fillId="0" borderId="0"/>
    <xf numFmtId="0" fontId="2" fillId="0" borderId="0"/>
    <xf numFmtId="0" fontId="9" fillId="0" borderId="0"/>
  </cellStyleXfs>
  <cellXfs count="715">
    <xf numFmtId="0" fontId="0" fillId="0" borderId="0" xfId="0"/>
    <xf numFmtId="0" fontId="11" fillId="0" borderId="0" xfId="0" applyFont="1" applyAlignment="1">
      <alignment horizontal="right" vertical="top" wrapText="1"/>
    </xf>
    <xf numFmtId="0" fontId="11" fillId="0" borderId="0" xfId="0" applyFont="1"/>
    <xf numFmtId="0" fontId="9" fillId="0" borderId="0" xfId="27" applyFont="1"/>
    <xf numFmtId="0" fontId="11" fillId="0" borderId="0" xfId="27" applyFont="1" applyAlignment="1">
      <alignment horizontal="right"/>
    </xf>
    <xf numFmtId="0" fontId="20" fillId="0" borderId="0" xfId="36" applyFont="1"/>
    <xf numFmtId="0" fontId="20" fillId="0" borderId="0" xfId="36" applyFont="1" applyAlignment="1">
      <alignment horizontal="right" vertical="center"/>
    </xf>
    <xf numFmtId="0" fontId="20" fillId="0" borderId="0" xfId="36" applyFont="1" applyAlignment="1">
      <alignment vertical="center"/>
    </xf>
    <xf numFmtId="0" fontId="20" fillId="4" borderId="0" xfId="36" applyFont="1" applyFill="1" applyAlignment="1">
      <alignment horizontal="right" vertical="center"/>
    </xf>
    <xf numFmtId="0" fontId="21" fillId="0" borderId="0" xfId="36" applyFont="1"/>
    <xf numFmtId="0" fontId="19" fillId="0" borderId="0" xfId="36" applyFont="1"/>
    <xf numFmtId="0" fontId="20" fillId="4" borderId="0" xfId="36" applyFont="1" applyFill="1" applyAlignment="1">
      <alignment vertical="center"/>
    </xf>
    <xf numFmtId="2" fontId="19" fillId="3" borderId="8" xfId="36" applyNumberFormat="1" applyFont="1" applyFill="1" applyBorder="1" applyAlignment="1">
      <alignment horizontal="center" vertical="center"/>
    </xf>
    <xf numFmtId="0" fontId="21" fillId="0" borderId="2" xfId="36" applyFont="1" applyBorder="1" applyAlignment="1">
      <alignment horizontal="center" vertical="center"/>
    </xf>
    <xf numFmtId="0" fontId="19" fillId="0" borderId="0" xfId="36" applyFont="1" applyAlignment="1">
      <alignment vertical="top"/>
    </xf>
    <xf numFmtId="0" fontId="19" fillId="0" borderId="0" xfId="36" applyFont="1" applyAlignment="1">
      <alignment vertical="center" wrapText="1"/>
    </xf>
    <xf numFmtId="0" fontId="22" fillId="0" borderId="0" xfId="36" applyFont="1" applyAlignment="1">
      <alignment vertical="center"/>
    </xf>
    <xf numFmtId="0" fontId="20" fillId="3" borderId="0" xfId="36" applyFont="1" applyFill="1"/>
    <xf numFmtId="0" fontId="12" fillId="0" borderId="2" xfId="36" applyFont="1" applyFill="1" applyBorder="1" applyAlignment="1">
      <alignment horizontal="right" vertical="center" wrapText="1"/>
    </xf>
    <xf numFmtId="0" fontId="12" fillId="0" borderId="2" xfId="36" applyFont="1" applyFill="1" applyBorder="1" applyAlignment="1">
      <alignment vertical="center" wrapText="1"/>
    </xf>
    <xf numFmtId="164" fontId="12" fillId="0" borderId="2" xfId="36" applyNumberFormat="1" applyFont="1" applyFill="1" applyBorder="1" applyAlignment="1">
      <alignment horizontal="right" vertical="center"/>
    </xf>
    <xf numFmtId="2" fontId="19" fillId="0" borderId="5" xfId="0" applyNumberFormat="1" applyFont="1" applyBorder="1" applyAlignment="1">
      <alignment horizontal="center" vertical="center"/>
    </xf>
    <xf numFmtId="2" fontId="19" fillId="0" borderId="6" xfId="0" applyNumberFormat="1" applyFont="1" applyBorder="1" applyAlignment="1">
      <alignment horizontal="center" vertical="center"/>
    </xf>
    <xf numFmtId="2" fontId="19" fillId="0" borderId="4" xfId="36" applyNumberFormat="1" applyFont="1" applyBorder="1" applyAlignment="1">
      <alignment horizontal="center" vertical="center"/>
    </xf>
    <xf numFmtId="2" fontId="19" fillId="0" borderId="10" xfId="36" applyNumberFormat="1" applyFont="1" applyBorder="1" applyAlignment="1">
      <alignment horizontal="center" vertical="center"/>
    </xf>
    <xf numFmtId="0" fontId="0" fillId="0" borderId="0" xfId="0" applyFont="1"/>
    <xf numFmtId="0" fontId="17" fillId="0" borderId="0" xfId="12" applyFont="1" applyFill="1" applyBorder="1" applyAlignment="1">
      <alignment horizontal="left" vertical="center" wrapText="1"/>
    </xf>
    <xf numFmtId="0" fontId="0" fillId="0" borderId="0" xfId="12" applyFont="1" applyFill="1" applyBorder="1" applyAlignment="1">
      <alignment vertical="center"/>
    </xf>
    <xf numFmtId="0" fontId="19" fillId="3" borderId="7" xfId="36" applyFont="1" applyFill="1" applyBorder="1" applyAlignment="1">
      <alignment horizontal="center" vertical="center"/>
    </xf>
    <xf numFmtId="0" fontId="19" fillId="3" borderId="8" xfId="36" applyFont="1" applyFill="1" applyBorder="1" applyAlignment="1">
      <alignment horizontal="center" vertical="center"/>
    </xf>
    <xf numFmtId="0" fontId="18" fillId="3" borderId="8" xfId="34" applyFont="1" applyFill="1" applyBorder="1" applyAlignment="1" applyProtection="1">
      <alignment horizontal="left" vertical="center" wrapText="1" indent="1"/>
      <protection locked="0"/>
    </xf>
    <xf numFmtId="0" fontId="18" fillId="3" borderId="8" xfId="34" applyFont="1" applyFill="1" applyBorder="1" applyAlignment="1" applyProtection="1">
      <alignment horizontal="center" vertical="center"/>
      <protection locked="0"/>
    </xf>
    <xf numFmtId="2" fontId="19" fillId="3" borderId="9" xfId="36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64" fontId="20" fillId="0" borderId="0" xfId="36" applyNumberFormat="1" applyFont="1"/>
    <xf numFmtId="0" fontId="21" fillId="0" borderId="0" xfId="36" applyFont="1" applyAlignment="1"/>
    <xf numFmtId="0" fontId="19" fillId="3" borderId="0" xfId="36" applyFont="1" applyFill="1" applyAlignment="1">
      <alignment vertical="top"/>
    </xf>
    <xf numFmtId="0" fontId="25" fillId="0" borderId="0" xfId="0" applyFont="1" applyAlignment="1">
      <alignment horizontal="right" vertical="top" wrapText="1"/>
    </xf>
    <xf numFmtId="0" fontId="26" fillId="0" borderId="0" xfId="27" applyFont="1"/>
    <xf numFmtId="0" fontId="25" fillId="0" borderId="0" xfId="0" applyFont="1"/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1" fillId="0" borderId="0" xfId="36" applyFont="1" applyAlignment="1">
      <alignment horizontal="right"/>
    </xf>
    <xf numFmtId="0" fontId="20" fillId="0" borderId="2" xfId="36" applyFont="1" applyBorder="1" applyAlignment="1">
      <alignment horizontal="center" vertical="center" wrapText="1"/>
    </xf>
    <xf numFmtId="0" fontId="21" fillId="0" borderId="0" xfId="36" applyFont="1" applyAlignment="1">
      <alignment horizontal="right"/>
    </xf>
    <xf numFmtId="0" fontId="19" fillId="0" borderId="15" xfId="42" applyFont="1" applyBorder="1" applyAlignment="1">
      <alignment horizontal="center" vertical="center"/>
    </xf>
    <xf numFmtId="0" fontId="19" fillId="3" borderId="4" xfId="42" applyFont="1" applyFill="1" applyBorder="1" applyAlignment="1">
      <alignment horizontal="center" vertical="center"/>
    </xf>
    <xf numFmtId="0" fontId="10" fillId="2" borderId="4" xfId="33" applyFont="1" applyFill="1" applyBorder="1" applyAlignment="1" applyProtection="1">
      <alignment vertical="center" wrapText="1"/>
      <protection locked="0"/>
    </xf>
    <xf numFmtId="0" fontId="18" fillId="0" borderId="4" xfId="34" applyFont="1" applyBorder="1" applyAlignment="1" applyProtection="1">
      <alignment horizontal="center" vertical="center"/>
      <protection locked="0"/>
    </xf>
    <xf numFmtId="0" fontId="18" fillId="3" borderId="4" xfId="34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wrapText="1"/>
    </xf>
    <xf numFmtId="0" fontId="18" fillId="0" borderId="16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vertical="center" wrapText="1"/>
    </xf>
    <xf numFmtId="1" fontId="30" fillId="0" borderId="5" xfId="45" applyNumberFormat="1" applyFont="1" applyFill="1" applyBorder="1" applyAlignment="1">
      <alignment horizontal="center" vertical="center"/>
    </xf>
    <xf numFmtId="1" fontId="18" fillId="0" borderId="5" xfId="0" applyNumberFormat="1" applyFont="1" applyFill="1" applyBorder="1" applyAlignment="1">
      <alignment horizontal="center" vertical="center"/>
    </xf>
    <xf numFmtId="1" fontId="18" fillId="0" borderId="5" xfId="45" applyNumberFormat="1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vertical="center" wrapText="1"/>
    </xf>
    <xf numFmtId="1" fontId="18" fillId="0" borderId="5" xfId="45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/>
    <xf numFmtId="0" fontId="18" fillId="0" borderId="5" xfId="0" applyFont="1" applyFill="1" applyBorder="1"/>
    <xf numFmtId="0" fontId="23" fillId="0" borderId="4" xfId="0" applyFont="1" applyFill="1" applyBorder="1" applyAlignment="1">
      <alignment horizontal="center" vertical="center" wrapText="1"/>
    </xf>
    <xf numFmtId="0" fontId="28" fillId="3" borderId="16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28" fillId="3" borderId="5" xfId="46" applyNumberFormat="1" applyFont="1" applyFill="1" applyBorder="1" applyAlignment="1">
      <alignment vertical="center" wrapText="1"/>
    </xf>
    <xf numFmtId="0" fontId="18" fillId="3" borderId="1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31" fillId="0" borderId="5" xfId="47" applyFont="1" applyFill="1" applyBorder="1" applyAlignment="1">
      <alignment horizontal="center" vertical="center"/>
    </xf>
    <xf numFmtId="1" fontId="18" fillId="0" borderId="5" xfId="0" applyNumberFormat="1" applyFont="1" applyFill="1" applyBorder="1" applyAlignment="1">
      <alignment horizontal="center" vertical="center" wrapText="1"/>
    </xf>
    <xf numFmtId="0" fontId="31" fillId="0" borderId="5" xfId="45" applyFont="1" applyFill="1" applyBorder="1" applyAlignment="1">
      <alignment horizontal="center" vertical="center" wrapText="1"/>
    </xf>
    <xf numFmtId="1" fontId="31" fillId="0" borderId="5" xfId="45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/>
    <xf numFmtId="0" fontId="33" fillId="0" borderId="5" xfId="0" applyFont="1" applyFill="1" applyBorder="1" applyAlignment="1"/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/>
    </xf>
    <xf numFmtId="0" fontId="1" fillId="0" borderId="5" xfId="47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 wrapText="1"/>
    </xf>
    <xf numFmtId="1" fontId="0" fillId="0" borderId="5" xfId="45" applyNumberFormat="1" applyFont="1" applyFill="1" applyBorder="1" applyAlignment="1">
      <alignment horizontal="left" vertical="center" wrapText="1"/>
    </xf>
    <xf numFmtId="0" fontId="1" fillId="0" borderId="5" xfId="45" applyFill="1" applyBorder="1" applyAlignment="1">
      <alignment horizontal="center" vertical="center" wrapText="1"/>
    </xf>
    <xf numFmtId="0" fontId="2" fillId="0" borderId="5" xfId="45" applyFont="1" applyFill="1" applyBorder="1" applyAlignment="1">
      <alignment horizontal="center" vertical="center" wrapText="1"/>
    </xf>
    <xf numFmtId="1" fontId="1" fillId="0" borderId="5" xfId="45" applyNumberFormat="1" applyFill="1" applyBorder="1" applyAlignment="1">
      <alignment horizontal="center" vertical="center"/>
    </xf>
    <xf numFmtId="0" fontId="19" fillId="0" borderId="17" xfId="42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10" fillId="2" borderId="18" xfId="33" applyFont="1" applyFill="1" applyBorder="1" applyAlignment="1" applyProtection="1">
      <alignment vertical="center" wrapText="1"/>
      <protection locked="0"/>
    </xf>
    <xf numFmtId="0" fontId="9" fillId="0" borderId="18" xfId="34" applyFont="1" applyBorder="1" applyAlignment="1" applyProtection="1">
      <alignment horizontal="center" vertical="center"/>
      <protection locked="0"/>
    </xf>
    <xf numFmtId="0" fontId="9" fillId="3" borderId="18" xfId="34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7" fillId="0" borderId="20" xfId="19" applyFont="1" applyFill="1" applyBorder="1" applyAlignment="1">
      <alignment horizontal="left" vertical="center" wrapText="1"/>
    </xf>
    <xf numFmtId="0" fontId="9" fillId="0" borderId="20" xfId="19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2" fontId="23" fillId="3" borderId="20" xfId="48" applyNumberFormat="1" applyFont="1" applyFill="1" applyBorder="1" applyAlignment="1">
      <alignment vertical="center" wrapText="1"/>
    </xf>
    <xf numFmtId="0" fontId="23" fillId="0" borderId="20" xfId="48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/>
    </xf>
    <xf numFmtId="2" fontId="23" fillId="0" borderId="20" xfId="48" applyNumberFormat="1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center" vertical="center" wrapText="1"/>
    </xf>
    <xf numFmtId="1" fontId="23" fillId="0" borderId="20" xfId="0" applyNumberFormat="1" applyFont="1" applyFill="1" applyBorder="1" applyAlignment="1">
      <alignment horizontal="center" vertical="center"/>
    </xf>
    <xf numFmtId="0" fontId="23" fillId="0" borderId="20" xfId="48" applyFont="1" applyFill="1" applyBorder="1" applyAlignment="1">
      <alignment horizontal="center" wrapText="1"/>
    </xf>
    <xf numFmtId="0" fontId="23" fillId="0" borderId="20" xfId="0" applyFont="1" applyFill="1" applyBorder="1"/>
    <xf numFmtId="0" fontId="23" fillId="3" borderId="20" xfId="48" applyFont="1" applyFill="1" applyBorder="1" applyAlignment="1">
      <alignment horizontal="center" vertical="center" wrapText="1"/>
    </xf>
    <xf numFmtId="0" fontId="23" fillId="3" borderId="20" xfId="48" applyFont="1" applyFill="1" applyBorder="1" applyAlignment="1">
      <alignment horizontal="center" wrapText="1"/>
    </xf>
    <xf numFmtId="1" fontId="23" fillId="3" borderId="20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20" xfId="19" applyFont="1" applyFill="1" applyBorder="1" applyAlignment="1">
      <alignment horizontal="center" wrapText="1"/>
    </xf>
    <xf numFmtId="0" fontId="23" fillId="3" borderId="20" xfId="48" applyFont="1" applyFill="1" applyBorder="1" applyAlignment="1">
      <alignment horizontal="left" vertical="center" wrapText="1"/>
    </xf>
    <xf numFmtId="1" fontId="23" fillId="3" borderId="20" xfId="48" applyNumberFormat="1" applyFont="1" applyFill="1" applyBorder="1" applyAlignment="1">
      <alignment horizontal="center"/>
    </xf>
    <xf numFmtId="2" fontId="23" fillId="3" borderId="20" xfId="48" applyNumberFormat="1" applyFont="1" applyFill="1" applyBorder="1" applyAlignment="1">
      <alignment horizontal="center" vertical="center" wrapText="1"/>
    </xf>
    <xf numFmtId="2" fontId="9" fillId="5" borderId="20" xfId="48" applyNumberFormat="1" applyFont="1" applyFill="1" applyBorder="1" applyAlignment="1">
      <alignment vertical="center" wrapText="1"/>
    </xf>
    <xf numFmtId="2" fontId="35" fillId="0" borderId="20" xfId="48" applyNumberFormat="1" applyFont="1" applyFill="1" applyBorder="1" applyAlignment="1">
      <alignment vertical="center" wrapText="1"/>
    </xf>
    <xf numFmtId="2" fontId="36" fillId="0" borderId="20" xfId="48" applyNumberFormat="1" applyFont="1" applyFill="1" applyBorder="1" applyAlignment="1">
      <alignment vertical="center" wrapText="1"/>
    </xf>
    <xf numFmtId="0" fontId="23" fillId="0" borderId="20" xfId="48" applyFont="1" applyFill="1" applyBorder="1" applyAlignment="1">
      <alignment horizontal="left" vertical="center" wrapText="1"/>
    </xf>
    <xf numFmtId="1" fontId="23" fillId="0" borderId="20" xfId="48" applyNumberFormat="1" applyFont="1" applyFill="1" applyBorder="1" applyAlignment="1">
      <alignment horizontal="center"/>
    </xf>
    <xf numFmtId="2" fontId="23" fillId="0" borderId="20" xfId="48" applyNumberFormat="1" applyFont="1" applyFill="1" applyBorder="1" applyAlignment="1">
      <alignment horizontal="center" vertical="center" wrapText="1"/>
    </xf>
    <xf numFmtId="1" fontId="23" fillId="0" borderId="20" xfId="0" applyNumberFormat="1" applyFont="1" applyFill="1" applyBorder="1" applyAlignment="1">
      <alignment horizontal="center" vertical="center" wrapText="1"/>
    </xf>
    <xf numFmtId="1" fontId="23" fillId="0" borderId="20" xfId="48" applyNumberFormat="1" applyFont="1" applyFill="1" applyBorder="1" applyAlignment="1">
      <alignment horizontal="center" vertical="center"/>
    </xf>
    <xf numFmtId="9" fontId="23" fillId="3" borderId="20" xfId="48" applyNumberFormat="1" applyFont="1" applyFill="1" applyBorder="1" applyAlignment="1">
      <alignment horizontal="center" vertical="center" wrapText="1"/>
    </xf>
    <xf numFmtId="0" fontId="18" fillId="0" borderId="18" xfId="34" applyFont="1" applyBorder="1" applyAlignment="1" applyProtection="1">
      <alignment horizontal="center" vertical="center"/>
      <protection locked="0"/>
    </xf>
    <xf numFmtId="0" fontId="18" fillId="3" borderId="18" xfId="34" applyFont="1" applyFill="1" applyBorder="1" applyAlignment="1" applyProtection="1">
      <alignment horizontal="center" vertical="center"/>
      <protection locked="0"/>
    </xf>
    <xf numFmtId="49" fontId="17" fillId="5" borderId="20" xfId="49" applyFont="1" applyFill="1" applyBorder="1" applyAlignment="1">
      <alignment horizontal="left" vertical="top" wrapText="1"/>
    </xf>
    <xf numFmtId="0" fontId="17" fillId="0" borderId="20" xfId="20" applyFont="1" applyBorder="1" applyAlignment="1"/>
    <xf numFmtId="0" fontId="9" fillId="5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9" fontId="9" fillId="5" borderId="20" xfId="48" applyNumberFormat="1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1" fontId="23" fillId="0" borderId="19" xfId="48" applyNumberFormat="1" applyFont="1" applyFill="1" applyBorder="1" applyAlignment="1">
      <alignment horizontal="center" vertical="center"/>
    </xf>
    <xf numFmtId="2" fontId="23" fillId="0" borderId="20" xfId="48" applyNumberFormat="1" applyFont="1" applyFill="1" applyBorder="1" applyAlignment="1">
      <alignment horizontal="center" vertical="center"/>
    </xf>
    <xf numFmtId="0" fontId="23" fillId="0" borderId="20" xfId="48" applyFont="1" applyFill="1" applyBorder="1" applyAlignment="1">
      <alignment horizontal="center" vertical="center"/>
    </xf>
    <xf numFmtId="2" fontId="23" fillId="0" borderId="20" xfId="48" applyNumberFormat="1" applyFont="1" applyFill="1" applyBorder="1" applyAlignment="1" applyProtection="1">
      <alignment horizontal="center" vertical="center"/>
      <protection locked="0"/>
    </xf>
    <xf numFmtId="2" fontId="23" fillId="0" borderId="20" xfId="48" applyNumberFormat="1" applyFont="1" applyFill="1" applyBorder="1" applyAlignment="1">
      <alignment vertical="center"/>
    </xf>
    <xf numFmtId="0" fontId="9" fillId="3" borderId="8" xfId="34" applyFont="1" applyFill="1" applyBorder="1" applyAlignment="1" applyProtection="1">
      <alignment horizontal="left" vertical="center" wrapText="1" indent="1"/>
      <protection locked="0"/>
    </xf>
    <xf numFmtId="0" fontId="9" fillId="3" borderId="8" xfId="34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9" fillId="0" borderId="0" xfId="12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23" fillId="0" borderId="20" xfId="19" applyFont="1" applyFill="1" applyBorder="1" applyAlignment="1">
      <alignment horizontal="center"/>
    </xf>
    <xf numFmtId="49" fontId="38" fillId="0" borderId="19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32" fillId="8" borderId="20" xfId="0" applyFont="1" applyFill="1" applyBorder="1" applyAlignment="1">
      <alignment horizontal="center" vertical="center"/>
    </xf>
    <xf numFmtId="49" fontId="42" fillId="0" borderId="19" xfId="0" applyNumberFormat="1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/>
    </xf>
    <xf numFmtId="0" fontId="32" fillId="7" borderId="20" xfId="0" applyFont="1" applyFill="1" applyBorder="1" applyAlignment="1">
      <alignment horizontal="center" vertical="center"/>
    </xf>
    <xf numFmtId="0" fontId="24" fillId="0" borderId="20" xfId="0" applyFont="1" applyFill="1" applyBorder="1"/>
    <xf numFmtId="0" fontId="19" fillId="0" borderId="19" xfId="50" applyFont="1" applyBorder="1"/>
    <xf numFmtId="0" fontId="19" fillId="0" borderId="19" xfId="50" applyFont="1" applyBorder="1" applyAlignment="1">
      <alignment horizontal="center"/>
    </xf>
    <xf numFmtId="0" fontId="19" fillId="0" borderId="17" xfId="50" applyFont="1" applyBorder="1" applyAlignment="1">
      <alignment horizontal="center" vertical="center"/>
    </xf>
    <xf numFmtId="0" fontId="19" fillId="0" borderId="18" xfId="50" applyFont="1" applyBorder="1" applyAlignment="1">
      <alignment horizontal="center" vertical="center"/>
    </xf>
    <xf numFmtId="2" fontId="19" fillId="0" borderId="18" xfId="50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8" fillId="0" borderId="20" xfId="52" applyFont="1" applyBorder="1" applyAlignment="1">
      <alignment horizontal="left" vertical="center" wrapText="1"/>
    </xf>
    <xf numFmtId="0" fontId="28" fillId="0" borderId="20" xfId="20" applyFont="1" applyBorder="1" applyAlignment="1"/>
    <xf numFmtId="0" fontId="18" fillId="0" borderId="19" xfId="0" applyFont="1" applyBorder="1" applyAlignment="1">
      <alignment horizontal="center" vertical="center"/>
    </xf>
    <xf numFmtId="0" fontId="30" fillId="0" borderId="20" xfId="0" applyFont="1" applyFill="1" applyBorder="1" applyAlignment="1">
      <alignment horizontal="left" wrapText="1"/>
    </xf>
    <xf numFmtId="0" fontId="30" fillId="0" borderId="20" xfId="0" applyFont="1" applyFill="1" applyBorder="1" applyAlignment="1">
      <alignment horizontal="left"/>
    </xf>
    <xf numFmtId="0" fontId="30" fillId="0" borderId="20" xfId="0" applyFont="1" applyFill="1" applyBorder="1" applyAlignment="1">
      <alignment horizontal="center"/>
    </xf>
    <xf numFmtId="0" fontId="30" fillId="0" borderId="20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 wrapText="1"/>
    </xf>
    <xf numFmtId="0" fontId="30" fillId="0" borderId="2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0" fontId="30" fillId="0" borderId="20" xfId="0" applyFont="1" applyBorder="1" applyAlignment="1">
      <alignment horizontal="left" wrapText="1"/>
    </xf>
    <xf numFmtId="0" fontId="45" fillId="0" borderId="20" xfId="0" applyFont="1" applyFill="1" applyBorder="1" applyAlignment="1">
      <alignment horizontal="left" vertical="center" wrapText="1"/>
    </xf>
    <xf numFmtId="0" fontId="45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center" vertical="center"/>
    </xf>
    <xf numFmtId="0" fontId="17" fillId="0" borderId="20" xfId="52" applyFont="1" applyBorder="1" applyAlignment="1">
      <alignment horizontal="left" vertical="center" wrapText="1"/>
    </xf>
    <xf numFmtId="0" fontId="46" fillId="0" borderId="20" xfId="0" applyFont="1" applyFill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0" xfId="0" applyFont="1" applyBorder="1" applyAlignment="1">
      <alignment horizontal="left" vertical="center"/>
    </xf>
    <xf numFmtId="0" fontId="30" fillId="0" borderId="20" xfId="0" applyFont="1" applyBorder="1" applyAlignment="1">
      <alignment horizontal="center"/>
    </xf>
    <xf numFmtId="0" fontId="45" fillId="0" borderId="20" xfId="0" applyFont="1" applyBorder="1" applyAlignment="1">
      <alignment vertical="center" wrapText="1"/>
    </xf>
    <xf numFmtId="0" fontId="30" fillId="0" borderId="20" xfId="0" applyFont="1" applyBorder="1" applyAlignment="1">
      <alignment vertical="center"/>
    </xf>
    <xf numFmtId="0" fontId="46" fillId="9" borderId="20" xfId="0" applyFont="1" applyFill="1" applyBorder="1" applyAlignment="1">
      <alignment vertical="center"/>
    </xf>
    <xf numFmtId="0" fontId="45" fillId="0" borderId="20" xfId="0" applyFont="1" applyFill="1" applyBorder="1" applyAlignment="1">
      <alignment vertical="center" wrapText="1"/>
    </xf>
    <xf numFmtId="0" fontId="45" fillId="0" borderId="20" xfId="0" applyFont="1" applyFill="1" applyBorder="1" applyAlignment="1">
      <alignment vertical="center"/>
    </xf>
    <xf numFmtId="0" fontId="45" fillId="0" borderId="20" xfId="0" applyFont="1" applyFill="1" applyBorder="1" applyAlignment="1">
      <alignment horizontal="left" vertical="center"/>
    </xf>
    <xf numFmtId="0" fontId="47" fillId="0" borderId="20" xfId="0" applyNumberFormat="1" applyFont="1" applyFill="1" applyBorder="1" applyAlignment="1" applyProtection="1">
      <alignment horizontal="left" vertical="center" wrapText="1"/>
    </xf>
    <xf numFmtId="0" fontId="17" fillId="0" borderId="20" xfId="20" applyFont="1" applyBorder="1" applyAlignment="1">
      <alignment wrapText="1"/>
    </xf>
    <xf numFmtId="0" fontId="21" fillId="0" borderId="20" xfId="0" applyFont="1" applyFill="1" applyBorder="1" applyAlignment="1">
      <alignment vertical="center"/>
    </xf>
    <xf numFmtId="0" fontId="20" fillId="0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0" xfId="53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7" fillId="0" borderId="20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horizontal="center" vertical="center"/>
    </xf>
    <xf numFmtId="0" fontId="17" fillId="0" borderId="20" xfId="0" applyFont="1" applyBorder="1"/>
    <xf numFmtId="0" fontId="20" fillId="0" borderId="20" xfId="0" applyFont="1" applyBorder="1" applyAlignment="1">
      <alignment vertical="center"/>
    </xf>
    <xf numFmtId="0" fontId="20" fillId="10" borderId="2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/>
    </xf>
    <xf numFmtId="0" fontId="20" fillId="10" borderId="20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vertical="center" wrapText="1"/>
    </xf>
    <xf numFmtId="0" fontId="20" fillId="0" borderId="20" xfId="0" applyFont="1" applyBorder="1" applyAlignment="1">
      <alignment horizontal="center" wrapText="1"/>
    </xf>
    <xf numFmtId="0" fontId="19" fillId="0" borderId="20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wrapText="1"/>
    </xf>
    <xf numFmtId="0" fontId="41" fillId="0" borderId="20" xfId="0" applyFont="1" applyBorder="1" applyAlignment="1">
      <alignment horizontal="center"/>
    </xf>
    <xf numFmtId="3" fontId="0" fillId="0" borderId="19" xfId="0" applyNumberFormat="1" applyBorder="1" applyAlignment="1">
      <alignment horizontal="center" vertical="center" wrapText="1"/>
    </xf>
    <xf numFmtId="0" fontId="23" fillId="3" borderId="20" xfId="34" applyFont="1" applyFill="1" applyBorder="1" applyAlignment="1">
      <alignment horizontal="center" vertical="center" wrapText="1"/>
    </xf>
    <xf numFmtId="4" fontId="0" fillId="0" borderId="20" xfId="0" applyNumberFormat="1" applyBorder="1" applyAlignment="1">
      <alignment horizontal="left" vertical="center" wrapText="1"/>
    </xf>
    <xf numFmtId="4" fontId="0" fillId="0" borderId="20" xfId="0" applyNumberFormat="1" applyBorder="1" applyAlignment="1">
      <alignment horizontal="center" vertical="center" wrapText="1"/>
    </xf>
    <xf numFmtId="4" fontId="50" fillId="0" borderId="20" xfId="0" applyNumberFormat="1" applyFont="1" applyFill="1" applyBorder="1" applyAlignment="1">
      <alignment horizontal="center" vertical="center" wrapText="1"/>
    </xf>
    <xf numFmtId="2" fontId="23" fillId="0" borderId="20" xfId="54" applyNumberFormat="1" applyFont="1" applyFill="1" applyBorder="1" applyAlignment="1">
      <alignment horizontal="center" vertical="center" wrapText="1"/>
    </xf>
    <xf numFmtId="0" fontId="23" fillId="0" borderId="20" xfId="54" applyFont="1" applyFill="1" applyBorder="1" applyAlignment="1">
      <alignment horizontal="center" vertical="center"/>
    </xf>
    <xf numFmtId="0" fontId="23" fillId="0" borderId="20" xfId="48" applyFont="1" applyFill="1" applyBorder="1" applyAlignment="1">
      <alignment horizontal="center"/>
    </xf>
    <xf numFmtId="0" fontId="23" fillId="0" borderId="20" xfId="54" applyFont="1" applyFill="1" applyBorder="1" applyAlignment="1">
      <alignment horizontal="left" vertical="center" wrapText="1"/>
    </xf>
    <xf numFmtId="2" fontId="23" fillId="3" borderId="20" xfId="48" applyNumberFormat="1" applyFont="1" applyFill="1" applyBorder="1" applyAlignment="1">
      <alignment horizontal="center" vertical="center"/>
    </xf>
    <xf numFmtId="0" fontId="9" fillId="0" borderId="20" xfId="48" applyFont="1" applyFill="1" applyBorder="1" applyAlignment="1">
      <alignment horizontal="center" vertical="center"/>
    </xf>
    <xf numFmtId="2" fontId="23" fillId="0" borderId="20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 applyProtection="1">
      <alignment horizontal="center" vertical="top"/>
      <protection locked="0"/>
    </xf>
    <xf numFmtId="0" fontId="28" fillId="0" borderId="20" xfId="0" applyFont="1" applyFill="1" applyBorder="1" applyAlignment="1" applyProtection="1">
      <alignment horizontal="left" vertical="top"/>
      <protection locked="0"/>
    </xf>
    <xf numFmtId="0" fontId="18" fillId="0" borderId="20" xfId="0" applyFont="1" applyFill="1" applyBorder="1" applyAlignment="1" applyProtection="1">
      <alignment horizontal="center" vertical="top"/>
      <protection locked="0"/>
    </xf>
    <xf numFmtId="0" fontId="32" fillId="0" borderId="19" xfId="0" applyFont="1" applyBorder="1" applyAlignment="1" applyProtection="1">
      <alignment horizontal="center" vertical="top"/>
    </xf>
    <xf numFmtId="0" fontId="32" fillId="0" borderId="20" xfId="0" applyFont="1" applyBorder="1" applyAlignment="1" applyProtection="1">
      <alignment vertical="top" wrapText="1"/>
    </xf>
    <xf numFmtId="0" fontId="32" fillId="0" borderId="20" xfId="0" applyFont="1" applyBorder="1" applyAlignment="1" applyProtection="1">
      <alignment vertical="top"/>
    </xf>
    <xf numFmtId="0" fontId="32" fillId="0" borderId="20" xfId="0" applyFont="1" applyFill="1" applyBorder="1" applyAlignment="1" applyProtection="1">
      <alignment vertical="top" wrapText="1"/>
    </xf>
    <xf numFmtId="0" fontId="28" fillId="0" borderId="20" xfId="0" applyFont="1" applyFill="1" applyBorder="1" applyAlignment="1" applyProtection="1">
      <alignment vertical="top" wrapText="1"/>
      <protection locked="0"/>
    </xf>
    <xf numFmtId="0" fontId="18" fillId="0" borderId="20" xfId="0" applyFont="1" applyFill="1" applyBorder="1" applyAlignment="1" applyProtection="1">
      <alignment horizontal="center" vertical="top"/>
      <protection locked="0" hidden="1"/>
    </xf>
    <xf numFmtId="0" fontId="32" fillId="3" borderId="19" xfId="0" applyFont="1" applyFill="1" applyBorder="1" applyAlignment="1" applyProtection="1">
      <alignment horizontal="center" vertical="top"/>
    </xf>
    <xf numFmtId="0" fontId="32" fillId="3" borderId="20" xfId="0" applyFont="1" applyFill="1" applyBorder="1" applyAlignment="1" applyProtection="1">
      <alignment vertical="top" wrapText="1"/>
    </xf>
    <xf numFmtId="0" fontId="32" fillId="3" borderId="20" xfId="0" applyFont="1" applyFill="1" applyBorder="1" applyAlignment="1" applyProtection="1">
      <alignment vertical="top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left" vertical="center"/>
      <protection locked="0"/>
    </xf>
    <xf numFmtId="0" fontId="18" fillId="0" borderId="20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Fill="1" applyBorder="1" applyAlignment="1" applyProtection="1">
      <alignment horizontal="left" vertical="center"/>
      <protection locked="0"/>
    </xf>
    <xf numFmtId="0" fontId="18" fillId="0" borderId="19" xfId="0" applyFont="1" applyBorder="1" applyAlignment="1" applyProtection="1">
      <alignment horizontal="center" vertical="top"/>
    </xf>
    <xf numFmtId="0" fontId="18" fillId="0" borderId="20" xfId="0" applyFont="1" applyBorder="1" applyAlignment="1" applyProtection="1">
      <alignment vertical="top" wrapText="1"/>
    </xf>
    <xf numFmtId="0" fontId="18" fillId="0" borderId="20" xfId="0" applyFont="1" applyBorder="1" applyAlignment="1" applyProtection="1">
      <alignment vertical="top"/>
    </xf>
    <xf numFmtId="0" fontId="18" fillId="0" borderId="20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Border="1" applyAlignment="1" applyProtection="1">
      <alignment horizontal="center" vertical="top"/>
    </xf>
    <xf numFmtId="0" fontId="33" fillId="0" borderId="20" xfId="0" applyFont="1" applyBorder="1" applyAlignment="1" applyProtection="1">
      <alignment vertical="top" wrapText="1"/>
    </xf>
    <xf numFmtId="0" fontId="32" fillId="0" borderId="20" xfId="0" applyFont="1" applyBorder="1" applyAlignment="1" applyProtection="1">
      <alignment horizontal="center" vertical="top"/>
    </xf>
    <xf numFmtId="0" fontId="28" fillId="0" borderId="20" xfId="0" applyFont="1" applyFill="1" applyBorder="1" applyAlignment="1" applyProtection="1">
      <alignment horizontal="left" vertical="top" wrapText="1"/>
      <protection locked="0"/>
    </xf>
    <xf numFmtId="0" fontId="28" fillId="0" borderId="20" xfId="0" applyFont="1" applyFill="1" applyBorder="1" applyAlignment="1" applyProtection="1">
      <alignment horizontal="center" vertical="top"/>
      <protection locked="0"/>
    </xf>
    <xf numFmtId="0" fontId="28" fillId="11" borderId="20" xfId="55" applyFont="1" applyFill="1" applyBorder="1" applyAlignment="1">
      <alignment horizontal="center" vertical="top" wrapText="1"/>
    </xf>
    <xf numFmtId="0" fontId="18" fillId="11" borderId="20" xfId="55" applyFont="1" applyFill="1" applyBorder="1" applyAlignment="1">
      <alignment horizontal="center"/>
    </xf>
    <xf numFmtId="0" fontId="18" fillId="0" borderId="20" xfId="0" applyFont="1" applyFill="1" applyBorder="1" applyAlignment="1">
      <alignment vertical="top" wrapText="1"/>
    </xf>
    <xf numFmtId="0" fontId="18" fillId="0" borderId="20" xfId="56" applyNumberFormat="1" applyFont="1" applyFill="1" applyBorder="1" applyAlignment="1" applyProtection="1">
      <alignment horizontal="center" vertical="top"/>
    </xf>
    <xf numFmtId="1" fontId="18" fillId="0" borderId="20" xfId="56" applyNumberFormat="1" applyFont="1" applyFill="1" applyBorder="1" applyAlignment="1" applyProtection="1">
      <alignment horizontal="center" vertical="top"/>
    </xf>
    <xf numFmtId="0" fontId="18" fillId="0" borderId="20" xfId="0" applyFont="1" applyBorder="1" applyAlignment="1">
      <alignment vertical="top" wrapText="1"/>
    </xf>
    <xf numFmtId="0" fontId="18" fillId="0" borderId="20" xfId="55" applyFont="1" applyFill="1" applyBorder="1" applyAlignment="1">
      <alignment horizontal="center" vertical="top"/>
    </xf>
    <xf numFmtId="1" fontId="18" fillId="0" borderId="20" xfId="55" applyNumberFormat="1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28" fillId="11" borderId="20" xfId="0" applyFont="1" applyFill="1" applyBorder="1" applyAlignment="1">
      <alignment horizontal="center" vertical="top" wrapText="1"/>
    </xf>
    <xf numFmtId="0" fontId="51" fillId="0" borderId="20" xfId="56" applyNumberFormat="1" applyFont="1" applyFill="1" applyBorder="1" applyAlignment="1" applyProtection="1">
      <alignment horizontal="center" vertical="top"/>
    </xf>
    <xf numFmtId="1" fontId="51" fillId="0" borderId="20" xfId="56" applyNumberFormat="1" applyFont="1" applyFill="1" applyBorder="1" applyAlignment="1" applyProtection="1">
      <alignment horizontal="center" vertical="top"/>
    </xf>
    <xf numFmtId="1" fontId="52" fillId="0" borderId="20" xfId="0" applyNumberFormat="1" applyFont="1" applyFill="1" applyBorder="1" applyAlignment="1">
      <alignment horizontal="center" vertical="top"/>
    </xf>
    <xf numFmtId="1" fontId="18" fillId="0" borderId="20" xfId="0" applyNumberFormat="1" applyFont="1" applyFill="1" applyBorder="1" applyAlignment="1">
      <alignment horizontal="center" vertical="top"/>
    </xf>
    <xf numFmtId="0" fontId="18" fillId="0" borderId="20" xfId="40" applyFont="1" applyBorder="1"/>
    <xf numFmtId="0" fontId="18" fillId="0" borderId="20" xfId="40" applyNumberFormat="1" applyFont="1" applyBorder="1" applyAlignment="1">
      <alignment horizontal="center"/>
    </xf>
    <xf numFmtId="0" fontId="18" fillId="0" borderId="20" xfId="40" applyNumberFormat="1" applyFont="1" applyFill="1" applyBorder="1" applyAlignment="1">
      <alignment horizontal="center"/>
    </xf>
    <xf numFmtId="0" fontId="18" fillId="0" borderId="20" xfId="40" applyFont="1" applyFill="1" applyBorder="1"/>
    <xf numFmtId="0" fontId="18" fillId="0" borderId="20" xfId="40" applyFont="1" applyBorder="1" applyAlignment="1">
      <alignment wrapText="1"/>
    </xf>
    <xf numFmtId="0" fontId="30" fillId="0" borderId="20" xfId="0" applyNumberFormat="1" applyFont="1" applyBorder="1" applyAlignment="1">
      <alignment horizontal="center"/>
    </xf>
    <xf numFmtId="0" fontId="19" fillId="3" borderId="18" xfId="5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0" fillId="0" borderId="20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horizontal="left" vertical="top" wrapText="1"/>
    </xf>
    <xf numFmtId="0" fontId="9" fillId="0" borderId="20" xfId="0" quotePrefix="1" applyFont="1" applyBorder="1" applyAlignment="1">
      <alignment horizontal="center"/>
    </xf>
    <xf numFmtId="0" fontId="9" fillId="0" borderId="20" xfId="0" applyFont="1" applyBorder="1" applyAlignment="1">
      <alignment horizontal="left" vertical="top" wrapText="1"/>
    </xf>
    <xf numFmtId="0" fontId="32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center"/>
    </xf>
    <xf numFmtId="168" fontId="9" fillId="0" borderId="20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 vertical="center" wrapText="1"/>
    </xf>
    <xf numFmtId="0" fontId="9" fillId="3" borderId="20" xfId="34" applyFont="1" applyFill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left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53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9" fillId="3" borderId="17" xfId="5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 wrapText="1"/>
    </xf>
    <xf numFmtId="0" fontId="10" fillId="3" borderId="18" xfId="33" applyFont="1" applyFill="1" applyBorder="1" applyAlignment="1" applyProtection="1">
      <alignment vertical="center" wrapText="1"/>
      <protection locked="0"/>
    </xf>
    <xf numFmtId="3" fontId="0" fillId="3" borderId="19" xfId="0" applyNumberFormat="1" applyFill="1" applyBorder="1" applyAlignment="1">
      <alignment horizontal="center" vertical="center" wrapText="1"/>
    </xf>
    <xf numFmtId="4" fontId="0" fillId="3" borderId="20" xfId="0" applyNumberFormat="1" applyFill="1" applyBorder="1" applyAlignment="1">
      <alignment horizontal="left" vertical="center" wrapText="1"/>
    </xf>
    <xf numFmtId="4" fontId="0" fillId="3" borderId="20" xfId="0" applyNumberFormat="1" applyFill="1" applyBorder="1" applyAlignment="1">
      <alignment horizontal="center" vertical="center" wrapText="1"/>
    </xf>
    <xf numFmtId="4" fontId="50" fillId="3" borderId="20" xfId="0" applyNumberFormat="1" applyFont="1" applyFill="1" applyBorder="1" applyAlignment="1">
      <alignment horizontal="center" vertical="center" wrapText="1"/>
    </xf>
    <xf numFmtId="2" fontId="54" fillId="3" borderId="20" xfId="0" applyNumberFormat="1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left" vertical="top" wrapText="1"/>
    </xf>
    <xf numFmtId="0" fontId="9" fillId="3" borderId="20" xfId="0" applyFont="1" applyFill="1" applyBorder="1" applyAlignment="1">
      <alignment horizontal="center"/>
    </xf>
    <xf numFmtId="0" fontId="0" fillId="3" borderId="20" xfId="0" applyFont="1" applyFill="1" applyBorder="1" applyAlignment="1">
      <alignment vertical="center" wrapText="1"/>
    </xf>
    <xf numFmtId="49" fontId="23" fillId="3" borderId="20" xfId="0" applyNumberFormat="1" applyFont="1" applyFill="1" applyBorder="1" applyAlignment="1">
      <alignment horizontal="center"/>
    </xf>
    <xf numFmtId="0" fontId="9" fillId="3" borderId="20" xfId="0" quotePrefix="1" applyFont="1" applyFill="1" applyBorder="1" applyAlignment="1">
      <alignment horizontal="center"/>
    </xf>
    <xf numFmtId="168" fontId="9" fillId="3" borderId="20" xfId="0" applyNumberFormat="1" applyFont="1" applyFill="1" applyBorder="1" applyAlignment="1">
      <alignment horizontal="center"/>
    </xf>
    <xf numFmtId="0" fontId="9" fillId="3" borderId="20" xfId="0" applyFont="1" applyFill="1" applyBorder="1" applyAlignment="1">
      <alignment vertical="center" wrapText="1"/>
    </xf>
    <xf numFmtId="0" fontId="18" fillId="3" borderId="20" xfId="0" applyFont="1" applyFill="1" applyBorder="1" applyAlignment="1">
      <alignment horizontal="left" vertical="center" wrapText="1"/>
    </xf>
    <xf numFmtId="0" fontId="32" fillId="3" borderId="20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/>
    </xf>
    <xf numFmtId="49" fontId="43" fillId="0" borderId="20" xfId="34" applyNumberFormat="1" applyFont="1" applyFill="1" applyBorder="1" applyAlignment="1">
      <alignment vertical="center" wrapText="1"/>
    </xf>
    <xf numFmtId="49" fontId="46" fillId="0" borderId="20" xfId="34" applyNumberFormat="1" applyFont="1" applyFill="1" applyBorder="1" applyAlignment="1">
      <alignment horizontal="left" vertical="center" wrapText="1"/>
    </xf>
    <xf numFmtId="49" fontId="55" fillId="8" borderId="20" xfId="0" applyNumberFormat="1" applyFont="1" applyFill="1" applyBorder="1" applyAlignment="1">
      <alignment horizontal="center"/>
    </xf>
    <xf numFmtId="2" fontId="9" fillId="0" borderId="20" xfId="52" applyNumberFormat="1" applyFont="1" applyFill="1" applyBorder="1" applyAlignment="1">
      <alignment horizontal="center" vertical="center"/>
    </xf>
    <xf numFmtId="0" fontId="19" fillId="0" borderId="20" xfId="57" applyFont="1" applyFill="1" applyBorder="1" applyAlignment="1">
      <alignment horizontal="left" vertical="center" wrapText="1"/>
    </xf>
    <xf numFmtId="0" fontId="19" fillId="0" borderId="20" xfId="57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9" fillId="0" borderId="20" xfId="58" applyFont="1" applyFill="1" applyBorder="1" applyAlignment="1">
      <alignment vertical="center" wrapText="1"/>
    </xf>
    <xf numFmtId="0" fontId="9" fillId="0" borderId="20" xfId="58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49" fontId="30" fillId="0" borderId="20" xfId="34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/>
    </xf>
    <xf numFmtId="49" fontId="18" fillId="0" borderId="20" xfId="44" applyNumberFormat="1" applyFont="1" applyBorder="1" applyAlignment="1">
      <alignment horizontal="left" vertical="center" wrapText="1"/>
    </xf>
    <xf numFmtId="49" fontId="9" fillId="0" borderId="20" xfId="34" applyNumberFormat="1" applyFont="1" applyFill="1" applyBorder="1" applyAlignment="1">
      <alignment horizontal="left" vertical="center"/>
    </xf>
    <xf numFmtId="49" fontId="9" fillId="0" borderId="20" xfId="34" applyNumberFormat="1" applyFont="1" applyFill="1" applyBorder="1" applyAlignment="1">
      <alignment horizontal="center" vertical="center"/>
    </xf>
    <xf numFmtId="49" fontId="9" fillId="0" borderId="20" xfId="34" applyNumberFormat="1" applyFont="1" applyFill="1" applyBorder="1" applyAlignment="1">
      <alignment vertical="center"/>
    </xf>
    <xf numFmtId="49" fontId="30" fillId="0" borderId="20" xfId="34" applyNumberFormat="1" applyFont="1" applyFill="1" applyBorder="1" applyAlignment="1">
      <alignment horizontal="left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0" xfId="0" applyNumberFormat="1" applyFont="1" applyFill="1" applyBorder="1" applyAlignment="1">
      <alignment horizontal="center" vertical="top" wrapText="1"/>
    </xf>
    <xf numFmtId="0" fontId="30" fillId="0" borderId="20" xfId="0" applyFont="1" applyFill="1" applyBorder="1" applyAlignment="1">
      <alignment horizontal="left" vertical="top" wrapText="1"/>
    </xf>
    <xf numFmtId="0" fontId="30" fillId="0" borderId="20" xfId="0" applyFont="1" applyFill="1" applyBorder="1" applyAlignment="1">
      <alignment horizontal="center" wrapText="1"/>
    </xf>
    <xf numFmtId="0" fontId="30" fillId="0" borderId="20" xfId="0" applyFont="1" applyFill="1" applyBorder="1" applyAlignment="1">
      <alignment horizontal="center" vertical="top" wrapText="1"/>
    </xf>
    <xf numFmtId="0" fontId="18" fillId="0" borderId="20" xfId="0" applyFont="1" applyBorder="1" applyAlignment="1">
      <alignment horizontal="left" vertical="center"/>
    </xf>
    <xf numFmtId="0" fontId="18" fillId="0" borderId="20" xfId="0" applyFont="1" applyFill="1" applyBorder="1" applyAlignment="1">
      <alignment horizontal="center" vertical="top" wrapText="1"/>
    </xf>
    <xf numFmtId="0" fontId="18" fillId="0" borderId="20" xfId="0" applyNumberFormat="1" applyFont="1" applyFill="1" applyBorder="1" applyAlignment="1">
      <alignment horizontal="center" vertical="top" wrapText="1"/>
    </xf>
    <xf numFmtId="49" fontId="30" fillId="0" borderId="20" xfId="59" applyNumberFormat="1" applyFont="1" applyFill="1" applyBorder="1" applyAlignment="1">
      <alignment horizontal="justify" vertical="top" wrapText="1"/>
    </xf>
    <xf numFmtId="49" fontId="17" fillId="0" borderId="20" xfId="34" applyNumberFormat="1" applyFont="1" applyFill="1" applyBorder="1" applyAlignment="1">
      <alignment vertical="center" wrapText="1"/>
    </xf>
    <xf numFmtId="49" fontId="55" fillId="0" borderId="20" xfId="0" applyNumberFormat="1" applyFont="1" applyFill="1" applyBorder="1" applyAlignment="1">
      <alignment horizontal="center"/>
    </xf>
    <xf numFmtId="0" fontId="30" fillId="0" borderId="20" xfId="57" applyFont="1" applyFill="1" applyBorder="1" applyAlignment="1">
      <alignment horizontal="left" vertical="center" wrapText="1"/>
    </xf>
    <xf numFmtId="0" fontId="30" fillId="0" borderId="20" xfId="57" applyFont="1" applyFill="1" applyBorder="1" applyAlignment="1">
      <alignment horizontal="center" vertical="center" wrapText="1"/>
    </xf>
    <xf numFmtId="0" fontId="46" fillId="0" borderId="20" xfId="0" applyNumberFormat="1" applyFont="1" applyFill="1" applyBorder="1" applyAlignment="1">
      <alignment horizontal="center" vertical="center"/>
    </xf>
    <xf numFmtId="49" fontId="30" fillId="0" borderId="20" xfId="59" applyNumberFormat="1" applyFont="1" applyFill="1" applyBorder="1" applyAlignment="1">
      <alignment horizontal="left" vertical="center" wrapText="1"/>
    </xf>
    <xf numFmtId="49" fontId="30" fillId="0" borderId="20" xfId="59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1" fontId="18" fillId="0" borderId="20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 wrapText="1"/>
    </xf>
    <xf numFmtId="0" fontId="28" fillId="3" borderId="20" xfId="0" applyFont="1" applyFill="1" applyBorder="1" applyAlignment="1">
      <alignment horizontal="left" vertical="center" wrapText="1"/>
    </xf>
    <xf numFmtId="0" fontId="18" fillId="3" borderId="20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vertical="center" wrapText="1"/>
    </xf>
    <xf numFmtId="3" fontId="0" fillId="0" borderId="19" xfId="0" applyNumberFormat="1" applyFont="1" applyBorder="1" applyAlignment="1">
      <alignment horizontal="right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21" fillId="14" borderId="20" xfId="0" applyNumberFormat="1" applyFont="1" applyFill="1" applyBorder="1" applyAlignment="1">
      <alignment horizontal="left" vertical="center" wrapText="1"/>
    </xf>
    <xf numFmtId="4" fontId="21" fillId="15" borderId="20" xfId="0" applyNumberFormat="1" applyFont="1" applyFill="1" applyBorder="1" applyAlignment="1">
      <alignment horizontal="left" vertical="center" wrapText="1"/>
    </xf>
    <xf numFmtId="4" fontId="0" fillId="0" borderId="20" xfId="0" applyNumberFormat="1" applyFont="1" applyBorder="1" applyAlignment="1">
      <alignment horizontal="left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21" fillId="0" borderId="20" xfId="0" applyNumberFormat="1" applyFont="1" applyBorder="1" applyAlignment="1">
      <alignment horizontal="left" vertical="center" wrapText="1"/>
    </xf>
    <xf numFmtId="2" fontId="18" fillId="0" borderId="19" xfId="0" applyNumberFormat="1" applyFont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left" vertical="top" wrapText="1"/>
    </xf>
    <xf numFmtId="49" fontId="18" fillId="0" borderId="20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vertical="center"/>
    </xf>
    <xf numFmtId="0" fontId="46" fillId="0" borderId="20" xfId="0" applyFont="1" applyBorder="1" applyAlignment="1">
      <alignment horizontal="left" vertical="center" wrapText="1"/>
    </xf>
    <xf numFmtId="1" fontId="18" fillId="0" borderId="20" xfId="0" applyNumberFormat="1" applyFont="1" applyFill="1" applyBorder="1" applyAlignment="1">
      <alignment horizontal="center" vertical="center" wrapText="1"/>
    </xf>
    <xf numFmtId="49" fontId="18" fillId="0" borderId="20" xfId="60" applyNumberFormat="1" applyFont="1" applyFill="1" applyBorder="1" applyAlignment="1">
      <alignment horizontal="left" vertical="center" wrapText="1" shrinkToFit="1"/>
    </xf>
    <xf numFmtId="0" fontId="20" fillId="3" borderId="19" xfId="50" applyFont="1" applyFill="1" applyBorder="1"/>
    <xf numFmtId="49" fontId="28" fillId="0" borderId="20" xfId="60" applyNumberFormat="1" applyFont="1" applyFill="1" applyBorder="1" applyAlignment="1">
      <alignment horizontal="left" vertical="center" wrapText="1" shrinkToFit="1"/>
    </xf>
    <xf numFmtId="1" fontId="59" fillId="13" borderId="20" xfId="0" applyNumberFormat="1" applyFont="1" applyFill="1" applyBorder="1" applyAlignment="1">
      <alignment horizontal="center" vertical="center" wrapText="1"/>
    </xf>
    <xf numFmtId="1" fontId="18" fillId="13" borderId="20" xfId="0" applyNumberFormat="1" applyFont="1" applyFill="1" applyBorder="1" applyAlignment="1">
      <alignment horizontal="center" vertical="center" wrapText="1"/>
    </xf>
    <xf numFmtId="0" fontId="19" fillId="3" borderId="21" xfId="5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wrapText="1"/>
    </xf>
    <xf numFmtId="0" fontId="23" fillId="3" borderId="22" xfId="0" applyFont="1" applyFill="1" applyBorder="1" applyAlignment="1">
      <alignment horizontal="center"/>
    </xf>
    <xf numFmtId="0" fontId="23" fillId="7" borderId="22" xfId="0" applyFont="1" applyFill="1" applyBorder="1" applyAlignment="1">
      <alignment horizontal="center"/>
    </xf>
    <xf numFmtId="0" fontId="0" fillId="0" borderId="20" xfId="19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 wrapText="1"/>
    </xf>
    <xf numFmtId="0" fontId="23" fillId="3" borderId="23" xfId="48" applyFont="1" applyFill="1" applyBorder="1" applyAlignment="1">
      <alignment horizontal="center"/>
    </xf>
    <xf numFmtId="0" fontId="23" fillId="3" borderId="23" xfId="48" applyFont="1" applyFill="1" applyBorder="1" applyAlignment="1">
      <alignment horizontal="center" wrapText="1"/>
    </xf>
    <xf numFmtId="0" fontId="37" fillId="3" borderId="23" xfId="48" applyFont="1" applyFill="1" applyBorder="1" applyAlignment="1">
      <alignment horizontal="center"/>
    </xf>
    <xf numFmtId="2" fontId="23" fillId="3" borderId="23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/>
    </xf>
    <xf numFmtId="0" fontId="23" fillId="3" borderId="23" xfId="48" applyFont="1" applyFill="1" applyBorder="1" applyAlignment="1">
      <alignment horizontal="center" vertical="center" wrapText="1"/>
    </xf>
    <xf numFmtId="9" fontId="23" fillId="3" borderId="23" xfId="48" applyNumberFormat="1" applyFont="1" applyFill="1" applyBorder="1" applyAlignment="1">
      <alignment horizontal="center"/>
    </xf>
    <xf numFmtId="0" fontId="23" fillId="3" borderId="23" xfId="48" applyFont="1" applyFill="1" applyBorder="1" applyAlignment="1">
      <alignment horizontal="center" vertical="center"/>
    </xf>
    <xf numFmtId="2" fontId="23" fillId="3" borderId="23" xfId="48" applyNumberFormat="1" applyFont="1" applyFill="1" applyBorder="1" applyAlignment="1">
      <alignment vertical="center" wrapText="1"/>
    </xf>
    <xf numFmtId="49" fontId="23" fillId="0" borderId="23" xfId="0" applyNumberFormat="1" applyFont="1" applyFill="1" applyBorder="1" applyAlignment="1">
      <alignment horizontal="center" vertical="center"/>
    </xf>
    <xf numFmtId="1" fontId="23" fillId="3" borderId="23" xfId="0" applyNumberFormat="1" applyFont="1" applyFill="1" applyBorder="1" applyAlignment="1">
      <alignment horizontal="center" vertical="center" wrapText="1"/>
    </xf>
    <xf numFmtId="0" fontId="23" fillId="3" borderId="23" xfId="48" applyFont="1" applyFill="1" applyBorder="1" applyAlignment="1">
      <alignment horizontal="left" vertical="center" wrapText="1"/>
    </xf>
    <xf numFmtId="0" fontId="23" fillId="0" borderId="23" xfId="0" applyNumberFormat="1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center" vertical="center"/>
    </xf>
    <xf numFmtId="0" fontId="23" fillId="0" borderId="23" xfId="19" applyFont="1" applyFill="1" applyBorder="1" applyAlignment="1">
      <alignment horizontal="center"/>
    </xf>
    <xf numFmtId="0" fontId="23" fillId="0" borderId="23" xfId="0" applyNumberFormat="1" applyFont="1" applyFill="1" applyBorder="1" applyAlignment="1">
      <alignment vertical="center" wrapText="1"/>
    </xf>
    <xf numFmtId="0" fontId="18" fillId="0" borderId="5" xfId="0" applyFont="1" applyFill="1" applyBorder="1" applyAlignment="1">
      <alignment wrapText="1"/>
    </xf>
    <xf numFmtId="0" fontId="30" fillId="0" borderId="24" xfId="0" applyFont="1" applyBorder="1" applyAlignment="1">
      <alignment horizontal="left" vertical="center" wrapText="1"/>
    </xf>
    <xf numFmtId="0" fontId="19" fillId="0" borderId="16" xfId="50" applyFont="1" applyBorder="1" applyAlignment="1">
      <alignment horizontal="center" vertical="center"/>
    </xf>
    <xf numFmtId="0" fontId="18" fillId="0" borderId="20" xfId="34" applyFont="1" applyBorder="1" applyAlignment="1" applyProtection="1">
      <alignment horizontal="center" vertical="center"/>
      <protection locked="0"/>
    </xf>
    <xf numFmtId="0" fontId="18" fillId="3" borderId="20" xfId="34" applyFont="1" applyFill="1" applyBorder="1" applyAlignment="1" applyProtection="1">
      <alignment horizontal="center" vertical="center"/>
      <protection locked="0"/>
    </xf>
    <xf numFmtId="0" fontId="9" fillId="5" borderId="19" xfId="34" applyFont="1" applyFill="1" applyBorder="1" applyAlignment="1">
      <alignment horizontal="center" vertical="center" wrapText="1"/>
    </xf>
    <xf numFmtId="0" fontId="9" fillId="5" borderId="20" xfId="34" applyFont="1" applyFill="1" applyBorder="1" applyAlignment="1" applyProtection="1">
      <alignment vertical="center" wrapText="1"/>
      <protection locked="0"/>
    </xf>
    <xf numFmtId="0" fontId="9" fillId="3" borderId="20" xfId="34" applyFont="1" applyFill="1" applyBorder="1" applyAlignment="1" applyProtection="1">
      <alignment horizontal="center" vertical="center"/>
      <protection locked="0"/>
    </xf>
    <xf numFmtId="2" fontId="9" fillId="3" borderId="20" xfId="34" applyNumberFormat="1" applyFont="1" applyFill="1" applyBorder="1" applyAlignment="1" applyProtection="1">
      <alignment horizontal="center" vertical="center"/>
      <protection locked="0"/>
    </xf>
    <xf numFmtId="0" fontId="9" fillId="5" borderId="20" xfId="41" applyFont="1" applyFill="1" applyBorder="1" applyAlignment="1">
      <alignment horizontal="center" vertical="center" wrapText="1"/>
    </xf>
    <xf numFmtId="0" fontId="9" fillId="0" borderId="20" xfId="34" applyFont="1" applyFill="1" applyBorder="1" applyAlignment="1" applyProtection="1">
      <alignment vertical="center" wrapText="1"/>
      <protection locked="0"/>
    </xf>
    <xf numFmtId="0" fontId="9" fillId="5" borderId="20" xfId="34" applyFont="1" applyFill="1" applyBorder="1" applyAlignment="1" applyProtection="1">
      <alignment horizontal="center" vertical="center"/>
      <protection locked="0"/>
    </xf>
    <xf numFmtId="2" fontId="9" fillId="0" borderId="20" xfId="34" applyNumberFormat="1" applyFont="1" applyFill="1" applyBorder="1" applyAlignment="1" applyProtection="1">
      <alignment horizontal="center" vertical="center"/>
      <protection locked="0"/>
    </xf>
    <xf numFmtId="0" fontId="9" fillId="0" borderId="20" xfId="34" applyFont="1" applyFill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vertical="center" wrapText="1"/>
    </xf>
    <xf numFmtId="0" fontId="24" fillId="3" borderId="20" xfId="0" applyFont="1" applyFill="1" applyBorder="1" applyAlignment="1">
      <alignment horizontal="center" vertical="center"/>
    </xf>
    <xf numFmtId="168" fontId="9" fillId="3" borderId="20" xfId="0" applyNumberFormat="1" applyFont="1" applyFill="1" applyBorder="1" applyAlignment="1">
      <alignment horizontal="center" vertical="center"/>
    </xf>
    <xf numFmtId="0" fontId="9" fillId="0" borderId="20" xfId="61" applyFont="1" applyBorder="1" applyAlignment="1">
      <alignment horizontal="left" vertical="center" wrapText="1"/>
    </xf>
    <xf numFmtId="0" fontId="9" fillId="3" borderId="20" xfId="62" applyFont="1" applyFill="1" applyBorder="1" applyAlignment="1">
      <alignment horizontal="center" vertical="center" wrapText="1"/>
    </xf>
    <xf numFmtId="2" fontId="9" fillId="3" borderId="20" xfId="62" applyNumberFormat="1" applyFont="1" applyFill="1" applyBorder="1" applyAlignment="1">
      <alignment horizontal="center" vertical="center" wrapText="1"/>
    </xf>
    <xf numFmtId="0" fontId="9" fillId="0" borderId="20" xfId="61" applyFont="1" applyBorder="1" applyAlignment="1">
      <alignment horizontal="left" vertical="top" wrapText="1"/>
    </xf>
    <xf numFmtId="0" fontId="0" fillId="8" borderId="20" xfId="0" applyFont="1" applyFill="1" applyBorder="1" applyAlignment="1">
      <alignment horizontal="center" vertical="center" wrapText="1"/>
    </xf>
    <xf numFmtId="0" fontId="10" fillId="3" borderId="20" xfId="33" applyFont="1" applyFill="1" applyBorder="1" applyAlignment="1" applyProtection="1">
      <alignment vertical="center" wrapText="1"/>
      <protection locked="0"/>
    </xf>
    <xf numFmtId="4" fontId="9" fillId="3" borderId="20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9" fillId="3" borderId="19" xfId="34" applyFont="1" applyFill="1" applyBorder="1" applyAlignment="1">
      <alignment horizontal="center" vertical="center" wrapText="1"/>
    </xf>
    <xf numFmtId="0" fontId="9" fillId="0" borderId="20" xfId="62" applyFont="1" applyBorder="1" applyAlignment="1">
      <alignment horizontal="center" vertical="center"/>
    </xf>
    <xf numFmtId="0" fontId="9" fillId="7" borderId="20" xfId="62" applyFont="1" applyFill="1" applyBorder="1" applyAlignment="1">
      <alignment horizontal="left" vertical="center" wrapText="1"/>
    </xf>
    <xf numFmtId="0" fontId="9" fillId="3" borderId="20" xfId="62" applyFont="1" applyFill="1" applyBorder="1" applyAlignment="1">
      <alignment horizontal="center" wrapText="1"/>
    </xf>
    <xf numFmtId="2" fontId="9" fillId="3" borderId="20" xfId="62" applyNumberFormat="1" applyFont="1" applyFill="1" applyBorder="1" applyAlignment="1" applyProtection="1">
      <alignment horizontal="center" vertical="center"/>
    </xf>
    <xf numFmtId="0" fontId="9" fillId="7" borderId="20" xfId="62" quotePrefix="1" applyFont="1" applyFill="1" applyBorder="1" applyAlignment="1">
      <alignment horizontal="left" vertical="center" wrapText="1"/>
    </xf>
    <xf numFmtId="0" fontId="9" fillId="3" borderId="20" xfId="62" applyFont="1" applyFill="1" applyBorder="1" applyAlignment="1">
      <alignment horizontal="left" vertical="center" wrapText="1"/>
    </xf>
    <xf numFmtId="0" fontId="9" fillId="0" borderId="20" xfId="34" applyFont="1" applyBorder="1" applyAlignment="1" applyProtection="1">
      <alignment horizontal="left" vertical="center" wrapText="1" indent="1"/>
      <protection locked="0"/>
    </xf>
    <xf numFmtId="0" fontId="9" fillId="3" borderId="20" xfId="62" applyFont="1" applyFill="1" applyBorder="1" applyAlignment="1">
      <alignment horizontal="center"/>
    </xf>
    <xf numFmtId="168" fontId="9" fillId="3" borderId="20" xfId="62" applyNumberFormat="1" applyFont="1" applyFill="1" applyBorder="1" applyAlignment="1">
      <alignment horizontal="center"/>
    </xf>
    <xf numFmtId="2" fontId="9" fillId="3" borderId="20" xfId="62" applyNumberFormat="1" applyFont="1" applyFill="1" applyBorder="1" applyAlignment="1">
      <alignment horizontal="center"/>
    </xf>
    <xf numFmtId="0" fontId="9" fillId="3" borderId="20" xfId="62" applyFont="1" applyFill="1" applyBorder="1" applyAlignment="1">
      <alignment horizontal="center" vertical="center"/>
    </xf>
    <xf numFmtId="2" fontId="9" fillId="3" borderId="20" xfId="62" applyNumberFormat="1" applyFont="1" applyFill="1" applyBorder="1" applyAlignment="1">
      <alignment horizontal="center" vertical="center"/>
    </xf>
    <xf numFmtId="0" fontId="17" fillId="0" borderId="20" xfId="62" applyFont="1" applyFill="1" applyBorder="1" applyAlignment="1">
      <alignment horizontal="left" vertical="center" wrapText="1"/>
    </xf>
    <xf numFmtId="0" fontId="60" fillId="3" borderId="20" xfId="33" applyFont="1" applyFill="1" applyBorder="1" applyAlignment="1" applyProtection="1">
      <alignment vertical="center" wrapText="1"/>
      <protection locked="0"/>
    </xf>
    <xf numFmtId="0" fontId="9" fillId="3" borderId="20" xfId="34" applyFont="1" applyFill="1" applyBorder="1" applyAlignment="1" applyProtection="1">
      <alignment vertical="center" wrapText="1"/>
      <protection locked="0"/>
    </xf>
    <xf numFmtId="0" fontId="9" fillId="3" borderId="19" xfId="63" applyFont="1" applyFill="1" applyBorder="1" applyAlignment="1">
      <alignment horizontal="center" vertical="center"/>
    </xf>
    <xf numFmtId="0" fontId="23" fillId="3" borderId="20" xfId="64" applyFont="1" applyFill="1" applyBorder="1" applyAlignment="1">
      <alignment horizontal="center" vertical="center" wrapText="1"/>
    </xf>
    <xf numFmtId="0" fontId="24" fillId="3" borderId="20" xfId="63" applyFont="1" applyFill="1" applyBorder="1" applyAlignment="1">
      <alignment horizontal="left" vertical="center" wrapText="1"/>
    </xf>
    <xf numFmtId="2" fontId="24" fillId="3" borderId="20" xfId="63" applyNumberFormat="1" applyFont="1" applyFill="1" applyBorder="1" applyAlignment="1">
      <alignment horizontal="center" vertical="center"/>
    </xf>
    <xf numFmtId="3" fontId="9" fillId="3" borderId="19" xfId="0" applyNumberFormat="1" applyFont="1" applyFill="1" applyBorder="1" applyAlignment="1">
      <alignment horizontal="center" vertical="center" wrapText="1"/>
    </xf>
    <xf numFmtId="0" fontId="9" fillId="3" borderId="20" xfId="64" applyFont="1" applyFill="1" applyBorder="1" applyAlignment="1">
      <alignment horizontal="center" vertical="center" wrapText="1"/>
    </xf>
    <xf numFmtId="0" fontId="9" fillId="5" borderId="20" xfId="65" applyFont="1" applyFill="1" applyBorder="1" applyAlignment="1">
      <alignment horizontal="center" vertical="center" wrapText="1"/>
    </xf>
    <xf numFmtId="0" fontId="9" fillId="3" borderId="20" xfId="66" applyFont="1" applyFill="1" applyBorder="1" applyAlignment="1">
      <alignment horizontal="center" vertical="center"/>
    </xf>
    <xf numFmtId="0" fontId="20" fillId="0" borderId="19" xfId="50" applyFont="1" applyBorder="1" applyAlignment="1">
      <alignment horizontal="center" vertical="center"/>
    </xf>
    <xf numFmtId="0" fontId="20" fillId="3" borderId="20" xfId="50" applyFont="1" applyFill="1" applyBorder="1"/>
    <xf numFmtId="0" fontId="20" fillId="0" borderId="20" xfId="50" applyFont="1" applyBorder="1"/>
    <xf numFmtId="0" fontId="17" fillId="3" borderId="20" xfId="0" applyFont="1" applyFill="1" applyBorder="1"/>
    <xf numFmtId="0" fontId="9" fillId="0" borderId="20" xfId="0" applyFont="1" applyBorder="1"/>
    <xf numFmtId="0" fontId="17" fillId="16" borderId="20" xfId="0" applyFont="1" applyFill="1" applyBorder="1"/>
    <xf numFmtId="0" fontId="9" fillId="3" borderId="20" xfId="62" applyFont="1" applyFill="1" applyBorder="1" applyAlignment="1">
      <alignment horizontal="right" wrapText="1"/>
    </xf>
    <xf numFmtId="0" fontId="24" fillId="3" borderId="20" xfId="68" applyNumberFormat="1" applyFont="1" applyFill="1" applyBorder="1" applyAlignment="1">
      <alignment horizontal="right" vertical="center" wrapText="1"/>
    </xf>
    <xf numFmtId="0" fontId="9" fillId="3" borderId="20" xfId="62" applyFont="1" applyFill="1" applyBorder="1" applyAlignment="1">
      <alignment horizontal="right"/>
    </xf>
    <xf numFmtId="0" fontId="9" fillId="0" borderId="20" xfId="0" applyFont="1" applyFill="1" applyBorder="1" applyAlignment="1">
      <alignment horizontal="left" wrapText="1"/>
    </xf>
    <xf numFmtId="0" fontId="9" fillId="3" borderId="20" xfId="0" applyFont="1" applyFill="1" applyBorder="1" applyAlignment="1">
      <alignment horizontal="center" vertical="center" wrapText="1"/>
    </xf>
    <xf numFmtId="168" fontId="9" fillId="3" borderId="20" xfId="0" applyNumberFormat="1" applyFont="1" applyFill="1" applyBorder="1" applyAlignment="1">
      <alignment horizontal="center" vertical="center" wrapText="1"/>
    </xf>
    <xf numFmtId="0" fontId="24" fillId="0" borderId="19" xfId="43" applyFont="1" applyFill="1" applyBorder="1" applyAlignment="1">
      <alignment horizontal="center" vertical="center"/>
    </xf>
    <xf numFmtId="2" fontId="9" fillId="3" borderId="20" xfId="0" applyNumberFormat="1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left" wrapText="1"/>
    </xf>
    <xf numFmtId="0" fontId="9" fillId="3" borderId="20" xfId="34" applyFont="1" applyFill="1" applyBorder="1" applyAlignment="1" applyProtection="1">
      <alignment horizontal="left" vertical="center" wrapText="1" indent="1"/>
      <protection locked="0"/>
    </xf>
    <xf numFmtId="0" fontId="9" fillId="3" borderId="20" xfId="62" applyFont="1" applyFill="1" applyBorder="1" applyAlignment="1">
      <alignment horizontal="left"/>
    </xf>
    <xf numFmtId="0" fontId="9" fillId="5" borderId="20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right" vertical="top" wrapText="1"/>
    </xf>
    <xf numFmtId="0" fontId="9" fillId="5" borderId="20" xfId="34" applyFont="1" applyFill="1" applyBorder="1" applyAlignment="1" applyProtection="1">
      <alignment horizontal="left" vertical="center" wrapText="1" indent="1"/>
      <protection locked="0"/>
    </xf>
    <xf numFmtId="0" fontId="23" fillId="0" borderId="20" xfId="65" applyFont="1" applyFill="1" applyBorder="1" applyAlignment="1">
      <alignment horizontal="center" vertical="center" wrapText="1"/>
    </xf>
    <xf numFmtId="0" fontId="17" fillId="0" borderId="20" xfId="34" applyFont="1" applyFill="1" applyBorder="1" applyAlignment="1" applyProtection="1">
      <alignment horizontal="left" vertical="center" wrapText="1" indent="1"/>
      <protection locked="0"/>
    </xf>
    <xf numFmtId="0" fontId="19" fillId="3" borderId="20" xfId="34" applyFont="1" applyFill="1" applyBorder="1" applyAlignment="1" applyProtection="1">
      <alignment vertical="center" wrapText="1"/>
      <protection locked="0"/>
    </xf>
    <xf numFmtId="0" fontId="19" fillId="3" borderId="20" xfId="34" applyFont="1" applyFill="1" applyBorder="1" applyAlignment="1" applyProtection="1">
      <alignment horizontal="left" vertical="center" wrapText="1" indent="1"/>
      <protection locked="0"/>
    </xf>
    <xf numFmtId="0" fontId="9" fillId="3" borderId="20" xfId="34" applyFont="1" applyFill="1" applyBorder="1" applyAlignment="1" applyProtection="1">
      <alignment horizontal="left" vertical="center" wrapText="1"/>
      <protection locked="0"/>
    </xf>
    <xf numFmtId="0" fontId="17" fillId="3" borderId="20" xfId="34" applyFont="1" applyFill="1" applyBorder="1" applyAlignment="1" applyProtection="1">
      <alignment vertical="center" wrapText="1"/>
      <protection locked="0"/>
    </xf>
    <xf numFmtId="0" fontId="23" fillId="0" borderId="20" xfId="64" applyFont="1" applyFill="1" applyBorder="1" applyAlignment="1">
      <alignment horizontal="center" vertical="center" wrapText="1"/>
    </xf>
    <xf numFmtId="0" fontId="19" fillId="3" borderId="20" xfId="34" applyFont="1" applyFill="1" applyBorder="1" applyAlignment="1" applyProtection="1">
      <alignment horizontal="right" vertical="center" wrapText="1"/>
      <protection locked="0"/>
    </xf>
    <xf numFmtId="0" fontId="24" fillId="3" borderId="19" xfId="69" applyFont="1" applyFill="1" applyBorder="1" applyAlignment="1">
      <alignment horizontal="center" vertical="center"/>
    </xf>
    <xf numFmtId="0" fontId="17" fillId="3" borderId="20" xfId="62" applyFont="1" applyFill="1" applyBorder="1" applyAlignment="1">
      <alignment horizontal="left"/>
    </xf>
    <xf numFmtId="0" fontId="43" fillId="3" borderId="20" xfId="63" applyFont="1" applyFill="1" applyBorder="1" applyAlignment="1">
      <alignment horizontal="left" vertical="center" wrapText="1"/>
    </xf>
    <xf numFmtId="0" fontId="9" fillId="3" borderId="20" xfId="0" applyFont="1" applyFill="1" applyBorder="1"/>
    <xf numFmtId="0" fontId="19" fillId="3" borderId="19" xfId="5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left" vertical="center" wrapText="1"/>
    </xf>
    <xf numFmtId="2" fontId="9" fillId="3" borderId="20" xfId="0" applyNumberFormat="1" applyFont="1" applyFill="1" applyBorder="1" applyAlignment="1">
      <alignment horizontal="center" vertical="center" wrapText="1"/>
    </xf>
    <xf numFmtId="0" fontId="17" fillId="0" borderId="20" xfId="34" applyFont="1" applyBorder="1" applyAlignment="1" applyProtection="1">
      <alignment horizontal="center" vertical="center" wrapText="1"/>
      <protection locked="0"/>
    </xf>
    <xf numFmtId="0" fontId="9" fillId="3" borderId="20" xfId="0" applyFont="1" applyFill="1" applyBorder="1" applyAlignment="1">
      <alignment vertical="top" wrapText="1"/>
    </xf>
    <xf numFmtId="0" fontId="62" fillId="3" borderId="20" xfId="33" applyFont="1" applyFill="1" applyBorder="1" applyAlignment="1" applyProtection="1">
      <alignment vertical="center" wrapText="1"/>
      <protection locked="0"/>
    </xf>
    <xf numFmtId="0" fontId="9" fillId="3" borderId="20" xfId="65" applyFont="1" applyFill="1" applyBorder="1" applyAlignment="1">
      <alignment horizontal="center" vertical="center" wrapText="1"/>
    </xf>
    <xf numFmtId="0" fontId="19" fillId="3" borderId="20" xfId="34" applyFont="1" applyFill="1" applyBorder="1" applyAlignment="1" applyProtection="1">
      <alignment horizontal="center" vertical="center"/>
      <protection locked="0"/>
    </xf>
    <xf numFmtId="0" fontId="24" fillId="3" borderId="20" xfId="0" applyFont="1" applyFill="1" applyBorder="1" applyAlignment="1">
      <alignment wrapText="1"/>
    </xf>
    <xf numFmtId="0" fontId="9" fillId="3" borderId="20" xfId="0" applyFont="1" applyFill="1" applyBorder="1" applyAlignment="1">
      <alignment horizontal="left" vertical="center" wrapText="1"/>
    </xf>
    <xf numFmtId="0" fontId="9" fillId="3" borderId="26" xfId="34" applyFont="1" applyFill="1" applyBorder="1" applyAlignment="1">
      <alignment horizontal="center" vertical="center" wrapText="1"/>
    </xf>
    <xf numFmtId="2" fontId="19" fillId="0" borderId="27" xfId="0" applyNumberFormat="1" applyFont="1" applyBorder="1" applyAlignment="1">
      <alignment horizontal="center" vertical="center"/>
    </xf>
    <xf numFmtId="2" fontId="19" fillId="0" borderId="28" xfId="0" applyNumberFormat="1" applyFont="1" applyBorder="1" applyAlignment="1">
      <alignment horizontal="center" vertical="center"/>
    </xf>
    <xf numFmtId="0" fontId="19" fillId="0" borderId="16" xfId="36" applyFont="1" applyBorder="1" applyAlignment="1">
      <alignment horizontal="center" vertical="center"/>
    </xf>
    <xf numFmtId="0" fontId="9" fillId="0" borderId="26" xfId="34" applyFont="1" applyFill="1" applyBorder="1" applyAlignment="1">
      <alignment horizontal="center" vertical="center" wrapText="1"/>
    </xf>
    <xf numFmtId="0" fontId="9" fillId="0" borderId="20" xfId="62" applyFont="1" applyFill="1" applyBorder="1" applyAlignment="1">
      <alignment horizontal="center" vertical="center"/>
    </xf>
    <xf numFmtId="0" fontId="0" fillId="0" borderId="0" xfId="34" applyFont="1" applyFill="1" applyBorder="1" applyAlignment="1" applyProtection="1">
      <alignment horizontal="left" vertical="center" wrapText="1"/>
      <protection locked="0"/>
    </xf>
    <xf numFmtId="0" fontId="0" fillId="0" borderId="0" xfId="62" applyFont="1" applyFill="1" applyBorder="1" applyAlignment="1">
      <alignment horizontal="center"/>
    </xf>
    <xf numFmtId="2" fontId="9" fillId="0" borderId="0" xfId="62" applyNumberFormat="1" applyFont="1" applyFill="1" applyBorder="1" applyAlignment="1">
      <alignment horizontal="center"/>
    </xf>
    <xf numFmtId="0" fontId="9" fillId="0" borderId="0" xfId="62" applyFont="1" applyFill="1" applyBorder="1" applyAlignment="1">
      <alignment horizontal="center" vertical="center"/>
    </xf>
    <xf numFmtId="0" fontId="28" fillId="0" borderId="0" xfId="34" applyFont="1" applyFill="1" applyBorder="1" applyAlignment="1" applyProtection="1">
      <alignment horizontal="left" vertical="center" wrapText="1" indent="1"/>
      <protection locked="0"/>
    </xf>
    <xf numFmtId="0" fontId="9" fillId="0" borderId="0" xfId="62" applyFont="1" applyFill="1" applyBorder="1" applyAlignment="1">
      <alignment horizontal="center"/>
    </xf>
    <xf numFmtId="0" fontId="0" fillId="0" borderId="20" xfId="34" applyFont="1" applyFill="1" applyBorder="1" applyAlignment="1" applyProtection="1">
      <alignment horizontal="left" vertical="center" wrapText="1"/>
      <protection locked="0"/>
    </xf>
    <xf numFmtId="0" fontId="0" fillId="0" borderId="20" xfId="62" applyFont="1" applyFill="1" applyBorder="1" applyAlignment="1">
      <alignment horizontal="center"/>
    </xf>
    <xf numFmtId="2" fontId="9" fillId="0" borderId="20" xfId="62" applyNumberFormat="1" applyFont="1" applyFill="1" applyBorder="1" applyAlignment="1">
      <alignment horizontal="center"/>
    </xf>
    <xf numFmtId="0" fontId="9" fillId="0" borderId="20" xfId="62" applyFont="1" applyFill="1" applyBorder="1" applyAlignment="1">
      <alignment horizontal="center" vertical="center" wrapText="1"/>
    </xf>
    <xf numFmtId="2" fontId="9" fillId="0" borderId="20" xfId="62" applyNumberFormat="1" applyFont="1" applyFill="1" applyBorder="1" applyAlignment="1">
      <alignment horizontal="center" vertical="center" wrapText="1"/>
    </xf>
    <xf numFmtId="0" fontId="9" fillId="0" borderId="20" xfId="62" applyFont="1" applyFill="1" applyBorder="1" applyAlignment="1">
      <alignment horizontal="center"/>
    </xf>
    <xf numFmtId="168" fontId="9" fillId="0" borderId="20" xfId="62" applyNumberFormat="1" applyFont="1" applyFill="1" applyBorder="1" applyAlignment="1">
      <alignment horizontal="center"/>
    </xf>
    <xf numFmtId="0" fontId="0" fillId="0" borderId="20" xfId="34" applyFont="1" applyBorder="1" applyAlignment="1" applyProtection="1">
      <alignment horizontal="left" vertical="center" wrapText="1" indent="1"/>
      <protection locked="0"/>
    </xf>
    <xf numFmtId="0" fontId="0" fillId="3" borderId="20" xfId="62" applyFont="1" applyFill="1" applyBorder="1" applyAlignment="1">
      <alignment horizontal="center"/>
    </xf>
    <xf numFmtId="0" fontId="9" fillId="3" borderId="0" xfId="34" applyFont="1" applyFill="1" applyBorder="1" applyAlignment="1" applyProtection="1">
      <alignment horizontal="center" vertical="center"/>
      <protection locked="0"/>
    </xf>
    <xf numFmtId="2" fontId="9" fillId="3" borderId="0" xfId="34" applyNumberFormat="1" applyFont="1" applyFill="1" applyBorder="1" applyAlignment="1" applyProtection="1">
      <alignment horizontal="center" vertical="center"/>
      <protection locked="0"/>
    </xf>
    <xf numFmtId="0" fontId="0" fillId="3" borderId="19" xfId="34" applyFont="1" applyFill="1" applyBorder="1" applyAlignment="1">
      <alignment horizontal="center" vertical="center" wrapText="1"/>
    </xf>
    <xf numFmtId="0" fontId="0" fillId="3" borderId="20" xfId="62" applyFont="1" applyFill="1" applyBorder="1" applyAlignment="1">
      <alignment horizontal="left"/>
    </xf>
    <xf numFmtId="0" fontId="0" fillId="3" borderId="20" xfId="34" applyFont="1" applyFill="1" applyBorder="1" applyAlignment="1" applyProtection="1">
      <alignment horizontal="left" vertical="center" wrapText="1" indent="1"/>
      <protection locked="0"/>
    </xf>
    <xf numFmtId="0" fontId="0" fillId="3" borderId="20" xfId="62" applyFont="1" applyFill="1" applyBorder="1" applyAlignment="1">
      <alignment horizontal="left" vertical="center" wrapText="1"/>
    </xf>
    <xf numFmtId="0" fontId="28" fillId="3" borderId="20" xfId="0" applyFont="1" applyFill="1" applyBorder="1" applyAlignment="1">
      <alignment horizontal="left" vertical="top" wrapText="1"/>
    </xf>
    <xf numFmtId="3" fontId="0" fillId="0" borderId="19" xfId="0" applyNumberFormat="1" applyFont="1" applyBorder="1" applyAlignment="1">
      <alignment horizontal="center" vertical="center" wrapText="1"/>
    </xf>
    <xf numFmtId="0" fontId="23" fillId="3" borderId="0" xfId="64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top" wrapText="1"/>
    </xf>
    <xf numFmtId="0" fontId="0" fillId="3" borderId="20" xfId="34" applyFont="1" applyFill="1" applyBorder="1" applyAlignment="1" applyProtection="1">
      <alignment horizontal="center" vertical="center"/>
      <protection locked="0"/>
    </xf>
    <xf numFmtId="2" fontId="0" fillId="3" borderId="20" xfId="34" applyNumberFormat="1" applyFont="1" applyFill="1" applyBorder="1" applyAlignment="1" applyProtection="1">
      <alignment horizontal="center" vertical="center"/>
      <protection locked="0"/>
    </xf>
    <xf numFmtId="0" fontId="0" fillId="3" borderId="19" xfId="63" applyFont="1" applyFill="1" applyBorder="1" applyAlignment="1">
      <alignment horizontal="center" vertical="center"/>
    </xf>
    <xf numFmtId="0" fontId="45" fillId="3" borderId="20" xfId="0" applyFont="1" applyFill="1" applyBorder="1" applyAlignment="1">
      <alignment horizontal="left" vertical="center" wrapText="1"/>
    </xf>
    <xf numFmtId="0" fontId="45" fillId="3" borderId="20" xfId="0" applyFont="1" applyFill="1" applyBorder="1" applyAlignment="1">
      <alignment horizontal="center" vertical="center"/>
    </xf>
    <xf numFmtId="0" fontId="30" fillId="3" borderId="20" xfId="0" applyFont="1" applyFill="1" applyBorder="1" applyAlignment="1">
      <alignment horizontal="center"/>
    </xf>
    <xf numFmtId="0" fontId="30" fillId="3" borderId="24" xfId="0" applyFont="1" applyFill="1" applyBorder="1" applyAlignment="1">
      <alignment vertical="center" wrapText="1"/>
    </xf>
    <xf numFmtId="0" fontId="30" fillId="3" borderId="20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left" vertical="center" wrapText="1"/>
    </xf>
    <xf numFmtId="0" fontId="30" fillId="3" borderId="20" xfId="0" applyFont="1" applyFill="1" applyBorder="1" applyAlignment="1">
      <alignment horizontal="left" wrapText="1"/>
    </xf>
    <xf numFmtId="0" fontId="30" fillId="3" borderId="20" xfId="0" applyFont="1" applyFill="1" applyBorder="1" applyAlignment="1">
      <alignment horizontal="left" vertical="center" wrapText="1"/>
    </xf>
    <xf numFmtId="0" fontId="30" fillId="3" borderId="24" xfId="0" applyFont="1" applyFill="1" applyBorder="1" applyAlignment="1">
      <alignment horizontal="left" vertical="center" wrapText="1"/>
    </xf>
    <xf numFmtId="0" fontId="30" fillId="3" borderId="20" xfId="0" applyFont="1" applyFill="1" applyBorder="1" applyAlignment="1">
      <alignment horizontal="left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30" fillId="0" borderId="30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/>
    </xf>
    <xf numFmtId="0" fontId="30" fillId="0" borderId="3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30" fillId="0" borderId="24" xfId="0" applyFont="1" applyBorder="1" applyAlignment="1">
      <alignment horizontal="left" vertical="center"/>
    </xf>
    <xf numFmtId="0" fontId="30" fillId="0" borderId="24" xfId="0" applyFont="1" applyBorder="1" applyAlignment="1">
      <alignment horizontal="center" vertical="center"/>
    </xf>
    <xf numFmtId="0" fontId="30" fillId="3" borderId="20" xfId="0" applyFont="1" applyFill="1" applyBorder="1" applyAlignment="1">
      <alignment horizontal="left"/>
    </xf>
    <xf numFmtId="0" fontId="41" fillId="3" borderId="20" xfId="0" applyFont="1" applyFill="1" applyBorder="1" applyAlignment="1">
      <alignment horizontal="left" wrapText="1"/>
    </xf>
    <xf numFmtId="0" fontId="41" fillId="3" borderId="20" xfId="0" applyFont="1" applyFill="1" applyBorder="1" applyAlignment="1">
      <alignment horizontal="center"/>
    </xf>
    <xf numFmtId="0" fontId="45" fillId="3" borderId="24" xfId="0" applyFont="1" applyFill="1" applyBorder="1" applyAlignment="1">
      <alignment horizontal="left" vertical="center" wrapText="1"/>
    </xf>
    <xf numFmtId="0" fontId="45" fillId="3" borderId="24" xfId="0" applyFont="1" applyFill="1" applyBorder="1" applyAlignment="1">
      <alignment horizontal="left" vertical="center"/>
    </xf>
    <xf numFmtId="0" fontId="30" fillId="3" borderId="20" xfId="0" applyFont="1" applyFill="1" applyBorder="1" applyAlignment="1">
      <alignment vertical="center" wrapText="1"/>
    </xf>
    <xf numFmtId="4" fontId="0" fillId="3" borderId="20" xfId="0" applyNumberFormat="1" applyFont="1" applyFill="1" applyBorder="1" applyAlignment="1">
      <alignment horizontal="left" vertical="center" wrapText="1"/>
    </xf>
    <xf numFmtId="4" fontId="0" fillId="3" borderId="20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left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28" fillId="0" borderId="20" xfId="0" applyNumberFormat="1" applyFont="1" applyFill="1" applyBorder="1" applyAlignment="1">
      <alignment horizontal="left" vertical="center" wrapText="1"/>
    </xf>
    <xf numFmtId="0" fontId="41" fillId="0" borderId="20" xfId="0" applyFont="1" applyFill="1" applyBorder="1" applyAlignment="1">
      <alignment horizontal="left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left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4" fillId="0" borderId="31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2" fillId="0" borderId="20" xfId="0" applyNumberFormat="1" applyFont="1" applyFill="1" applyBorder="1" applyAlignment="1">
      <alignment horizontal="center" vertical="center" wrapText="1"/>
    </xf>
    <xf numFmtId="0" fontId="33" fillId="0" borderId="20" xfId="0" applyNumberFormat="1" applyFont="1" applyFill="1" applyBorder="1" applyAlignment="1">
      <alignment horizontal="left" vertical="center" wrapText="1"/>
    </xf>
    <xf numFmtId="0" fontId="32" fillId="0" borderId="20" xfId="0" applyNumberFormat="1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left" vertical="center" wrapText="1"/>
    </xf>
    <xf numFmtId="0" fontId="64" fillId="0" borderId="32" xfId="0" applyFont="1" applyFill="1" applyBorder="1" applyAlignment="1">
      <alignment horizontal="center" vertical="center" wrapText="1"/>
    </xf>
    <xf numFmtId="0" fontId="32" fillId="0" borderId="20" xfId="0" applyFont="1" applyFill="1" applyBorder="1"/>
    <xf numFmtId="0" fontId="32" fillId="0" borderId="20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left" vertical="top"/>
    </xf>
    <xf numFmtId="0" fontId="66" fillId="0" borderId="32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/>
    </xf>
    <xf numFmtId="0" fontId="24" fillId="0" borderId="20" xfId="50" applyFont="1" applyFill="1" applyBorder="1" applyAlignment="1">
      <alignment horizontal="center"/>
    </xf>
    <xf numFmtId="0" fontId="19" fillId="0" borderId="20" xfId="50" applyFont="1" applyFill="1" applyBorder="1" applyAlignment="1">
      <alignment horizontal="center"/>
    </xf>
    <xf numFmtId="0" fontId="32" fillId="0" borderId="20" xfId="0" applyFont="1" applyFill="1" applyBorder="1" applyAlignment="1">
      <alignment wrapText="1"/>
    </xf>
    <xf numFmtId="0" fontId="19" fillId="0" borderId="20" xfId="50" applyFont="1" applyFill="1" applyBorder="1"/>
    <xf numFmtId="0" fontId="32" fillId="0" borderId="20" xfId="51" applyFont="1" applyFill="1" applyBorder="1" applyAlignment="1">
      <alignment horizontal="left" vertical="center" wrapText="1"/>
    </xf>
    <xf numFmtId="0" fontId="18" fillId="0" borderId="20" xfId="51" applyFont="1" applyFill="1" applyBorder="1" applyAlignment="1">
      <alignment horizontal="center" vertical="center" wrapText="1"/>
    </xf>
    <xf numFmtId="0" fontId="18" fillId="0" borderId="20" xfId="51" applyFont="1" applyFill="1" applyBorder="1" applyAlignment="1">
      <alignment vertical="center" wrapText="1"/>
    </xf>
    <xf numFmtId="0" fontId="18" fillId="0" borderId="20" xfId="5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top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30" fillId="0" borderId="30" xfId="59" applyNumberFormat="1" applyFont="1" applyFill="1" applyBorder="1" applyAlignment="1">
      <alignment horizontal="left" vertical="center" wrapText="1"/>
    </xf>
    <xf numFmtId="49" fontId="30" fillId="0" borderId="30" xfId="59" applyNumberFormat="1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 wrapText="1"/>
    </xf>
    <xf numFmtId="0" fontId="33" fillId="0" borderId="33" xfId="70" applyNumberFormat="1" applyFont="1" applyFill="1" applyBorder="1" applyAlignment="1">
      <alignment vertical="center"/>
    </xf>
    <xf numFmtId="0" fontId="33" fillId="0" borderId="34" xfId="70" applyNumberFormat="1" applyFont="1" applyFill="1" applyBorder="1" applyAlignment="1">
      <alignment vertical="center"/>
    </xf>
    <xf numFmtId="0" fontId="33" fillId="0" borderId="32" xfId="70" applyNumberFormat="1" applyFont="1" applyFill="1" applyBorder="1" applyAlignment="1">
      <alignment vertical="top"/>
    </xf>
    <xf numFmtId="0" fontId="18" fillId="0" borderId="32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top" wrapText="1"/>
    </xf>
    <xf numFmtId="0" fontId="18" fillId="8" borderId="32" xfId="0" applyFont="1" applyFill="1" applyBorder="1" applyAlignment="1">
      <alignment horizontal="left" vertical="center" wrapText="1"/>
    </xf>
    <xf numFmtId="0" fontId="18" fillId="8" borderId="3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top"/>
    </xf>
    <xf numFmtId="0" fontId="18" fillId="0" borderId="24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35" xfId="0" applyNumberFormat="1" applyFont="1" applyFill="1" applyBorder="1" applyAlignment="1">
      <alignment horizontal="center" vertical="top" wrapText="1"/>
    </xf>
    <xf numFmtId="0" fontId="18" fillId="0" borderId="35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top"/>
    </xf>
    <xf numFmtId="49" fontId="18" fillId="0" borderId="35" xfId="70" applyNumberFormat="1" applyFont="1" applyFill="1" applyBorder="1" applyAlignment="1">
      <alignment horizontal="left" vertical="center" wrapText="1"/>
    </xf>
    <xf numFmtId="0" fontId="18" fillId="0" borderId="35" xfId="0" applyFont="1" applyBorder="1" applyAlignment="1">
      <alignment horizontal="center" vertical="center" wrapText="1"/>
    </xf>
    <xf numFmtId="49" fontId="18" fillId="0" borderId="35" xfId="70" applyNumberFormat="1" applyFont="1" applyFill="1" applyBorder="1" applyAlignment="1">
      <alignment horizontal="left" vertical="top" wrapText="1"/>
    </xf>
    <xf numFmtId="0" fontId="18" fillId="0" borderId="35" xfId="0" applyFont="1" applyBorder="1" applyAlignment="1">
      <alignment horizontal="center" vertical="top" wrapText="1"/>
    </xf>
    <xf numFmtId="49" fontId="18" fillId="0" borderId="35" xfId="0" applyNumberFormat="1" applyFont="1" applyFill="1" applyBorder="1" applyAlignment="1">
      <alignment horizontal="center" vertical="top" wrapText="1"/>
    </xf>
    <xf numFmtId="49" fontId="18" fillId="0" borderId="35" xfId="70" applyNumberFormat="1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 wrapText="1"/>
    </xf>
    <xf numFmtId="0" fontId="33" fillId="0" borderId="35" xfId="70" applyNumberFormat="1" applyFont="1" applyFill="1" applyBorder="1" applyAlignment="1">
      <alignment vertical="top"/>
    </xf>
    <xf numFmtId="0" fontId="18" fillId="0" borderId="35" xfId="0" applyFont="1" applyBorder="1" applyAlignment="1">
      <alignment horizontal="left" vertical="top"/>
    </xf>
    <xf numFmtId="0" fontId="18" fillId="0" borderId="35" xfId="0" applyFont="1" applyFill="1" applyBorder="1" applyAlignment="1">
      <alignment horizontal="center" vertical="top" wrapText="1"/>
    </xf>
    <xf numFmtId="49" fontId="30" fillId="0" borderId="36" xfId="0" applyNumberFormat="1" applyFont="1" applyFill="1" applyBorder="1" applyAlignment="1">
      <alignment horizontal="left" vertical="top" wrapText="1"/>
    </xf>
    <xf numFmtId="49" fontId="18" fillId="0" borderId="35" xfId="0" applyNumberFormat="1" applyFont="1" applyBorder="1" applyAlignment="1">
      <alignment horizontal="left" vertical="top"/>
    </xf>
    <xf numFmtId="0" fontId="18" fillId="0" borderId="35" xfId="0" applyFont="1" applyFill="1" applyBorder="1" applyAlignment="1">
      <alignment horizontal="center"/>
    </xf>
    <xf numFmtId="49" fontId="18" fillId="0" borderId="35" xfId="0" applyNumberFormat="1" applyFont="1" applyFill="1" applyBorder="1" applyAlignment="1">
      <alignment horizontal="left" vertical="top" wrapText="1"/>
    </xf>
    <xf numFmtId="49" fontId="18" fillId="0" borderId="35" xfId="0" applyNumberFormat="1" applyFont="1" applyFill="1" applyBorder="1" applyAlignment="1">
      <alignment horizontal="left" vertical="top"/>
    </xf>
    <xf numFmtId="0" fontId="18" fillId="0" borderId="35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top" wrapText="1"/>
    </xf>
    <xf numFmtId="49" fontId="18" fillId="0" borderId="35" xfId="70" applyNumberFormat="1" applyFont="1" applyFill="1" applyBorder="1" applyAlignment="1">
      <alignment horizontal="center" vertical="top"/>
    </xf>
    <xf numFmtId="0" fontId="18" fillId="0" borderId="35" xfId="0" applyNumberFormat="1" applyFont="1" applyFill="1" applyBorder="1" applyAlignment="1">
      <alignment horizontal="center" vertical="top"/>
    </xf>
    <xf numFmtId="0" fontId="33" fillId="0" borderId="35" xfId="0" applyNumberFormat="1" applyFont="1" applyFill="1" applyBorder="1" applyAlignment="1">
      <alignment horizontal="center" vertical="center" wrapText="1"/>
    </xf>
    <xf numFmtId="49" fontId="18" fillId="0" borderId="35" xfId="70" applyNumberFormat="1" applyFont="1" applyFill="1" applyBorder="1" applyAlignment="1">
      <alignment horizontal="center" vertical="top" wrapText="1"/>
    </xf>
    <xf numFmtId="49" fontId="18" fillId="0" borderId="35" xfId="57" applyNumberFormat="1" applyFont="1" applyBorder="1" applyAlignment="1">
      <alignment horizontal="left" vertical="center" wrapText="1"/>
    </xf>
    <xf numFmtId="49" fontId="18" fillId="0" borderId="35" xfId="57" applyNumberFormat="1" applyFont="1" applyBorder="1" applyAlignment="1">
      <alignment horizontal="center" vertical="center"/>
    </xf>
    <xf numFmtId="49" fontId="18" fillId="0" borderId="35" xfId="70" applyNumberFormat="1" applyFont="1" applyFill="1" applyBorder="1" applyAlignment="1">
      <alignment horizontal="justify" vertical="top" wrapText="1"/>
    </xf>
    <xf numFmtId="0" fontId="23" fillId="5" borderId="20" xfId="64" applyFont="1" applyFill="1" applyBorder="1" applyAlignment="1">
      <alignment horizontal="center" vertical="center" wrapText="1"/>
    </xf>
    <xf numFmtId="0" fontId="0" fillId="5" borderId="20" xfId="34" applyFont="1" applyFill="1" applyBorder="1" applyAlignment="1" applyProtection="1">
      <alignment vertical="center" wrapText="1"/>
      <protection locked="0"/>
    </xf>
    <xf numFmtId="0" fontId="9" fillId="5" borderId="20" xfId="64" applyFont="1" applyFill="1" applyBorder="1" applyAlignment="1">
      <alignment horizontal="center" vertical="center" wrapText="1"/>
    </xf>
    <xf numFmtId="0" fontId="0" fillId="3" borderId="20" xfId="34" applyFont="1" applyFill="1" applyBorder="1" applyAlignment="1" applyProtection="1">
      <alignment vertical="center" wrapText="1"/>
      <protection locked="0"/>
    </xf>
    <xf numFmtId="0" fontId="19" fillId="0" borderId="25" xfId="50" applyFont="1" applyBorder="1" applyAlignment="1">
      <alignment horizontal="center" vertical="center"/>
    </xf>
    <xf numFmtId="2" fontId="19" fillId="0" borderId="5" xfId="50" applyNumberFormat="1" applyFont="1" applyBorder="1" applyAlignment="1">
      <alignment horizontal="center" vertical="center"/>
    </xf>
    <xf numFmtId="0" fontId="0" fillId="3" borderId="20" xfId="34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168" fontId="0" fillId="3" borderId="20" xfId="0" applyNumberFormat="1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/>
    </xf>
    <xf numFmtId="2" fontId="0" fillId="3" borderId="20" xfId="0" applyNumberFormat="1" applyFont="1" applyFill="1" applyBorder="1" applyAlignment="1">
      <alignment horizontal="center"/>
    </xf>
    <xf numFmtId="0" fontId="0" fillId="3" borderId="20" xfId="65" applyFont="1" applyFill="1" applyBorder="1" applyAlignment="1">
      <alignment horizontal="center" vertical="center" wrapText="1"/>
    </xf>
    <xf numFmtId="0" fontId="0" fillId="5" borderId="20" xfId="34" applyFont="1" applyFill="1" applyBorder="1" applyAlignment="1" applyProtection="1">
      <alignment horizontal="left" vertical="center" wrapText="1" indent="1"/>
      <protection locked="0"/>
    </xf>
    <xf numFmtId="0" fontId="0" fillId="3" borderId="20" xfId="64" applyFont="1" applyFill="1" applyBorder="1" applyAlignment="1">
      <alignment horizontal="center" vertical="center" wrapText="1"/>
    </xf>
    <xf numFmtId="0" fontId="0" fillId="3" borderId="20" xfId="34" applyFont="1" applyFill="1" applyBorder="1" applyAlignment="1" applyProtection="1">
      <alignment horizontal="left" vertical="center" wrapText="1"/>
      <protection locked="0"/>
    </xf>
    <xf numFmtId="0" fontId="0" fillId="3" borderId="20" xfId="34" applyFont="1" applyFill="1" applyBorder="1" applyAlignment="1" applyProtection="1">
      <alignment horizontal="right" vertical="center" wrapText="1"/>
      <protection locked="0"/>
    </xf>
    <xf numFmtId="0" fontId="0" fillId="5" borderId="19" xfId="34" applyFont="1" applyFill="1" applyBorder="1" applyAlignment="1">
      <alignment horizontal="center" vertical="center" wrapText="1"/>
    </xf>
    <xf numFmtId="0" fontId="0" fillId="0" borderId="20" xfId="64" applyFont="1" applyFill="1" applyBorder="1" applyAlignment="1">
      <alignment horizontal="center" vertical="center" wrapText="1"/>
    </xf>
    <xf numFmtId="0" fontId="30" fillId="12" borderId="20" xfId="0" applyFont="1" applyFill="1" applyBorder="1" applyAlignment="1">
      <alignment horizontal="center" vertical="center" wrapText="1"/>
    </xf>
    <xf numFmtId="0" fontId="0" fillId="3" borderId="20" xfId="62" applyFont="1" applyFill="1" applyBorder="1" applyAlignment="1">
      <alignment horizontal="center" vertical="center"/>
    </xf>
    <xf numFmtId="2" fontId="19" fillId="0" borderId="18" xfId="36" applyNumberFormat="1" applyFont="1" applyBorder="1" applyAlignment="1">
      <alignment horizontal="center" vertical="center"/>
    </xf>
    <xf numFmtId="2" fontId="19" fillId="0" borderId="37" xfId="36" applyNumberFormat="1" applyFont="1" applyBorder="1" applyAlignment="1">
      <alignment horizontal="center" vertical="center"/>
    </xf>
    <xf numFmtId="2" fontId="19" fillId="0" borderId="20" xfId="0" applyNumberFormat="1" applyFont="1" applyBorder="1" applyAlignment="1">
      <alignment horizontal="center" vertical="center"/>
    </xf>
    <xf numFmtId="2" fontId="19" fillId="0" borderId="38" xfId="0" applyNumberFormat="1" applyFont="1" applyBorder="1" applyAlignment="1">
      <alignment horizontal="center" vertical="center"/>
    </xf>
    <xf numFmtId="0" fontId="19" fillId="3" borderId="20" xfId="50" applyFont="1" applyFill="1" applyBorder="1" applyAlignment="1">
      <alignment horizontal="center" vertical="center"/>
    </xf>
    <xf numFmtId="0" fontId="19" fillId="0" borderId="20" xfId="50" applyFont="1" applyBorder="1" applyAlignment="1">
      <alignment vertical="center" wrapText="1"/>
    </xf>
    <xf numFmtId="0" fontId="19" fillId="0" borderId="20" xfId="50" applyFont="1" applyBorder="1" applyAlignment="1">
      <alignment horizontal="center" vertical="center" wrapText="1"/>
    </xf>
    <xf numFmtId="2" fontId="19" fillId="0" borderId="20" xfId="50" applyNumberFormat="1" applyFont="1" applyBorder="1" applyAlignment="1">
      <alignment horizontal="center" vertical="center"/>
    </xf>
    <xf numFmtId="0" fontId="19" fillId="3" borderId="21" xfId="36" applyFont="1" applyFill="1" applyBorder="1" applyAlignment="1">
      <alignment horizontal="center" vertical="center"/>
    </xf>
    <xf numFmtId="0" fontId="19" fillId="3" borderId="22" xfId="36" applyFont="1" applyFill="1" applyBorder="1" applyAlignment="1">
      <alignment horizontal="center" vertical="center"/>
    </xf>
    <xf numFmtId="0" fontId="19" fillId="0" borderId="22" xfId="36" applyFont="1" applyBorder="1" applyAlignment="1">
      <alignment vertical="center" wrapText="1"/>
    </xf>
    <xf numFmtId="0" fontId="19" fillId="0" borderId="22" xfId="36" applyFont="1" applyBorder="1" applyAlignment="1">
      <alignment horizontal="center" vertical="center" wrapText="1"/>
    </xf>
    <xf numFmtId="2" fontId="19" fillId="0" borderId="22" xfId="36" applyNumberFormat="1" applyFont="1" applyBorder="1" applyAlignment="1">
      <alignment horizontal="center" vertical="center"/>
    </xf>
    <xf numFmtId="2" fontId="19" fillId="3" borderId="22" xfId="36" applyNumberFormat="1" applyFont="1" applyFill="1" applyBorder="1" applyAlignment="1">
      <alignment horizontal="center" vertical="center"/>
    </xf>
    <xf numFmtId="2" fontId="19" fillId="3" borderId="39" xfId="36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21" fillId="0" borderId="0" xfId="36" applyFont="1" applyAlignment="1">
      <alignment horizontal="right"/>
    </xf>
    <xf numFmtId="0" fontId="21" fillId="0" borderId="0" xfId="36" applyFont="1" applyAlignment="1">
      <alignment horizontal="center" vertical="center"/>
    </xf>
    <xf numFmtId="0" fontId="19" fillId="0" borderId="1" xfId="36" applyFont="1" applyBorder="1" applyAlignment="1">
      <alignment horizontal="center" vertical="center" textRotation="90" wrapText="1"/>
    </xf>
    <xf numFmtId="0" fontId="19" fillId="0" borderId="3" xfId="36" applyFont="1" applyBorder="1" applyAlignment="1">
      <alignment horizontal="center" vertical="center" textRotation="90" wrapText="1"/>
    </xf>
    <xf numFmtId="0" fontId="19" fillId="0" borderId="2" xfId="36" applyFont="1" applyBorder="1" applyAlignment="1">
      <alignment horizontal="center" vertical="center" textRotation="90"/>
    </xf>
    <xf numFmtId="0" fontId="19" fillId="0" borderId="1" xfId="36" applyFont="1" applyBorder="1" applyAlignment="1">
      <alignment horizontal="center" vertical="center" textRotation="90"/>
    </xf>
    <xf numFmtId="0" fontId="19" fillId="0" borderId="3" xfId="36" applyFont="1" applyBorder="1" applyAlignment="1">
      <alignment horizontal="center" vertical="center" textRotation="90"/>
    </xf>
    <xf numFmtId="0" fontId="20" fillId="0" borderId="2" xfId="36" applyFont="1" applyBorder="1" applyAlignment="1">
      <alignment horizontal="center" vertical="center" wrapText="1"/>
    </xf>
    <xf numFmtId="0" fontId="19" fillId="0" borderId="2" xfId="36" applyFont="1" applyBorder="1" applyAlignment="1">
      <alignment horizontal="center" vertical="center" textRotation="90" wrapText="1"/>
    </xf>
    <xf numFmtId="0" fontId="21" fillId="0" borderId="0" xfId="36" applyFont="1" applyAlignment="1">
      <alignment horizontal="left" vertical="center" wrapText="1"/>
    </xf>
    <xf numFmtId="0" fontId="21" fillId="0" borderId="0" xfId="36" applyFont="1" applyAlignment="1">
      <alignment horizontal="left" vertical="center"/>
    </xf>
    <xf numFmtId="0" fontId="20" fillId="0" borderId="11" xfId="36" applyFont="1" applyBorder="1" applyAlignment="1">
      <alignment horizontal="center" vertical="center" wrapText="1"/>
    </xf>
    <xf numFmtId="0" fontId="20" fillId="0" borderId="12" xfId="36" applyFont="1" applyBorder="1" applyAlignment="1">
      <alignment horizontal="center" vertical="center" wrapText="1"/>
    </xf>
    <xf numFmtId="0" fontId="20" fillId="0" borderId="13" xfId="36" applyFont="1" applyBorder="1" applyAlignment="1">
      <alignment horizontal="center" vertical="center" wrapText="1"/>
    </xf>
    <xf numFmtId="0" fontId="20" fillId="0" borderId="14" xfId="36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67" fillId="0" borderId="2" xfId="36" applyFont="1" applyBorder="1" applyAlignment="1">
      <alignment horizontal="center" vertical="center" textRotation="90"/>
    </xf>
    <xf numFmtId="0" fontId="67" fillId="0" borderId="1" xfId="36" applyFont="1" applyBorder="1" applyAlignment="1">
      <alignment horizontal="center" vertical="center" textRotation="90"/>
    </xf>
    <xf numFmtId="0" fontId="67" fillId="0" borderId="2" xfId="36" applyFont="1" applyBorder="1" applyAlignment="1">
      <alignment horizontal="center" vertical="center" wrapText="1"/>
    </xf>
    <xf numFmtId="0" fontId="67" fillId="0" borderId="2" xfId="36" applyFont="1" applyBorder="1" applyAlignment="1">
      <alignment horizontal="center" vertical="center" textRotation="90" wrapText="1"/>
    </xf>
    <xf numFmtId="0" fontId="67" fillId="0" borderId="1" xfId="36" applyFont="1" applyBorder="1" applyAlignment="1">
      <alignment horizontal="center" vertical="center" textRotation="90" wrapText="1"/>
    </xf>
    <xf numFmtId="0" fontId="67" fillId="0" borderId="3" xfId="36" applyFont="1" applyBorder="1" applyAlignment="1">
      <alignment horizontal="center" vertical="center" textRotation="90"/>
    </xf>
    <xf numFmtId="0" fontId="67" fillId="0" borderId="3" xfId="36" applyFont="1" applyBorder="1" applyAlignment="1">
      <alignment horizontal="center" vertical="center" textRotation="90" wrapText="1"/>
    </xf>
    <xf numFmtId="0" fontId="23" fillId="0" borderId="0" xfId="0" applyFont="1" applyFill="1" applyAlignment="1">
      <alignment horizontal="left" vertical="center" wrapText="1"/>
    </xf>
    <xf numFmtId="0" fontId="0" fillId="7" borderId="20" xfId="62" quotePrefix="1" applyFont="1" applyFill="1" applyBorder="1" applyAlignment="1">
      <alignment horizontal="left" vertical="center" wrapText="1"/>
    </xf>
    <xf numFmtId="0" fontId="0" fillId="7" borderId="20" xfId="62" applyFont="1" applyFill="1" applyBorder="1" applyAlignment="1">
      <alignment horizontal="left" vertical="center" wrapText="1"/>
    </xf>
    <xf numFmtId="0" fontId="0" fillId="3" borderId="20" xfId="67" applyFont="1" applyFill="1" applyBorder="1" applyAlignment="1" applyProtection="1">
      <alignment wrapText="1"/>
      <protection locked="0"/>
    </xf>
    <xf numFmtId="0" fontId="0" fillId="3" borderId="20" xfId="0" applyFont="1" applyFill="1" applyBorder="1" applyAlignment="1">
      <alignment horizontal="left" wrapText="1"/>
    </xf>
  </cellXfs>
  <cellStyles count="71">
    <cellStyle name="20% - Accent3" xfId="45" builtinId="38"/>
    <cellStyle name="20% - Accent3 2" xfId="47"/>
    <cellStyle name="Comma 2" xfId="2"/>
    <cellStyle name="Comma 2 2" xfId="3"/>
    <cellStyle name="Comma 2 3" xfId="4"/>
    <cellStyle name="Comma 2 3 2" xfId="5"/>
    <cellStyle name="Comma 3" xfId="6"/>
    <cellStyle name="Comma 4" xfId="7"/>
    <cellStyle name="Comma 5" xfId="37"/>
    <cellStyle name="Date" xfId="8"/>
    <cellStyle name="Excel Built-in Explanatory Text" xfId="57"/>
    <cellStyle name="Excel Built-in Normal" xfId="58"/>
    <cellStyle name="Explanatory Text" xfId="44" builtinId="53"/>
    <cellStyle name="Fixed" xfId="9"/>
    <cellStyle name="Heading1" xfId="10"/>
    <cellStyle name="Heading2" xfId="11"/>
    <cellStyle name="Normal" xfId="0" builtinId="0"/>
    <cellStyle name="Normal 10" xfId="12"/>
    <cellStyle name="Normal 10 2" xfId="13"/>
    <cellStyle name="Normal 10 3" xfId="14"/>
    <cellStyle name="Normal 10 3 2" xfId="15"/>
    <cellStyle name="Normal 10 3 3" xfId="16"/>
    <cellStyle name="Normal 10 3 4" xfId="17"/>
    <cellStyle name="Normal 11" xfId="18"/>
    <cellStyle name="Normal 12" xfId="36"/>
    <cellStyle name="Normal 12 2" xfId="50"/>
    <cellStyle name="Normal 12 2 2 2 2" xfId="69"/>
    <cellStyle name="Normal 12 3" xfId="42"/>
    <cellStyle name="Normal 12 4" xfId="43"/>
    <cellStyle name="Normal 15" xfId="40"/>
    <cellStyle name="Normal 15 2" xfId="41"/>
    <cellStyle name="Normal 15 2 2" xfId="64"/>
    <cellStyle name="Normal 15 3" xfId="65"/>
    <cellStyle name="Normal 16" xfId="63"/>
    <cellStyle name="Normal 16 2" xfId="62"/>
    <cellStyle name="Normal 18 3 7" xfId="60"/>
    <cellStyle name="Normal 2" xfId="19"/>
    <cellStyle name="Normal 2 2" xfId="20"/>
    <cellStyle name="Normal 2 2 2" xfId="21"/>
    <cellStyle name="Normal 2 2_OlainesPP_Magonite_08_12_1(no groz)" xfId="22"/>
    <cellStyle name="Normal 2 3" xfId="23"/>
    <cellStyle name="Normal 2 3 2" xfId="24"/>
    <cellStyle name="Normal 3" xfId="25"/>
    <cellStyle name="Normal 4" xfId="26"/>
    <cellStyle name="Normal 4 2" xfId="54"/>
    <cellStyle name="Normal 45" xfId="39"/>
    <cellStyle name="Normal 5" xfId="1"/>
    <cellStyle name="Normal 5 2" xfId="27"/>
    <cellStyle name="Normal 5 2 2" xfId="38"/>
    <cellStyle name="Normal 5 2 3" xfId="46"/>
    <cellStyle name="Normal 5 3" xfId="28"/>
    <cellStyle name="Normal 6" xfId="29"/>
    <cellStyle name="Normal 7" xfId="30"/>
    <cellStyle name="Normal 8" xfId="31"/>
    <cellStyle name="Normal 9" xfId="32"/>
    <cellStyle name="Normal_13 jan. eka rekonstr." xfId="55"/>
    <cellStyle name="Normal_501-06tames forma" xfId="51"/>
    <cellStyle name="Normal_Būvdarbi" xfId="52"/>
    <cellStyle name="Normal_Būvdarbi 2" xfId="61"/>
    <cellStyle name="Normal_Dz.Nr1" xfId="53"/>
    <cellStyle name="Normal_Dzm_vaives 2 2" xfId="66"/>
    <cellStyle name="Normal_EK sistems veikals" xfId="56"/>
    <cellStyle name="Normal_Kazino kazino tauers klub" xfId="68"/>
    <cellStyle name="Normal_RS_spec_vent_17.05" xfId="48"/>
    <cellStyle name="Normal_SandisP_rem_07" xfId="33"/>
    <cellStyle name="Normal_Sheet1" xfId="49"/>
    <cellStyle name="Normal_SIENAS" xfId="67"/>
    <cellStyle name="Style 1" xfId="34"/>
    <cellStyle name="Style 1 2" xfId="70"/>
    <cellStyle name="Style 1 7" xfId="59"/>
    <cellStyle name="Стиль 1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me2\c\Tames&amp;Tames\Formati\kop-tamem-3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altex_Sigulda%20Gimnazija_17,3_6(1kart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  <sheetName val="Sat,rād_"/>
      <sheetName val="_veids2"/>
      <sheetName val="Sat,rād_1"/>
      <sheetName val="_veids21"/>
      <sheetName val="Sat,rād_2"/>
      <sheetName val="_veids22"/>
      <sheetName val="Sat,rād_3"/>
      <sheetName val="_veids23"/>
      <sheetName val="Sat,rād_4"/>
      <sheetName val="Sat,rād_5"/>
      <sheetName val="_veids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1.5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ame"/>
      <sheetName val="kops1"/>
      <sheetName val="1,1"/>
      <sheetName val="1,2"/>
      <sheetName val="1,3"/>
      <sheetName val="1,4"/>
      <sheetName val="1,5"/>
      <sheetName val="1,6"/>
      <sheetName val="1,7"/>
      <sheetName val="1,8"/>
      <sheetName val="1,9"/>
      <sheetName val="1,10"/>
      <sheetName val="1,11"/>
      <sheetName val="1,12"/>
      <sheetName val="1,13"/>
      <sheetName val="kops2"/>
      <sheetName val="2,1"/>
      <sheetName val="2,2"/>
      <sheetName val="2,3"/>
      <sheetName val="2,4"/>
      <sheetName val="2,5"/>
      <sheetName val="2,6"/>
      <sheetName val="2,7"/>
      <sheetName val="2,8"/>
      <sheetName val="2,9"/>
      <sheetName val="2,10"/>
      <sheetName val="2,11"/>
      <sheetName val="2,12"/>
      <sheetName val="2,13"/>
      <sheetName val="2,14"/>
      <sheetName val="2,15"/>
      <sheetName val="2,16"/>
      <sheetName val="kops3"/>
      <sheetName val="3,1"/>
      <sheetName val="3,2"/>
      <sheetName val="3,3"/>
      <sheetName val="3,4"/>
      <sheetName val="3,5"/>
      <sheetName val="3,6"/>
      <sheetName val="kops4"/>
      <sheetName val="4,1"/>
    </sheetNames>
    <sheetDataSet>
      <sheetData sheetId="0"/>
      <sheetData sheetId="1">
        <row r="21">
          <cell r="C21" t="str">
            <v>Sagatavošanas darbi, būvlaukuma uzturēšana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47"/>
  <sheetViews>
    <sheetView showZeros="0" view="pageBreakPreview" topLeftCell="A10" zoomScaleNormal="100" zoomScaleSheetLayoutView="100" workbookViewId="0">
      <selection activeCell="C44" sqref="C44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8.140625" style="5" customWidth="1"/>
    <col min="5" max="6" width="9.140625" style="5"/>
    <col min="7" max="7" width="20.7109375" style="5" customWidth="1"/>
    <col min="8" max="8" width="9.140625" style="5"/>
    <col min="9" max="9" width="9.140625" style="5" hidden="1" customWidth="1"/>
    <col min="10" max="16384" width="9.140625" style="5"/>
  </cols>
  <sheetData>
    <row r="1" spans="1:7" s="9" customFormat="1" ht="15">
      <c r="A1" s="686" t="s">
        <v>15</v>
      </c>
      <c r="B1" s="686"/>
      <c r="C1" s="686"/>
      <c r="D1" s="36" t="str">
        <f ca="1">MID(CELL("filename",A1), FIND("]", CELL("filename",A1))+ 1, 255)</f>
        <v>1,1</v>
      </c>
      <c r="E1" s="36"/>
      <c r="F1" s="36"/>
      <c r="G1" s="36"/>
    </row>
    <row r="2" spans="1:7" s="9" customFormat="1" ht="15">
      <c r="A2" s="687" t="str">
        <f>C13</f>
        <v>Sagatavošanas darbi, būvlaukuma uzturēšana</v>
      </c>
      <c r="B2" s="687"/>
      <c r="C2" s="687"/>
      <c r="D2" s="687"/>
      <c r="E2" s="687"/>
      <c r="F2" s="687"/>
      <c r="G2" s="687"/>
    </row>
    <row r="3" spans="1:7" ht="47.25" customHeight="1">
      <c r="A3" s="6"/>
      <c r="B3" s="6" t="s">
        <v>2</v>
      </c>
      <c r="C3" s="695" t="s">
        <v>21</v>
      </c>
      <c r="D3" s="695"/>
      <c r="E3" s="695"/>
      <c r="F3" s="695"/>
      <c r="G3" s="695"/>
    </row>
    <row r="4" spans="1:7" ht="40.5" customHeight="1">
      <c r="A4" s="6"/>
      <c r="B4" s="6" t="s">
        <v>3</v>
      </c>
      <c r="C4" s="695" t="s">
        <v>22</v>
      </c>
      <c r="D4" s="695"/>
      <c r="E4" s="695"/>
      <c r="F4" s="695"/>
      <c r="G4" s="695"/>
    </row>
    <row r="5" spans="1:7" ht="15">
      <c r="A5" s="6"/>
      <c r="B5" s="6" t="s">
        <v>4</v>
      </c>
      <c r="C5" s="695" t="s">
        <v>23</v>
      </c>
      <c r="D5" s="695"/>
      <c r="E5" s="695"/>
      <c r="F5" s="695"/>
      <c r="G5" s="695"/>
    </row>
    <row r="6" spans="1:7">
      <c r="A6" s="6"/>
      <c r="B6" s="6" t="s">
        <v>16</v>
      </c>
      <c r="C6" s="7" t="s">
        <v>24</v>
      </c>
      <c r="D6" s="7"/>
      <c r="E6" s="14"/>
      <c r="F6" s="37"/>
      <c r="G6" s="37"/>
    </row>
    <row r="7" spans="1:7" ht="33.75" customHeight="1">
      <c r="A7" s="685" t="s">
        <v>25</v>
      </c>
      <c r="B7" s="685"/>
      <c r="C7" s="685"/>
      <c r="D7" s="685"/>
      <c r="E7" s="685"/>
      <c r="F7" s="685"/>
      <c r="G7" s="685"/>
    </row>
    <row r="8" spans="1:7">
      <c r="A8" s="8"/>
      <c r="B8" s="8"/>
      <c r="D8" s="11"/>
      <c r="E8" s="14"/>
      <c r="F8" s="14"/>
      <c r="G8" s="10"/>
    </row>
    <row r="9" spans="1:7" ht="15" customHeight="1">
      <c r="A9" s="16"/>
      <c r="B9" s="16"/>
      <c r="C9" s="4" t="s">
        <v>26</v>
      </c>
      <c r="F9" s="15"/>
      <c r="G9" s="15"/>
    </row>
    <row r="10" spans="1:7" ht="15">
      <c r="A10" s="16"/>
      <c r="B10" s="16"/>
    </row>
    <row r="11" spans="1:7" ht="14.25" customHeight="1">
      <c r="A11" s="690" t="s">
        <v>5</v>
      </c>
      <c r="B11" s="691" t="s">
        <v>7</v>
      </c>
      <c r="C11" s="693" t="s">
        <v>8</v>
      </c>
      <c r="D11" s="694" t="s">
        <v>9</v>
      </c>
      <c r="E11" s="690" t="s">
        <v>10</v>
      </c>
      <c r="F11" s="688" t="s">
        <v>19</v>
      </c>
      <c r="G11" s="688" t="s">
        <v>20</v>
      </c>
    </row>
    <row r="12" spans="1:7" ht="59.25" customHeight="1">
      <c r="A12" s="690"/>
      <c r="B12" s="692"/>
      <c r="C12" s="693"/>
      <c r="D12" s="694"/>
      <c r="E12" s="690"/>
      <c r="F12" s="689"/>
      <c r="G12" s="689"/>
    </row>
    <row r="13" spans="1:7" ht="31.5">
      <c r="A13" s="158"/>
      <c r="B13" s="280"/>
      <c r="C13" s="88" t="str">
        <f>[2]kops1!C21</f>
        <v>Sagatavošanas darbi, būvlaukuma uzturēšana</v>
      </c>
      <c r="D13" s="123"/>
      <c r="E13" s="124"/>
      <c r="F13" s="669"/>
      <c r="G13" s="670"/>
    </row>
    <row r="14" spans="1:7" ht="38.25">
      <c r="A14" s="418">
        <v>1</v>
      </c>
      <c r="B14" s="649" t="s">
        <v>1580</v>
      </c>
      <c r="C14" s="419" t="s">
        <v>1934</v>
      </c>
      <c r="D14" s="539" t="s">
        <v>1137</v>
      </c>
      <c r="E14" s="421">
        <v>75</v>
      </c>
      <c r="F14" s="671"/>
      <c r="G14" s="672"/>
    </row>
    <row r="15" spans="1:7">
      <c r="A15" s="418">
        <v>2</v>
      </c>
      <c r="B15" s="649" t="s">
        <v>1580</v>
      </c>
      <c r="C15" s="419" t="s">
        <v>1935</v>
      </c>
      <c r="D15" s="420" t="s">
        <v>40</v>
      </c>
      <c r="E15" s="421">
        <v>1</v>
      </c>
      <c r="F15" s="671"/>
      <c r="G15" s="672"/>
    </row>
    <row r="16" spans="1:7" ht="25.5">
      <c r="A16" s="418">
        <v>3</v>
      </c>
      <c r="B16" s="649" t="s">
        <v>1580</v>
      </c>
      <c r="C16" s="650" t="s">
        <v>2383</v>
      </c>
      <c r="D16" s="420" t="s">
        <v>40</v>
      </c>
      <c r="E16" s="421">
        <v>1</v>
      </c>
      <c r="F16" s="671"/>
      <c r="G16" s="672"/>
    </row>
    <row r="17" spans="1:7" ht="25.5">
      <c r="A17" s="418">
        <v>4</v>
      </c>
      <c r="B17" s="649" t="s">
        <v>1580</v>
      </c>
      <c r="C17" s="419" t="s">
        <v>1936</v>
      </c>
      <c r="D17" s="420" t="s">
        <v>40</v>
      </c>
      <c r="E17" s="421">
        <v>2</v>
      </c>
      <c r="F17" s="671"/>
      <c r="G17" s="672"/>
    </row>
    <row r="18" spans="1:7" ht="38.25">
      <c r="A18" s="418">
        <v>5</v>
      </c>
      <c r="B18" s="649" t="s">
        <v>1580</v>
      </c>
      <c r="C18" s="650" t="s">
        <v>2423</v>
      </c>
      <c r="D18" s="420" t="s">
        <v>40</v>
      </c>
      <c r="E18" s="421">
        <v>2</v>
      </c>
      <c r="F18" s="671"/>
      <c r="G18" s="672"/>
    </row>
    <row r="19" spans="1:7">
      <c r="A19" s="418">
        <v>6</v>
      </c>
      <c r="B19" s="649" t="s">
        <v>1580</v>
      </c>
      <c r="C19" s="419" t="s">
        <v>1937</v>
      </c>
      <c r="D19" s="420" t="s">
        <v>40</v>
      </c>
      <c r="E19" s="421">
        <v>1</v>
      </c>
      <c r="F19" s="671"/>
      <c r="G19" s="672"/>
    </row>
    <row r="20" spans="1:7" ht="38.25">
      <c r="A20" s="418">
        <v>7</v>
      </c>
      <c r="B20" s="651" t="s">
        <v>1580</v>
      </c>
      <c r="C20" s="423" t="s">
        <v>1938</v>
      </c>
      <c r="D20" s="424" t="s">
        <v>18</v>
      </c>
      <c r="E20" s="425">
        <v>1</v>
      </c>
      <c r="F20" s="671"/>
      <c r="G20" s="672"/>
    </row>
    <row r="21" spans="1:7" ht="25.5">
      <c r="A21" s="418">
        <v>8</v>
      </c>
      <c r="B21" s="651" t="s">
        <v>1580</v>
      </c>
      <c r="C21" s="419" t="s">
        <v>1939</v>
      </c>
      <c r="D21" s="424" t="s">
        <v>18</v>
      </c>
      <c r="E21" s="425">
        <v>1</v>
      </c>
      <c r="F21" s="671"/>
      <c r="G21" s="672"/>
    </row>
    <row r="22" spans="1:7">
      <c r="A22" s="418">
        <v>9</v>
      </c>
      <c r="B22" s="651" t="s">
        <v>1580</v>
      </c>
      <c r="C22" s="419" t="s">
        <v>1940</v>
      </c>
      <c r="D22" s="424" t="s">
        <v>18</v>
      </c>
      <c r="E22" s="425">
        <v>1</v>
      </c>
      <c r="F22" s="671"/>
      <c r="G22" s="672"/>
    </row>
    <row r="23" spans="1:7">
      <c r="A23" s="418">
        <v>10</v>
      </c>
      <c r="B23" s="651" t="s">
        <v>1580</v>
      </c>
      <c r="C23" s="423" t="s">
        <v>1941</v>
      </c>
      <c r="D23" s="426" t="s">
        <v>37</v>
      </c>
      <c r="E23" s="425">
        <v>1</v>
      </c>
      <c r="F23" s="671"/>
      <c r="G23" s="672"/>
    </row>
    <row r="24" spans="1:7">
      <c r="A24" s="418">
        <v>11</v>
      </c>
      <c r="B24" s="651" t="s">
        <v>1580</v>
      </c>
      <c r="C24" s="650" t="s">
        <v>1942</v>
      </c>
      <c r="D24" s="420" t="s">
        <v>40</v>
      </c>
      <c r="E24" s="421">
        <v>4</v>
      </c>
      <c r="F24" s="671"/>
      <c r="G24" s="672"/>
    </row>
    <row r="25" spans="1:7">
      <c r="A25" s="418">
        <v>12</v>
      </c>
      <c r="B25" s="651" t="s">
        <v>1580</v>
      </c>
      <c r="C25" s="419" t="s">
        <v>1943</v>
      </c>
      <c r="D25" s="420" t="s">
        <v>32</v>
      </c>
      <c r="E25" s="421">
        <v>200</v>
      </c>
      <c r="F25" s="671"/>
      <c r="G25" s="672"/>
    </row>
    <row r="26" spans="1:7">
      <c r="A26" s="418">
        <v>13</v>
      </c>
      <c r="B26" s="651" t="s">
        <v>1580</v>
      </c>
      <c r="C26" s="419" t="s">
        <v>1944</v>
      </c>
      <c r="D26" s="420" t="s">
        <v>40</v>
      </c>
      <c r="E26" s="421">
        <v>2</v>
      </c>
      <c r="F26" s="671"/>
      <c r="G26" s="672"/>
    </row>
    <row r="27" spans="1:7" ht="25.5">
      <c r="A27" s="418">
        <v>14</v>
      </c>
      <c r="B27" s="651" t="s">
        <v>1580</v>
      </c>
      <c r="C27" s="419" t="s">
        <v>1945</v>
      </c>
      <c r="D27" s="420" t="s">
        <v>37</v>
      </c>
      <c r="E27" s="421">
        <v>1</v>
      </c>
      <c r="F27" s="671"/>
      <c r="G27" s="672"/>
    </row>
    <row r="28" spans="1:7">
      <c r="A28" s="418">
        <v>15</v>
      </c>
      <c r="B28" s="649" t="s">
        <v>1580</v>
      </c>
      <c r="C28" s="419" t="s">
        <v>1946</v>
      </c>
      <c r="D28" s="420" t="s">
        <v>37</v>
      </c>
      <c r="E28" s="421">
        <v>1</v>
      </c>
      <c r="F28" s="671"/>
      <c r="G28" s="672"/>
    </row>
    <row r="29" spans="1:7" ht="38.25">
      <c r="A29" s="418">
        <v>16</v>
      </c>
      <c r="B29" s="649" t="s">
        <v>1580</v>
      </c>
      <c r="C29" s="419" t="s">
        <v>1947</v>
      </c>
      <c r="D29" s="420" t="s">
        <v>37</v>
      </c>
      <c r="E29" s="421">
        <v>1</v>
      </c>
      <c r="F29" s="671"/>
      <c r="G29" s="672"/>
    </row>
    <row r="30" spans="1:7" s="17" customFormat="1">
      <c r="A30" s="418">
        <v>17</v>
      </c>
      <c r="B30" s="649" t="s">
        <v>1580</v>
      </c>
      <c r="C30" s="650" t="s">
        <v>2384</v>
      </c>
      <c r="D30" s="420" t="s">
        <v>37</v>
      </c>
      <c r="E30" s="421">
        <v>1</v>
      </c>
      <c r="F30" s="671"/>
      <c r="G30" s="672"/>
    </row>
    <row r="31" spans="1:7" s="17" customFormat="1">
      <c r="A31" s="418">
        <v>18</v>
      </c>
      <c r="B31" s="673" t="s">
        <v>1580</v>
      </c>
      <c r="C31" s="674" t="s">
        <v>2415</v>
      </c>
      <c r="D31" s="675" t="s">
        <v>32</v>
      </c>
      <c r="E31" s="676">
        <v>165</v>
      </c>
      <c r="F31" s="671"/>
      <c r="G31" s="672"/>
    </row>
    <row r="32" spans="1:7" s="17" customFormat="1" ht="25.5">
      <c r="A32" s="418">
        <v>19</v>
      </c>
      <c r="B32" s="649" t="s">
        <v>1580</v>
      </c>
      <c r="C32" s="674" t="s">
        <v>2424</v>
      </c>
      <c r="D32" s="675" t="s">
        <v>37</v>
      </c>
      <c r="E32" s="676">
        <v>1</v>
      </c>
      <c r="F32" s="671"/>
      <c r="G32" s="672"/>
    </row>
    <row r="33" spans="1:7" s="17" customFormat="1">
      <c r="A33" s="418">
        <v>20</v>
      </c>
      <c r="B33" s="451" t="s">
        <v>1120</v>
      </c>
      <c r="C33" s="534" t="s">
        <v>2425</v>
      </c>
      <c r="D33" s="668" t="s">
        <v>32</v>
      </c>
      <c r="E33" s="452">
        <v>35</v>
      </c>
      <c r="F33" s="671"/>
      <c r="G33" s="672"/>
    </row>
    <row r="34" spans="1:7" s="17" customFormat="1">
      <c r="A34" s="677"/>
      <c r="B34" s="678"/>
      <c r="C34" s="679"/>
      <c r="D34" s="680"/>
      <c r="E34" s="681"/>
      <c r="F34" s="682"/>
      <c r="G34" s="683"/>
    </row>
    <row r="35" spans="1:7" ht="15">
      <c r="A35" s="13"/>
      <c r="B35" s="13"/>
      <c r="C35" s="18"/>
      <c r="D35" s="19"/>
      <c r="E35" s="18"/>
      <c r="F35" s="18" t="s">
        <v>6</v>
      </c>
      <c r="G35" s="20"/>
    </row>
    <row r="37" spans="1:7" s="25" customFormat="1" ht="12.75" customHeight="1">
      <c r="B37" s="26" t="s">
        <v>13</v>
      </c>
    </row>
    <row r="38" spans="1:7" s="25" customFormat="1" ht="45" customHeight="1">
      <c r="A38" s="684" t="s">
        <v>14</v>
      </c>
      <c r="B38" s="684"/>
      <c r="C38" s="684"/>
      <c r="D38" s="684"/>
      <c r="E38" s="684"/>
      <c r="F38" s="684"/>
      <c r="G38" s="684"/>
    </row>
    <row r="39" spans="1:7" s="25" customFormat="1" ht="12.75" customHeight="1">
      <c r="B39" s="27"/>
    </row>
    <row r="40" spans="1:7">
      <c r="B40" s="5" t="s">
        <v>0</v>
      </c>
    </row>
    <row r="41" spans="1:7" ht="14.25" customHeight="1">
      <c r="C41" s="33" t="s">
        <v>1</v>
      </c>
    </row>
    <row r="42" spans="1:7">
      <c r="C42" s="34" t="s">
        <v>11</v>
      </c>
      <c r="D42" s="35"/>
    </row>
    <row r="45" spans="1:7">
      <c r="B45" s="42" t="s">
        <v>12</v>
      </c>
      <c r="C45" s="39"/>
    </row>
    <row r="46" spans="1:7">
      <c r="B46" s="40"/>
      <c r="C46" s="33" t="s">
        <v>27</v>
      </c>
    </row>
    <row r="47" spans="1:7">
      <c r="B47" s="38"/>
      <c r="C47" s="34" t="s">
        <v>28</v>
      </c>
    </row>
  </sheetData>
  <mergeCells count="14">
    <mergeCell ref="A38:G38"/>
    <mergeCell ref="A7:G7"/>
    <mergeCell ref="A1:C1"/>
    <mergeCell ref="A2:G2"/>
    <mergeCell ref="G11:G12"/>
    <mergeCell ref="A11:A12"/>
    <mergeCell ref="B11:B12"/>
    <mergeCell ref="C11:C12"/>
    <mergeCell ref="D11:D12"/>
    <mergeCell ref="E11:E12"/>
    <mergeCell ref="F11:F12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101"/>
  <sheetViews>
    <sheetView showZeros="0" view="pageBreakPreview" zoomScale="80" zoomScaleNormal="100" zoomScaleSheetLayoutView="80" workbookViewId="0">
      <selection activeCell="D96" sqref="D96"/>
    </sheetView>
  </sheetViews>
  <sheetFormatPr defaultRowHeight="14.25"/>
  <cols>
    <col min="1" max="2" width="12.140625" style="5" customWidth="1"/>
    <col min="3" max="3" width="57.5703125" style="5" customWidth="1"/>
    <col min="4" max="4" width="8.140625" style="5" customWidth="1"/>
    <col min="5" max="6" width="9.140625" style="5"/>
    <col min="7" max="7" width="15.570312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686" t="s">
        <v>15</v>
      </c>
      <c r="B1" s="686"/>
      <c r="C1" s="686"/>
      <c r="D1" s="36" t="str">
        <f ca="1">MID(CELL("filename",A1), FIND("]", CELL("filename",A1))+ 1, 255)</f>
        <v>1,10</v>
      </c>
      <c r="E1" s="36"/>
      <c r="F1" s="36"/>
      <c r="G1" s="36"/>
    </row>
    <row r="2" spans="1:7" s="9" customFormat="1" ht="15">
      <c r="A2" s="687" t="str">
        <f>C12</f>
        <v>Ailu aizpildījuma elementi</v>
      </c>
      <c r="B2" s="687"/>
      <c r="C2" s="687"/>
      <c r="D2" s="687"/>
      <c r="E2" s="687"/>
      <c r="F2" s="687"/>
      <c r="G2" s="687"/>
    </row>
    <row r="3" spans="1:7" ht="22.5" customHeight="1">
      <c r="A3" s="6"/>
      <c r="B3" s="6" t="s">
        <v>2</v>
      </c>
      <c r="C3" s="695" t="str">
        <f>'1,1'!C3:G3</f>
        <v>Skolas ēka un Siguldas mācību korpuss</v>
      </c>
      <c r="D3" s="695"/>
      <c r="E3" s="695"/>
      <c r="F3" s="695"/>
      <c r="G3" s="695"/>
    </row>
    <row r="4" spans="1:7" ht="32.25" customHeight="1">
      <c r="A4" s="6"/>
      <c r="B4" s="6" t="s">
        <v>3</v>
      </c>
      <c r="C4" s="695" t="str">
        <f>'1,1'!C4:G4</f>
        <v>Skolas ēkas pārbūve un Siguldas mācību korpusa būvniecība (1. kārta- mācību korpuss)</v>
      </c>
      <c r="D4" s="695"/>
      <c r="E4" s="695"/>
      <c r="F4" s="695"/>
      <c r="G4" s="695"/>
    </row>
    <row r="5" spans="1:7" ht="15">
      <c r="A5" s="6"/>
      <c r="B5" s="6" t="s">
        <v>4</v>
      </c>
      <c r="C5" s="695" t="str">
        <f>'1,1'!C5</f>
        <v>Ata Kronvalda iela 7, Sigulda</v>
      </c>
      <c r="D5" s="695"/>
      <c r="E5" s="695"/>
      <c r="F5" s="695"/>
      <c r="G5" s="695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</row>
    <row r="8" spans="1:7" ht="15" customHeight="1">
      <c r="A8" s="16"/>
      <c r="B8" s="16"/>
      <c r="C8" s="4" t="str">
        <f>'1,1'!C9</f>
        <v>Tāme sastādīta:  2017.gada 2. maijs</v>
      </c>
      <c r="F8" s="15"/>
      <c r="G8" s="15"/>
    </row>
    <row r="9" spans="1:7" ht="15">
      <c r="A9" s="16"/>
      <c r="B9" s="16"/>
    </row>
    <row r="10" spans="1:7" ht="14.25" customHeight="1">
      <c r="A10" s="690" t="s">
        <v>5</v>
      </c>
      <c r="B10" s="691" t="s">
        <v>7</v>
      </c>
      <c r="C10" s="693" t="s">
        <v>8</v>
      </c>
      <c r="D10" s="694" t="s">
        <v>9</v>
      </c>
      <c r="E10" s="690" t="s">
        <v>10</v>
      </c>
      <c r="F10" s="688" t="s">
        <v>19</v>
      </c>
      <c r="G10" s="688" t="s">
        <v>20</v>
      </c>
    </row>
    <row r="11" spans="1:7" ht="59.25" customHeight="1">
      <c r="A11" s="690"/>
      <c r="B11" s="692"/>
      <c r="C11" s="693"/>
      <c r="D11" s="694"/>
      <c r="E11" s="690"/>
      <c r="F11" s="689"/>
      <c r="G11" s="689"/>
    </row>
    <row r="12" spans="1:7" ht="15.75">
      <c r="A12" s="415"/>
      <c r="B12" s="427">
        <v>0</v>
      </c>
      <c r="C12" s="48" t="s">
        <v>2420</v>
      </c>
      <c r="D12" s="416"/>
      <c r="E12" s="417"/>
      <c r="F12" s="23"/>
      <c r="G12" s="24"/>
    </row>
    <row r="13" spans="1:7" ht="25.5">
      <c r="A13" s="440">
        <v>1</v>
      </c>
      <c r="B13" s="457" t="s">
        <v>1986</v>
      </c>
      <c r="C13" s="455" t="s">
        <v>2170</v>
      </c>
      <c r="D13" s="420" t="s">
        <v>1137</v>
      </c>
      <c r="E13" s="421">
        <v>455</v>
      </c>
      <c r="F13" s="21"/>
      <c r="G13" s="22"/>
    </row>
    <row r="14" spans="1:7">
      <c r="A14" s="440">
        <v>0</v>
      </c>
      <c r="B14" s="457">
        <v>0</v>
      </c>
      <c r="C14" s="447" t="s">
        <v>2171</v>
      </c>
      <c r="D14" s="420" t="s">
        <v>18</v>
      </c>
      <c r="E14" s="421">
        <v>8</v>
      </c>
      <c r="F14" s="21"/>
      <c r="G14" s="22"/>
    </row>
    <row r="15" spans="1:7">
      <c r="A15" s="440">
        <v>0</v>
      </c>
      <c r="B15" s="457"/>
      <c r="C15" s="447" t="s">
        <v>2172</v>
      </c>
      <c r="D15" s="420" t="s">
        <v>18</v>
      </c>
      <c r="E15" s="421">
        <v>2</v>
      </c>
      <c r="F15" s="21"/>
      <c r="G15" s="22"/>
    </row>
    <row r="16" spans="1:7">
      <c r="A16" s="440">
        <v>0</v>
      </c>
      <c r="B16" s="457"/>
      <c r="C16" s="447" t="s">
        <v>2173</v>
      </c>
      <c r="D16" s="420" t="s">
        <v>18</v>
      </c>
      <c r="E16" s="421">
        <v>1</v>
      </c>
      <c r="F16" s="21"/>
      <c r="G16" s="22"/>
    </row>
    <row r="17" spans="1:7">
      <c r="A17" s="440">
        <v>0</v>
      </c>
      <c r="B17" s="457"/>
      <c r="C17" s="447" t="s">
        <v>2174</v>
      </c>
      <c r="D17" s="420" t="s">
        <v>18</v>
      </c>
      <c r="E17" s="421">
        <v>4</v>
      </c>
      <c r="F17" s="21"/>
      <c r="G17" s="22"/>
    </row>
    <row r="18" spans="1:7">
      <c r="A18" s="440">
        <v>0</v>
      </c>
      <c r="B18" s="457"/>
      <c r="C18" s="447" t="s">
        <v>2175</v>
      </c>
      <c r="D18" s="420" t="s">
        <v>18</v>
      </c>
      <c r="E18" s="421">
        <v>2</v>
      </c>
      <c r="F18" s="21"/>
      <c r="G18" s="22"/>
    </row>
    <row r="19" spans="1:7">
      <c r="A19" s="440">
        <v>0</v>
      </c>
      <c r="B19" s="457"/>
      <c r="C19" s="447" t="s">
        <v>2176</v>
      </c>
      <c r="D19" s="420" t="s">
        <v>18</v>
      </c>
      <c r="E19" s="421">
        <v>2</v>
      </c>
      <c r="F19" s="21"/>
      <c r="G19" s="22"/>
    </row>
    <row r="20" spans="1:7">
      <c r="A20" s="440">
        <v>0</v>
      </c>
      <c r="B20" s="457"/>
      <c r="C20" s="447" t="s">
        <v>2177</v>
      </c>
      <c r="D20" s="420" t="s">
        <v>18</v>
      </c>
      <c r="E20" s="421">
        <v>1</v>
      </c>
      <c r="F20" s="21"/>
      <c r="G20" s="22"/>
    </row>
    <row r="21" spans="1:7">
      <c r="A21" s="440">
        <v>0</v>
      </c>
      <c r="B21" s="457"/>
      <c r="C21" s="447" t="s">
        <v>2178</v>
      </c>
      <c r="D21" s="420" t="s">
        <v>18</v>
      </c>
      <c r="E21" s="421">
        <v>1</v>
      </c>
      <c r="F21" s="21"/>
      <c r="G21" s="22"/>
    </row>
    <row r="22" spans="1:7">
      <c r="A22" s="440">
        <v>0</v>
      </c>
      <c r="B22" s="457"/>
      <c r="C22" s="447" t="s">
        <v>2179</v>
      </c>
      <c r="D22" s="420" t="s">
        <v>18</v>
      </c>
      <c r="E22" s="421">
        <v>2</v>
      </c>
      <c r="F22" s="21"/>
      <c r="G22" s="22"/>
    </row>
    <row r="23" spans="1:7">
      <c r="A23" s="440">
        <v>0</v>
      </c>
      <c r="B23" s="457"/>
      <c r="C23" s="447" t="s">
        <v>2180</v>
      </c>
      <c r="D23" s="420" t="s">
        <v>18</v>
      </c>
      <c r="E23" s="421">
        <v>1</v>
      </c>
      <c r="F23" s="21"/>
      <c r="G23" s="22"/>
    </row>
    <row r="24" spans="1:7">
      <c r="A24" s="440">
        <v>0</v>
      </c>
      <c r="B24" s="457"/>
      <c r="C24" s="447" t="s">
        <v>2181</v>
      </c>
      <c r="D24" s="420" t="s">
        <v>18</v>
      </c>
      <c r="E24" s="421">
        <v>1</v>
      </c>
      <c r="F24" s="21"/>
      <c r="G24" s="22"/>
    </row>
    <row r="25" spans="1:7">
      <c r="A25" s="440">
        <v>0</v>
      </c>
      <c r="B25" s="457"/>
      <c r="C25" s="447" t="s">
        <v>2182</v>
      </c>
      <c r="D25" s="420" t="s">
        <v>18</v>
      </c>
      <c r="E25" s="421">
        <v>4</v>
      </c>
      <c r="F25" s="21"/>
      <c r="G25" s="22"/>
    </row>
    <row r="26" spans="1:7">
      <c r="A26" s="440">
        <v>0</v>
      </c>
      <c r="B26" s="457"/>
      <c r="C26" s="447" t="s">
        <v>2183</v>
      </c>
      <c r="D26" s="420" t="s">
        <v>18</v>
      </c>
      <c r="E26" s="421">
        <v>1</v>
      </c>
      <c r="F26" s="21"/>
      <c r="G26" s="22"/>
    </row>
    <row r="27" spans="1:7">
      <c r="A27" s="440">
        <v>0</v>
      </c>
      <c r="B27" s="457"/>
      <c r="C27" s="447" t="s">
        <v>2184</v>
      </c>
      <c r="D27" s="420" t="s">
        <v>18</v>
      </c>
      <c r="E27" s="421">
        <v>1</v>
      </c>
      <c r="F27" s="21"/>
      <c r="G27" s="22"/>
    </row>
    <row r="28" spans="1:7">
      <c r="A28" s="440">
        <v>0</v>
      </c>
      <c r="B28" s="457"/>
      <c r="C28" s="447" t="s">
        <v>2185</v>
      </c>
      <c r="D28" s="420" t="s">
        <v>18</v>
      </c>
      <c r="E28" s="421">
        <v>1</v>
      </c>
      <c r="F28" s="21"/>
      <c r="G28" s="22"/>
    </row>
    <row r="29" spans="1:7">
      <c r="A29" s="440">
        <v>0</v>
      </c>
      <c r="B29" s="457"/>
      <c r="C29" s="447" t="s">
        <v>2186</v>
      </c>
      <c r="D29" s="420" t="s">
        <v>18</v>
      </c>
      <c r="E29" s="421">
        <v>2</v>
      </c>
      <c r="F29" s="21"/>
      <c r="G29" s="22"/>
    </row>
    <row r="30" spans="1:7">
      <c r="A30" s="440">
        <v>0</v>
      </c>
      <c r="B30" s="457"/>
      <c r="C30" s="447" t="s">
        <v>2187</v>
      </c>
      <c r="D30" s="420" t="s">
        <v>18</v>
      </c>
      <c r="E30" s="421">
        <v>1</v>
      </c>
      <c r="F30" s="21"/>
      <c r="G30" s="22"/>
    </row>
    <row r="31" spans="1:7">
      <c r="A31" s="440">
        <v>0</v>
      </c>
      <c r="B31" s="457"/>
      <c r="C31" s="447" t="s">
        <v>2188</v>
      </c>
      <c r="D31" s="420" t="s">
        <v>18</v>
      </c>
      <c r="E31" s="421">
        <v>1</v>
      </c>
      <c r="F31" s="21"/>
      <c r="G31" s="22"/>
    </row>
    <row r="32" spans="1:7">
      <c r="A32" s="440">
        <v>0</v>
      </c>
      <c r="B32" s="457"/>
      <c r="C32" s="447" t="s">
        <v>2189</v>
      </c>
      <c r="D32" s="420" t="s">
        <v>18</v>
      </c>
      <c r="E32" s="421">
        <v>12</v>
      </c>
      <c r="F32" s="21"/>
      <c r="G32" s="22"/>
    </row>
    <row r="33" spans="1:7">
      <c r="A33" s="440">
        <v>0</v>
      </c>
      <c r="B33" s="457"/>
      <c r="C33" s="527" t="s">
        <v>2391</v>
      </c>
      <c r="D33" s="420" t="s">
        <v>18</v>
      </c>
      <c r="E33" s="421">
        <v>18</v>
      </c>
      <c r="F33" s="21"/>
      <c r="G33" s="22"/>
    </row>
    <row r="34" spans="1:7" ht="25.5">
      <c r="A34" s="440">
        <v>0</v>
      </c>
      <c r="B34" s="457">
        <v>0</v>
      </c>
      <c r="C34" s="447" t="s">
        <v>2190</v>
      </c>
      <c r="D34" s="420" t="s">
        <v>1137</v>
      </c>
      <c r="E34" s="421">
        <f>E13</f>
        <v>455</v>
      </c>
      <c r="F34" s="21"/>
      <c r="G34" s="22"/>
    </row>
    <row r="35" spans="1:7" ht="25.5">
      <c r="A35" s="440">
        <v>2</v>
      </c>
      <c r="B35" s="457" t="s">
        <v>1986</v>
      </c>
      <c r="C35" s="652" t="s">
        <v>2191</v>
      </c>
      <c r="D35" s="420" t="s">
        <v>18</v>
      </c>
      <c r="E35" s="421">
        <v>1</v>
      </c>
      <c r="F35" s="21"/>
      <c r="G35" s="22"/>
    </row>
    <row r="36" spans="1:7" ht="38.25">
      <c r="A36" s="440">
        <v>3</v>
      </c>
      <c r="B36" s="457" t="s">
        <v>1986</v>
      </c>
      <c r="C36" s="652" t="s">
        <v>2392</v>
      </c>
      <c r="D36" s="420" t="s">
        <v>18</v>
      </c>
      <c r="E36" s="421">
        <v>1</v>
      </c>
      <c r="F36" s="21"/>
      <c r="G36" s="22"/>
    </row>
    <row r="37" spans="1:7" ht="25.5">
      <c r="A37" s="440">
        <v>4</v>
      </c>
      <c r="B37" s="457" t="s">
        <v>1986</v>
      </c>
      <c r="C37" s="652" t="s">
        <v>2393</v>
      </c>
      <c r="D37" s="420" t="s">
        <v>18</v>
      </c>
      <c r="E37" s="421">
        <v>1</v>
      </c>
      <c r="F37" s="21"/>
      <c r="G37" s="22"/>
    </row>
    <row r="38" spans="1:7" ht="25.5">
      <c r="A38" s="440">
        <v>5</v>
      </c>
      <c r="B38" s="457" t="s">
        <v>1986</v>
      </c>
      <c r="C38" s="652" t="s">
        <v>2394</v>
      </c>
      <c r="D38" s="420" t="s">
        <v>18</v>
      </c>
      <c r="E38" s="421">
        <v>1</v>
      </c>
      <c r="F38" s="21"/>
      <c r="G38" s="22"/>
    </row>
    <row r="39" spans="1:7" ht="25.5">
      <c r="A39" s="440">
        <v>6</v>
      </c>
      <c r="B39" s="457" t="s">
        <v>1986</v>
      </c>
      <c r="C39" s="652" t="s">
        <v>2395</v>
      </c>
      <c r="D39" s="420" t="s">
        <v>18</v>
      </c>
      <c r="E39" s="421">
        <v>1</v>
      </c>
      <c r="F39" s="21"/>
      <c r="G39" s="22"/>
    </row>
    <row r="40" spans="1:7" ht="25.5">
      <c r="A40" s="440">
        <v>7</v>
      </c>
      <c r="B40" s="457" t="s">
        <v>1986</v>
      </c>
      <c r="C40" s="652" t="s">
        <v>2396</v>
      </c>
      <c r="D40" s="420" t="s">
        <v>18</v>
      </c>
      <c r="E40" s="421">
        <v>1</v>
      </c>
      <c r="F40" s="21"/>
      <c r="G40" s="22"/>
    </row>
    <row r="41" spans="1:7" ht="25.5">
      <c r="A41" s="440">
        <v>8</v>
      </c>
      <c r="B41" s="457" t="s">
        <v>1986</v>
      </c>
      <c r="C41" s="652" t="s">
        <v>2397</v>
      </c>
      <c r="D41" s="420" t="s">
        <v>18</v>
      </c>
      <c r="E41" s="421">
        <v>1</v>
      </c>
      <c r="F41" s="21"/>
      <c r="G41" s="22"/>
    </row>
    <row r="42" spans="1:7" ht="25.5">
      <c r="A42" s="440">
        <v>9</v>
      </c>
      <c r="B42" s="457" t="s">
        <v>1986</v>
      </c>
      <c r="C42" s="652" t="s">
        <v>2398</v>
      </c>
      <c r="D42" s="420" t="s">
        <v>18</v>
      </c>
      <c r="E42" s="421">
        <v>1</v>
      </c>
      <c r="F42" s="21"/>
      <c r="G42" s="22"/>
    </row>
    <row r="43" spans="1:7" ht="25.5">
      <c r="A43" s="440">
        <v>10</v>
      </c>
      <c r="B43" s="457" t="s">
        <v>1986</v>
      </c>
      <c r="C43" s="652" t="s">
        <v>2399</v>
      </c>
      <c r="D43" s="420" t="s">
        <v>18</v>
      </c>
      <c r="E43" s="421">
        <v>1</v>
      </c>
      <c r="F43" s="21"/>
      <c r="G43" s="22"/>
    </row>
    <row r="44" spans="1:7" ht="25.5">
      <c r="A44" s="440">
        <v>11</v>
      </c>
      <c r="B44" s="457" t="s">
        <v>1986</v>
      </c>
      <c r="C44" s="652" t="s">
        <v>2400</v>
      </c>
      <c r="D44" s="420" t="s">
        <v>18</v>
      </c>
      <c r="E44" s="421">
        <v>1</v>
      </c>
      <c r="F44" s="21"/>
      <c r="G44" s="22"/>
    </row>
    <row r="45" spans="1:7" ht="25.5">
      <c r="A45" s="440">
        <v>12</v>
      </c>
      <c r="B45" s="457" t="s">
        <v>1986</v>
      </c>
      <c r="C45" s="652" t="s">
        <v>2401</v>
      </c>
      <c r="D45" s="420" t="s">
        <v>18</v>
      </c>
      <c r="E45" s="421">
        <v>1</v>
      </c>
      <c r="F45" s="21"/>
      <c r="G45" s="22"/>
    </row>
    <row r="46" spans="1:7" ht="25.5">
      <c r="A46" s="440">
        <v>13</v>
      </c>
      <c r="B46" s="457" t="s">
        <v>1986</v>
      </c>
      <c r="C46" s="652" t="s">
        <v>2402</v>
      </c>
      <c r="D46" s="420" t="s">
        <v>18</v>
      </c>
      <c r="E46" s="421">
        <v>1</v>
      </c>
      <c r="F46" s="21"/>
      <c r="G46" s="22"/>
    </row>
    <row r="47" spans="1:7" ht="25.5">
      <c r="A47" s="440">
        <v>14</v>
      </c>
      <c r="B47" s="457" t="s">
        <v>1986</v>
      </c>
      <c r="C47" s="652" t="s">
        <v>2403</v>
      </c>
      <c r="D47" s="420" t="s">
        <v>18</v>
      </c>
      <c r="E47" s="421">
        <v>1</v>
      </c>
      <c r="F47" s="21"/>
      <c r="G47" s="22"/>
    </row>
    <row r="48" spans="1:7" ht="25.5">
      <c r="A48" s="440">
        <v>15</v>
      </c>
      <c r="B48" s="457" t="s">
        <v>1986</v>
      </c>
      <c r="C48" s="652" t="s">
        <v>2192</v>
      </c>
      <c r="D48" s="420" t="s">
        <v>1137</v>
      </c>
      <c r="E48" s="421">
        <v>85.7</v>
      </c>
      <c r="F48" s="21"/>
      <c r="G48" s="22"/>
    </row>
    <row r="49" spans="1:7">
      <c r="A49" s="440">
        <v>16</v>
      </c>
      <c r="B49" s="457" t="s">
        <v>1986</v>
      </c>
      <c r="C49" s="480" t="s">
        <v>2193</v>
      </c>
      <c r="D49" s="420" t="s">
        <v>233</v>
      </c>
      <c r="E49" s="421">
        <v>201</v>
      </c>
      <c r="F49" s="21"/>
      <c r="G49" s="22"/>
    </row>
    <row r="50" spans="1:7">
      <c r="A50" s="440">
        <v>0</v>
      </c>
      <c r="B50" s="457">
        <v>0</v>
      </c>
      <c r="C50" s="447" t="s">
        <v>2194</v>
      </c>
      <c r="D50" s="420" t="s">
        <v>233</v>
      </c>
      <c r="E50" s="421">
        <f>1.05*E49</f>
        <v>211.05</v>
      </c>
      <c r="F50" s="21"/>
      <c r="G50" s="22"/>
    </row>
    <row r="51" spans="1:7">
      <c r="A51" s="440">
        <v>0</v>
      </c>
      <c r="B51" s="457">
        <v>0</v>
      </c>
      <c r="C51" s="527" t="s">
        <v>2195</v>
      </c>
      <c r="D51" s="420" t="s">
        <v>233</v>
      </c>
      <c r="E51" s="421">
        <f>E49</f>
        <v>201</v>
      </c>
      <c r="F51" s="21"/>
      <c r="G51" s="22"/>
    </row>
    <row r="52" spans="1:7">
      <c r="A52" s="440">
        <v>17</v>
      </c>
      <c r="B52" s="457" t="s">
        <v>1986</v>
      </c>
      <c r="C52" s="287" t="s">
        <v>2196</v>
      </c>
      <c r="D52" s="420" t="s">
        <v>1137</v>
      </c>
      <c r="E52" s="421">
        <v>174.3</v>
      </c>
      <c r="F52" s="21"/>
      <c r="G52" s="22"/>
    </row>
    <row r="53" spans="1:7">
      <c r="A53" s="440">
        <v>0</v>
      </c>
      <c r="B53" s="457"/>
      <c r="C53" s="527" t="s">
        <v>2404</v>
      </c>
      <c r="D53" s="420" t="s">
        <v>18</v>
      </c>
      <c r="E53" s="421">
        <v>1</v>
      </c>
      <c r="F53" s="21"/>
      <c r="G53" s="22"/>
    </row>
    <row r="54" spans="1:7">
      <c r="A54" s="440">
        <v>0</v>
      </c>
      <c r="B54" s="457"/>
      <c r="C54" s="447" t="s">
        <v>2198</v>
      </c>
      <c r="D54" s="420" t="s">
        <v>18</v>
      </c>
      <c r="E54" s="421">
        <v>8</v>
      </c>
      <c r="F54" s="21"/>
      <c r="G54" s="22"/>
    </row>
    <row r="55" spans="1:7">
      <c r="A55" s="440">
        <v>0</v>
      </c>
      <c r="B55" s="457"/>
      <c r="C55" s="447" t="s">
        <v>2199</v>
      </c>
      <c r="D55" s="420" t="s">
        <v>18</v>
      </c>
      <c r="E55" s="421">
        <v>12</v>
      </c>
      <c r="F55" s="21"/>
      <c r="G55" s="22"/>
    </row>
    <row r="56" spans="1:7">
      <c r="A56" s="440">
        <v>0</v>
      </c>
      <c r="B56" s="457"/>
      <c r="C56" s="447" t="s">
        <v>2200</v>
      </c>
      <c r="D56" s="420" t="s">
        <v>18</v>
      </c>
      <c r="E56" s="421">
        <v>34</v>
      </c>
      <c r="F56" s="21"/>
      <c r="G56" s="22"/>
    </row>
    <row r="57" spans="1:7">
      <c r="A57" s="440">
        <v>0</v>
      </c>
      <c r="B57" s="457"/>
      <c r="C57" s="527" t="s">
        <v>2405</v>
      </c>
      <c r="D57" s="420" t="s">
        <v>18</v>
      </c>
      <c r="E57" s="421">
        <v>13</v>
      </c>
      <c r="F57" s="21"/>
      <c r="G57" s="22"/>
    </row>
    <row r="58" spans="1:7">
      <c r="A58" s="440">
        <v>0</v>
      </c>
      <c r="B58" s="457"/>
      <c r="C58" s="527" t="s">
        <v>2406</v>
      </c>
      <c r="D58" s="420" t="s">
        <v>18</v>
      </c>
      <c r="E58" s="421">
        <v>2</v>
      </c>
      <c r="F58" s="21"/>
      <c r="G58" s="22"/>
    </row>
    <row r="59" spans="1:7">
      <c r="A59" s="440">
        <v>0</v>
      </c>
      <c r="B59" s="457"/>
      <c r="C59" s="527" t="s">
        <v>2407</v>
      </c>
      <c r="D59" s="420" t="s">
        <v>18</v>
      </c>
      <c r="E59" s="421">
        <v>1</v>
      </c>
      <c r="F59" s="21"/>
      <c r="G59" s="22"/>
    </row>
    <row r="60" spans="1:7">
      <c r="A60" s="440">
        <v>0</v>
      </c>
      <c r="B60" s="457"/>
      <c r="C60" s="447" t="s">
        <v>2203</v>
      </c>
      <c r="D60" s="420" t="s">
        <v>18</v>
      </c>
      <c r="E60" s="421">
        <v>2</v>
      </c>
      <c r="F60" s="21"/>
      <c r="G60" s="22"/>
    </row>
    <row r="61" spans="1:7">
      <c r="A61" s="440">
        <v>0</v>
      </c>
      <c r="B61" s="457"/>
      <c r="C61" s="447" t="s">
        <v>2204</v>
      </c>
      <c r="D61" s="420" t="s">
        <v>18</v>
      </c>
      <c r="E61" s="421">
        <v>1</v>
      </c>
      <c r="F61" s="21"/>
      <c r="G61" s="22"/>
    </row>
    <row r="62" spans="1:7">
      <c r="A62" s="440">
        <v>0</v>
      </c>
      <c r="B62" s="457"/>
      <c r="C62" s="527" t="s">
        <v>2408</v>
      </c>
      <c r="D62" s="420" t="s">
        <v>18</v>
      </c>
      <c r="E62" s="421">
        <v>1</v>
      </c>
      <c r="F62" s="21"/>
      <c r="G62" s="22"/>
    </row>
    <row r="63" spans="1:7">
      <c r="A63" s="440">
        <v>0</v>
      </c>
      <c r="B63" s="457">
        <v>0</v>
      </c>
      <c r="C63" s="447" t="s">
        <v>2205</v>
      </c>
      <c r="D63" s="420" t="s">
        <v>1137</v>
      </c>
      <c r="E63" s="421">
        <f>E52</f>
        <v>174.3</v>
      </c>
      <c r="F63" s="21"/>
      <c r="G63" s="22"/>
    </row>
    <row r="64" spans="1:7">
      <c r="A64" s="531" t="s">
        <v>2409</v>
      </c>
      <c r="B64" s="457" t="s">
        <v>1986</v>
      </c>
      <c r="C64" s="311" t="s">
        <v>2410</v>
      </c>
      <c r="D64" s="420" t="s">
        <v>1137</v>
      </c>
      <c r="E64" s="421">
        <v>58.3</v>
      </c>
      <c r="F64" s="21"/>
      <c r="G64" s="22"/>
    </row>
    <row r="65" spans="1:7">
      <c r="A65" s="440">
        <v>0</v>
      </c>
      <c r="B65" s="457">
        <v>0</v>
      </c>
      <c r="C65" s="447" t="s">
        <v>2197</v>
      </c>
      <c r="D65" s="420" t="s">
        <v>18</v>
      </c>
      <c r="E65" s="421">
        <v>3</v>
      </c>
      <c r="F65" s="21"/>
      <c r="G65" s="22"/>
    </row>
    <row r="66" spans="1:7">
      <c r="A66" s="440">
        <v>0</v>
      </c>
      <c r="B66" s="457"/>
      <c r="C66" s="447" t="s">
        <v>2201</v>
      </c>
      <c r="D66" s="420" t="s">
        <v>18</v>
      </c>
      <c r="E66" s="421">
        <v>2</v>
      </c>
      <c r="F66" s="21"/>
      <c r="G66" s="22"/>
    </row>
    <row r="67" spans="1:7">
      <c r="A67" s="440">
        <v>0</v>
      </c>
      <c r="B67" s="457"/>
      <c r="C67" s="447" t="s">
        <v>2202</v>
      </c>
      <c r="D67" s="420" t="s">
        <v>18</v>
      </c>
      <c r="E67" s="421">
        <v>4</v>
      </c>
      <c r="F67" s="21"/>
      <c r="G67" s="22"/>
    </row>
    <row r="68" spans="1:7">
      <c r="A68" s="440">
        <v>0</v>
      </c>
      <c r="B68" s="457"/>
      <c r="C68" s="527" t="s">
        <v>2411</v>
      </c>
      <c r="D68" s="420" t="s">
        <v>18</v>
      </c>
      <c r="E68" s="421">
        <v>1</v>
      </c>
      <c r="F68" s="21"/>
      <c r="G68" s="22"/>
    </row>
    <row r="69" spans="1:7">
      <c r="A69" s="440">
        <v>0</v>
      </c>
      <c r="B69" s="457"/>
      <c r="C69" s="527" t="s">
        <v>2412</v>
      </c>
      <c r="D69" s="420" t="s">
        <v>18</v>
      </c>
      <c r="E69" s="421">
        <v>1</v>
      </c>
      <c r="F69" s="21"/>
      <c r="G69" s="22"/>
    </row>
    <row r="70" spans="1:7">
      <c r="A70" s="440">
        <v>0</v>
      </c>
      <c r="B70" s="457"/>
      <c r="C70" s="527" t="s">
        <v>2413</v>
      </c>
      <c r="D70" s="420" t="s">
        <v>18</v>
      </c>
      <c r="E70" s="421">
        <v>1</v>
      </c>
      <c r="F70" s="21"/>
      <c r="G70" s="22"/>
    </row>
    <row r="71" spans="1:7">
      <c r="A71" s="440">
        <v>0</v>
      </c>
      <c r="B71" s="457">
        <v>0</v>
      </c>
      <c r="C71" s="447" t="s">
        <v>2205</v>
      </c>
      <c r="D71" s="420" t="s">
        <v>1137</v>
      </c>
      <c r="E71" s="421">
        <f>E64</f>
        <v>58.3</v>
      </c>
      <c r="F71" s="21"/>
      <c r="G71" s="22"/>
    </row>
    <row r="72" spans="1:7">
      <c r="A72" s="440">
        <v>18</v>
      </c>
      <c r="B72" s="457" t="s">
        <v>1986</v>
      </c>
      <c r="C72" s="311" t="s">
        <v>2206</v>
      </c>
      <c r="D72" s="420" t="s">
        <v>1137</v>
      </c>
      <c r="E72" s="421">
        <v>97.1</v>
      </c>
      <c r="F72" s="21"/>
      <c r="G72" s="22"/>
    </row>
    <row r="73" spans="1:7">
      <c r="A73" s="440">
        <v>0</v>
      </c>
      <c r="B73" s="457">
        <v>0</v>
      </c>
      <c r="C73" s="447" t="s">
        <v>2207</v>
      </c>
      <c r="D73" s="420" t="s">
        <v>18</v>
      </c>
      <c r="E73" s="421">
        <v>1</v>
      </c>
      <c r="F73" s="21"/>
      <c r="G73" s="22"/>
    </row>
    <row r="74" spans="1:7">
      <c r="A74" s="440">
        <v>0</v>
      </c>
      <c r="B74" s="457"/>
      <c r="C74" s="447" t="s">
        <v>2208</v>
      </c>
      <c r="D74" s="420" t="s">
        <v>18</v>
      </c>
      <c r="E74" s="421">
        <v>3</v>
      </c>
      <c r="F74" s="21"/>
      <c r="G74" s="22"/>
    </row>
    <row r="75" spans="1:7">
      <c r="A75" s="440">
        <v>0</v>
      </c>
      <c r="B75" s="457"/>
      <c r="C75" s="447" t="s">
        <v>2209</v>
      </c>
      <c r="D75" s="420" t="s">
        <v>18</v>
      </c>
      <c r="E75" s="421">
        <v>1</v>
      </c>
      <c r="F75" s="21"/>
      <c r="G75" s="22"/>
    </row>
    <row r="76" spans="1:7">
      <c r="A76" s="440">
        <v>0</v>
      </c>
      <c r="B76" s="457"/>
      <c r="C76" s="447" t="s">
        <v>2210</v>
      </c>
      <c r="D76" s="420" t="s">
        <v>18</v>
      </c>
      <c r="E76" s="421">
        <v>2</v>
      </c>
      <c r="F76" s="21"/>
      <c r="G76" s="22"/>
    </row>
    <row r="77" spans="1:7">
      <c r="A77" s="440">
        <v>0</v>
      </c>
      <c r="B77" s="457">
        <v>0</v>
      </c>
      <c r="C77" s="447" t="s">
        <v>2205</v>
      </c>
      <c r="D77" s="420" t="s">
        <v>1137</v>
      </c>
      <c r="E77" s="421">
        <f>E72</f>
        <v>97.1</v>
      </c>
      <c r="F77" s="21"/>
      <c r="G77" s="22"/>
    </row>
    <row r="78" spans="1:7">
      <c r="A78" s="440">
        <v>19</v>
      </c>
      <c r="B78" s="457" t="s">
        <v>1986</v>
      </c>
      <c r="C78" s="311" t="s">
        <v>2211</v>
      </c>
      <c r="D78" s="420" t="s">
        <v>1137</v>
      </c>
      <c r="E78" s="421">
        <v>17.399999999999999</v>
      </c>
      <c r="F78" s="21"/>
      <c r="G78" s="22"/>
    </row>
    <row r="79" spans="1:7">
      <c r="A79" s="440">
        <v>0</v>
      </c>
      <c r="B79" s="457">
        <v>0</v>
      </c>
      <c r="C79" s="447" t="s">
        <v>2212</v>
      </c>
      <c r="D79" s="420" t="s">
        <v>18</v>
      </c>
      <c r="E79" s="421">
        <v>1</v>
      </c>
      <c r="F79" s="21"/>
      <c r="G79" s="22"/>
    </row>
    <row r="80" spans="1:7">
      <c r="A80" s="440">
        <v>0</v>
      </c>
      <c r="B80" s="457"/>
      <c r="C80" s="447" t="s">
        <v>2213</v>
      </c>
      <c r="D80" s="420" t="s">
        <v>18</v>
      </c>
      <c r="E80" s="421">
        <v>1</v>
      </c>
      <c r="F80" s="21"/>
      <c r="G80" s="22"/>
    </row>
    <row r="81" spans="1:7">
      <c r="A81" s="440">
        <v>0</v>
      </c>
      <c r="B81" s="457">
        <v>0</v>
      </c>
      <c r="C81" s="447" t="s">
        <v>2205</v>
      </c>
      <c r="D81" s="420" t="s">
        <v>1137</v>
      </c>
      <c r="E81" s="421">
        <f>E78</f>
        <v>17.399999999999999</v>
      </c>
      <c r="F81" s="21"/>
      <c r="G81" s="22"/>
    </row>
    <row r="82" spans="1:7">
      <c r="A82" s="440">
        <v>20</v>
      </c>
      <c r="B82" s="457" t="s">
        <v>1986</v>
      </c>
      <c r="C82" s="287" t="s">
        <v>2196</v>
      </c>
      <c r="D82" s="420" t="s">
        <v>1137</v>
      </c>
      <c r="E82" s="421">
        <v>7</v>
      </c>
      <c r="F82" s="21"/>
      <c r="G82" s="22"/>
    </row>
    <row r="83" spans="1:7">
      <c r="A83" s="440">
        <v>0</v>
      </c>
      <c r="B83" s="457">
        <v>0</v>
      </c>
      <c r="C83" s="447" t="s">
        <v>2214</v>
      </c>
      <c r="D83" s="420" t="s">
        <v>18</v>
      </c>
      <c r="E83" s="421">
        <v>1</v>
      </c>
      <c r="F83" s="21"/>
      <c r="G83" s="22"/>
    </row>
    <row r="84" spans="1:7">
      <c r="A84" s="440">
        <v>0</v>
      </c>
      <c r="B84" s="457"/>
      <c r="C84" s="447" t="s">
        <v>2215</v>
      </c>
      <c r="D84" s="420" t="s">
        <v>18</v>
      </c>
      <c r="E84" s="421">
        <v>1</v>
      </c>
      <c r="F84" s="21"/>
      <c r="G84" s="22"/>
    </row>
    <row r="85" spans="1:7">
      <c r="A85" s="440">
        <v>0</v>
      </c>
      <c r="B85" s="457">
        <v>0</v>
      </c>
      <c r="C85" s="447" t="s">
        <v>2205</v>
      </c>
      <c r="D85" s="420" t="s">
        <v>1137</v>
      </c>
      <c r="E85" s="421">
        <f>E82</f>
        <v>7</v>
      </c>
      <c r="F85" s="21"/>
      <c r="G85" s="22"/>
    </row>
    <row r="86" spans="1:7">
      <c r="A86" s="440">
        <v>21</v>
      </c>
      <c r="B86" s="457" t="s">
        <v>1986</v>
      </c>
      <c r="C86" s="287" t="s">
        <v>2216</v>
      </c>
      <c r="D86" s="420" t="s">
        <v>889</v>
      </c>
      <c r="E86" s="421">
        <v>2</v>
      </c>
      <c r="F86" s="21"/>
      <c r="G86" s="22"/>
    </row>
    <row r="87" spans="1:7">
      <c r="A87" s="440">
        <v>22</v>
      </c>
      <c r="B87" s="457" t="s">
        <v>1986</v>
      </c>
      <c r="C87" s="287" t="s">
        <v>2217</v>
      </c>
      <c r="D87" s="420" t="s">
        <v>889</v>
      </c>
      <c r="E87" s="421">
        <v>1</v>
      </c>
      <c r="F87" s="21"/>
      <c r="G87" s="22"/>
    </row>
    <row r="88" spans="1:7">
      <c r="A88" s="440">
        <v>23</v>
      </c>
      <c r="B88" s="457" t="s">
        <v>1986</v>
      </c>
      <c r="C88" s="287" t="s">
        <v>2218</v>
      </c>
      <c r="D88" s="420" t="s">
        <v>889</v>
      </c>
      <c r="E88" s="421">
        <v>1</v>
      </c>
      <c r="F88" s="21"/>
      <c r="G88" s="22"/>
    </row>
    <row r="89" spans="1:7">
      <c r="A89" s="440">
        <v>24</v>
      </c>
      <c r="B89" s="457" t="s">
        <v>1986</v>
      </c>
      <c r="C89" s="287" t="s">
        <v>2219</v>
      </c>
      <c r="D89" s="420" t="s">
        <v>889</v>
      </c>
      <c r="E89" s="421">
        <v>1</v>
      </c>
      <c r="F89" s="21"/>
      <c r="G89" s="22"/>
    </row>
    <row r="90" spans="1:7" ht="25.5">
      <c r="A90" s="440">
        <v>25</v>
      </c>
      <c r="B90" s="321" t="s">
        <v>2220</v>
      </c>
      <c r="C90" s="502" t="s">
        <v>2221</v>
      </c>
      <c r="D90" s="474" t="s">
        <v>32</v>
      </c>
      <c r="E90" s="421">
        <v>1529</v>
      </c>
      <c r="F90" s="21"/>
      <c r="G90" s="22"/>
    </row>
    <row r="91" spans="1:7" ht="38.25">
      <c r="A91" s="440">
        <v>26</v>
      </c>
      <c r="B91" s="461" t="s">
        <v>2016</v>
      </c>
      <c r="C91" s="455" t="s">
        <v>2222</v>
      </c>
      <c r="D91" s="420" t="s">
        <v>1137</v>
      </c>
      <c r="E91" s="421">
        <v>256.74</v>
      </c>
      <c r="F91" s="21"/>
      <c r="G91" s="22"/>
    </row>
    <row r="92" spans="1:7" ht="25.5">
      <c r="A92" s="440">
        <v>27</v>
      </c>
      <c r="B92" s="461" t="s">
        <v>2016</v>
      </c>
      <c r="C92" s="455" t="s">
        <v>2223</v>
      </c>
      <c r="D92" s="420" t="s">
        <v>889</v>
      </c>
      <c r="E92" s="421">
        <v>1</v>
      </c>
      <c r="F92" s="21"/>
      <c r="G92" s="22"/>
    </row>
    <row r="93" spans="1:7" ht="15">
      <c r="A93" s="13"/>
      <c r="B93" s="13"/>
      <c r="C93" s="18"/>
      <c r="D93" s="19"/>
      <c r="E93" s="18"/>
      <c r="F93" s="18" t="s">
        <v>6</v>
      </c>
      <c r="G93" s="20"/>
    </row>
    <row r="94" spans="1:7" s="25" customFormat="1" ht="12.75" customHeight="1">
      <c r="B94" s="26" t="str">
        <f>'1,1'!B37</f>
        <v>Piezīmes:</v>
      </c>
    </row>
    <row r="95" spans="1:7" s="25" customFormat="1" ht="33" customHeight="1">
      <c r="A95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95" s="684"/>
      <c r="C95" s="684"/>
      <c r="D95" s="684"/>
      <c r="E95" s="684"/>
      <c r="F95" s="684"/>
      <c r="G95" s="684"/>
    </row>
    <row r="96" spans="1:7">
      <c r="B96" s="5" t="str">
        <f>'1,1'!B40</f>
        <v>Sastādīja:</v>
      </c>
    </row>
    <row r="97" spans="2:4" ht="14.25" customHeight="1">
      <c r="C97" s="33" t="str">
        <f>'1,1'!C41</f>
        <v>Arnis Gailītis</v>
      </c>
    </row>
    <row r="98" spans="2:4">
      <c r="C98" s="34" t="str">
        <f>'1,1'!C42</f>
        <v>Sertifikāta Nr.20-5643</v>
      </c>
      <c r="D98" s="35"/>
    </row>
    <row r="99" spans="2:4">
      <c r="B99" s="41" t="str">
        <f>'1,1'!B45</f>
        <v>Pārbaudīja:</v>
      </c>
      <c r="C99" s="3"/>
    </row>
    <row r="100" spans="2:4">
      <c r="B100" s="2"/>
      <c r="C100" s="33" t="str">
        <f>'1,1'!C46</f>
        <v>Andris Kokins</v>
      </c>
    </row>
    <row r="101" spans="2:4">
      <c r="B101" s="1"/>
      <c r="C101" s="34" t="str">
        <f>'1,1'!C47</f>
        <v>Sertifikāta Nr.10-0024</v>
      </c>
    </row>
  </sheetData>
  <mergeCells count="14">
    <mergeCell ref="A95:G95"/>
    <mergeCell ref="A1:C1"/>
    <mergeCell ref="A2:G2"/>
    <mergeCell ref="A7:G7"/>
    <mergeCell ref="A10:A11"/>
    <mergeCell ref="B10:B11"/>
    <mergeCell ref="C10:C11"/>
    <mergeCell ref="D10:D11"/>
    <mergeCell ref="E10:E11"/>
    <mergeCell ref="F10:F11"/>
    <mergeCell ref="G10:G11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105"/>
  <sheetViews>
    <sheetView showZeros="0" tabSelected="1" view="pageBreakPreview" topLeftCell="A25" zoomScale="80" zoomScaleNormal="100" zoomScaleSheetLayoutView="80" workbookViewId="0">
      <selection activeCell="E41" sqref="E41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8.140625" style="5" customWidth="1"/>
    <col min="5" max="6" width="9.140625" style="5"/>
    <col min="7" max="7" width="20.710937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686" t="s">
        <v>15</v>
      </c>
      <c r="B1" s="686"/>
      <c r="C1" s="686"/>
      <c r="D1" s="36" t="str">
        <f ca="1">MID(CELL("filename",A1), FIND("]", CELL("filename",A1))+ 1, 255)</f>
        <v>1,11</v>
      </c>
      <c r="E1" s="36"/>
      <c r="F1" s="36"/>
      <c r="G1" s="36"/>
    </row>
    <row r="2" spans="1:7" s="9" customFormat="1" ht="15">
      <c r="A2" s="687" t="str">
        <f>C13</f>
        <v>Iekšējie apdares darbi</v>
      </c>
      <c r="B2" s="687"/>
      <c r="C2" s="687"/>
      <c r="D2" s="687"/>
      <c r="E2" s="687"/>
      <c r="F2" s="687"/>
      <c r="G2" s="687"/>
    </row>
    <row r="3" spans="1:7" ht="47.25" customHeight="1">
      <c r="A3" s="6"/>
      <c r="B3" s="6" t="s">
        <v>2</v>
      </c>
      <c r="C3" s="695" t="str">
        <f>'1,1'!C3:G3</f>
        <v>Skolas ēka un Siguldas mācību korpuss</v>
      </c>
      <c r="D3" s="695"/>
      <c r="E3" s="695"/>
      <c r="F3" s="695"/>
      <c r="G3" s="695"/>
    </row>
    <row r="4" spans="1:7" ht="40.5" customHeight="1">
      <c r="A4" s="6"/>
      <c r="B4" s="6" t="s">
        <v>3</v>
      </c>
      <c r="C4" s="695" t="str">
        <f>'1,1'!C4:G4</f>
        <v>Skolas ēkas pārbūve un Siguldas mācību korpusa būvniecība (1. kārta- mācību korpuss)</v>
      </c>
      <c r="D4" s="695"/>
      <c r="E4" s="695"/>
      <c r="F4" s="695"/>
      <c r="G4" s="695"/>
    </row>
    <row r="5" spans="1:7" ht="15">
      <c r="A5" s="6"/>
      <c r="B5" s="6" t="s">
        <v>4</v>
      </c>
      <c r="C5" s="695" t="str">
        <f>'1,1'!C5</f>
        <v>Ata Kronvalda iela 7, Sigulda</v>
      </c>
      <c r="D5" s="695"/>
      <c r="E5" s="695"/>
      <c r="F5" s="695"/>
      <c r="G5" s="695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</row>
    <row r="8" spans="1:7">
      <c r="A8" s="8"/>
      <c r="B8" s="8"/>
      <c r="D8" s="11"/>
      <c r="E8" s="14"/>
      <c r="F8" s="14"/>
      <c r="G8" s="10"/>
    </row>
    <row r="9" spans="1:7" ht="15" customHeight="1">
      <c r="A9" s="16"/>
      <c r="B9" s="16"/>
      <c r="C9" s="4" t="str">
        <f>'1,1'!C9</f>
        <v>Tāme sastādīta:  2017.gada 2. maijs</v>
      </c>
      <c r="F9" s="15"/>
      <c r="G9" s="15"/>
    </row>
    <row r="10" spans="1:7" ht="15">
      <c r="A10" s="16"/>
      <c r="B10" s="16"/>
    </row>
    <row r="11" spans="1:7" ht="14.25" customHeight="1">
      <c r="A11" s="690" t="s">
        <v>5</v>
      </c>
      <c r="B11" s="691" t="s">
        <v>7</v>
      </c>
      <c r="C11" s="693" t="s">
        <v>8</v>
      </c>
      <c r="D11" s="694" t="s">
        <v>9</v>
      </c>
      <c r="E11" s="690" t="s">
        <v>10</v>
      </c>
      <c r="F11" s="688" t="s">
        <v>19</v>
      </c>
      <c r="G11" s="688" t="s">
        <v>20</v>
      </c>
    </row>
    <row r="12" spans="1:7" ht="59.25" customHeight="1">
      <c r="A12" s="690"/>
      <c r="B12" s="692"/>
      <c r="C12" s="693"/>
      <c r="D12" s="694"/>
      <c r="E12" s="690"/>
      <c r="F12" s="689"/>
      <c r="G12" s="689"/>
    </row>
    <row r="13" spans="1:7" ht="15.75">
      <c r="A13" s="415"/>
      <c r="B13" s="427">
        <v>0</v>
      </c>
      <c r="C13" s="48" t="s">
        <v>2300</v>
      </c>
      <c r="D13" s="416"/>
      <c r="E13" s="417"/>
      <c r="F13" s="23"/>
      <c r="G13" s="24"/>
    </row>
    <row r="14" spans="1:7">
      <c r="A14" s="440">
        <v>0</v>
      </c>
      <c r="B14" s="461"/>
      <c r="C14" s="503" t="s">
        <v>2224</v>
      </c>
      <c r="D14" s="420"/>
      <c r="E14" s="421"/>
      <c r="F14" s="21"/>
      <c r="G14" s="22"/>
    </row>
    <row r="15" spans="1:7" ht="38.25">
      <c r="A15" s="440">
        <v>1</v>
      </c>
      <c r="B15" s="504" t="s">
        <v>1986</v>
      </c>
      <c r="C15" s="488" t="s">
        <v>2225</v>
      </c>
      <c r="D15" s="505" t="s">
        <v>1137</v>
      </c>
      <c r="E15" s="421">
        <v>235.8</v>
      </c>
      <c r="F15" s="21"/>
      <c r="G15" s="22"/>
    </row>
    <row r="16" spans="1:7" ht="38.25">
      <c r="A16" s="440">
        <v>2</v>
      </c>
      <c r="B16" s="504" t="s">
        <v>1986</v>
      </c>
      <c r="C16" s="488" t="s">
        <v>2226</v>
      </c>
      <c r="D16" s="505" t="s">
        <v>1137</v>
      </c>
      <c r="E16" s="421">
        <v>78</v>
      </c>
      <c r="F16" s="21"/>
      <c r="G16" s="22"/>
    </row>
    <row r="17" spans="1:7" ht="38.25">
      <c r="A17" s="440">
        <v>3</v>
      </c>
      <c r="B17" s="504" t="s">
        <v>1986</v>
      </c>
      <c r="C17" s="488" t="s">
        <v>2227</v>
      </c>
      <c r="D17" s="505" t="s">
        <v>1137</v>
      </c>
      <c r="E17" s="421">
        <v>184.9</v>
      </c>
      <c r="F17" s="21"/>
      <c r="G17" s="22"/>
    </row>
    <row r="18" spans="1:7" ht="38.25">
      <c r="A18" s="440">
        <v>4</v>
      </c>
      <c r="B18" s="504" t="s">
        <v>1986</v>
      </c>
      <c r="C18" s="488" t="s">
        <v>2228</v>
      </c>
      <c r="D18" s="505" t="s">
        <v>1137</v>
      </c>
      <c r="E18" s="421">
        <v>228.2</v>
      </c>
      <c r="F18" s="21"/>
      <c r="G18" s="22"/>
    </row>
    <row r="19" spans="1:7" ht="51">
      <c r="A19" s="440">
        <v>5</v>
      </c>
      <c r="B19" s="504" t="s">
        <v>1986</v>
      </c>
      <c r="C19" s="488" t="s">
        <v>2229</v>
      </c>
      <c r="D19" s="505" t="s">
        <v>1137</v>
      </c>
      <c r="E19" s="421">
        <v>717.1</v>
      </c>
      <c r="F19" s="21"/>
      <c r="G19" s="22"/>
    </row>
    <row r="20" spans="1:7" ht="51">
      <c r="A20" s="440">
        <v>6</v>
      </c>
      <c r="B20" s="504" t="s">
        <v>1986</v>
      </c>
      <c r="C20" s="488" t="s">
        <v>2230</v>
      </c>
      <c r="D20" s="505" t="s">
        <v>1137</v>
      </c>
      <c r="E20" s="421">
        <v>132</v>
      </c>
      <c r="F20" s="21"/>
      <c r="G20" s="22"/>
    </row>
    <row r="21" spans="1:7" ht="38.25">
      <c r="A21" s="440">
        <v>7</v>
      </c>
      <c r="B21" s="504" t="s">
        <v>1986</v>
      </c>
      <c r="C21" s="488" t="s">
        <v>2231</v>
      </c>
      <c r="D21" s="505" t="s">
        <v>1137</v>
      </c>
      <c r="E21" s="421">
        <v>45</v>
      </c>
      <c r="F21" s="21"/>
      <c r="G21" s="22"/>
    </row>
    <row r="22" spans="1:7" ht="38.25">
      <c r="A22" s="440">
        <v>8</v>
      </c>
      <c r="B22" s="504" t="s">
        <v>1986</v>
      </c>
      <c r="C22" s="488" t="s">
        <v>2232</v>
      </c>
      <c r="D22" s="505" t="s">
        <v>1137</v>
      </c>
      <c r="E22" s="421">
        <v>85</v>
      </c>
      <c r="F22" s="21"/>
      <c r="G22" s="22"/>
    </row>
    <row r="23" spans="1:7" ht="25.5">
      <c r="A23" s="440">
        <v>9</v>
      </c>
      <c r="B23" s="504" t="s">
        <v>1986</v>
      </c>
      <c r="C23" s="488" t="s">
        <v>2233</v>
      </c>
      <c r="D23" s="505" t="s">
        <v>1137</v>
      </c>
      <c r="E23" s="421">
        <v>700</v>
      </c>
      <c r="F23" s="21"/>
      <c r="G23" s="22"/>
    </row>
    <row r="24" spans="1:7" ht="25.5">
      <c r="A24" s="440">
        <v>10</v>
      </c>
      <c r="B24" s="461" t="s">
        <v>2016</v>
      </c>
      <c r="C24" s="488" t="s">
        <v>2234</v>
      </c>
      <c r="D24" s="420" t="s">
        <v>1137</v>
      </c>
      <c r="E24" s="421">
        <f>70+1346.5</f>
        <v>1416.5</v>
      </c>
      <c r="F24" s="21"/>
      <c r="G24" s="22"/>
    </row>
    <row r="25" spans="1:7">
      <c r="A25" s="440">
        <v>11</v>
      </c>
      <c r="B25" s="457" t="s">
        <v>2016</v>
      </c>
      <c r="C25" s="455" t="s">
        <v>2235</v>
      </c>
      <c r="D25" s="420" t="s">
        <v>1137</v>
      </c>
      <c r="E25" s="421">
        <v>70</v>
      </c>
      <c r="F25" s="21"/>
      <c r="G25" s="22"/>
    </row>
    <row r="26" spans="1:7">
      <c r="A26" s="440">
        <v>0</v>
      </c>
      <c r="B26" s="457">
        <v>0</v>
      </c>
      <c r="C26" s="447" t="s">
        <v>2001</v>
      </c>
      <c r="D26" s="420" t="s">
        <v>2002</v>
      </c>
      <c r="E26" s="421">
        <f>0.15*E25</f>
        <v>10.5</v>
      </c>
      <c r="F26" s="21"/>
      <c r="G26" s="22"/>
    </row>
    <row r="27" spans="1:7">
      <c r="A27" s="440">
        <v>0</v>
      </c>
      <c r="B27" s="457">
        <v>0</v>
      </c>
      <c r="C27" s="447" t="s">
        <v>2003</v>
      </c>
      <c r="D27" s="420" t="s">
        <v>2002</v>
      </c>
      <c r="E27" s="421">
        <f>0.3*E25</f>
        <v>21</v>
      </c>
      <c r="F27" s="21"/>
      <c r="G27" s="22"/>
    </row>
    <row r="28" spans="1:7">
      <c r="A28" s="440">
        <v>0</v>
      </c>
      <c r="B28" s="457">
        <v>0</v>
      </c>
      <c r="C28" s="481" t="s">
        <v>2236</v>
      </c>
      <c r="D28" s="420" t="s">
        <v>1137</v>
      </c>
      <c r="E28" s="421">
        <f>2.2*E25</f>
        <v>154</v>
      </c>
      <c r="F28" s="21"/>
      <c r="G28" s="22"/>
    </row>
    <row r="29" spans="1:7">
      <c r="A29" s="440">
        <v>12</v>
      </c>
      <c r="B29" s="461" t="s">
        <v>2016</v>
      </c>
      <c r="C29" s="488" t="s">
        <v>2021</v>
      </c>
      <c r="D29" s="420" t="s">
        <v>1137</v>
      </c>
      <c r="E29" s="421">
        <v>1346.5</v>
      </c>
      <c r="F29" s="21"/>
      <c r="G29" s="22"/>
    </row>
    <row r="30" spans="1:7">
      <c r="A30" s="440">
        <v>0</v>
      </c>
      <c r="B30" s="461">
        <v>0</v>
      </c>
      <c r="C30" s="481" t="s">
        <v>2236</v>
      </c>
      <c r="D30" s="420" t="s">
        <v>1137</v>
      </c>
      <c r="E30" s="421">
        <f>1.05*E29</f>
        <v>1413.825</v>
      </c>
      <c r="F30" s="21"/>
      <c r="G30" s="22"/>
    </row>
    <row r="31" spans="1:7">
      <c r="A31" s="440">
        <v>0</v>
      </c>
      <c r="B31" s="461">
        <v>0</v>
      </c>
      <c r="C31" s="481" t="s">
        <v>2001</v>
      </c>
      <c r="D31" s="420" t="s">
        <v>2002</v>
      </c>
      <c r="E31" s="421">
        <f>0.3*E29</f>
        <v>403.95</v>
      </c>
      <c r="F31" s="21"/>
      <c r="G31" s="22"/>
    </row>
    <row r="32" spans="1:7" ht="25.5">
      <c r="A32" s="440">
        <v>13</v>
      </c>
      <c r="B32" s="461" t="s">
        <v>2016</v>
      </c>
      <c r="C32" s="455" t="s">
        <v>2237</v>
      </c>
      <c r="D32" s="420" t="s">
        <v>1137</v>
      </c>
      <c r="E32" s="421">
        <f>E24</f>
        <v>1416.5</v>
      </c>
      <c r="F32" s="21"/>
      <c r="G32" s="22"/>
    </row>
    <row r="33" spans="1:7">
      <c r="A33" s="440">
        <v>0</v>
      </c>
      <c r="B33" s="461">
        <v>0</v>
      </c>
      <c r="C33" s="481" t="s">
        <v>2238</v>
      </c>
      <c r="D33" s="420" t="s">
        <v>233</v>
      </c>
      <c r="E33" s="421">
        <f>0.75*E32</f>
        <v>1062.375</v>
      </c>
      <c r="F33" s="21"/>
      <c r="G33" s="22"/>
    </row>
    <row r="34" spans="1:7">
      <c r="A34" s="440">
        <v>0</v>
      </c>
      <c r="B34" s="461">
        <v>0</v>
      </c>
      <c r="C34" s="481" t="s">
        <v>2239</v>
      </c>
      <c r="D34" s="420" t="s">
        <v>1967</v>
      </c>
      <c r="E34" s="421">
        <f>0.3*E32</f>
        <v>424.95</v>
      </c>
      <c r="F34" s="21"/>
      <c r="G34" s="22"/>
    </row>
    <row r="35" spans="1:7">
      <c r="A35" s="440">
        <v>0</v>
      </c>
      <c r="B35" s="461">
        <v>0</v>
      </c>
      <c r="C35" s="481" t="s">
        <v>2240</v>
      </c>
      <c r="D35" s="420" t="s">
        <v>1967</v>
      </c>
      <c r="E35" s="421">
        <f>2.4*E32</f>
        <v>3399.6</v>
      </c>
      <c r="F35" s="21"/>
      <c r="G35" s="22"/>
    </row>
    <row r="36" spans="1:7">
      <c r="A36" s="440">
        <v>0</v>
      </c>
      <c r="B36" s="461">
        <v>0</v>
      </c>
      <c r="C36" s="481" t="s">
        <v>2241</v>
      </c>
      <c r="D36" s="420" t="s">
        <v>1137</v>
      </c>
      <c r="E36" s="421">
        <f>0.02*E32</f>
        <v>28.330000000000002</v>
      </c>
      <c r="F36" s="21"/>
      <c r="G36" s="22"/>
    </row>
    <row r="37" spans="1:7">
      <c r="A37" s="440">
        <v>14</v>
      </c>
      <c r="B37" s="296" t="str">
        <f>IF(A37&gt;0,"L.c.",0)</f>
        <v>L.c.</v>
      </c>
      <c r="C37" s="455" t="s">
        <v>2242</v>
      </c>
      <c r="D37" s="420" t="s">
        <v>1137</v>
      </c>
      <c r="E37" s="421">
        <f>E32</f>
        <v>1416.5</v>
      </c>
      <c r="F37" s="21"/>
      <c r="G37" s="22"/>
    </row>
    <row r="38" spans="1:7">
      <c r="A38" s="440">
        <v>0</v>
      </c>
      <c r="B38" s="296">
        <f>IF(A38&gt;0,"L.c.",0)</f>
        <v>0</v>
      </c>
      <c r="C38" s="489" t="s">
        <v>2243</v>
      </c>
      <c r="D38" s="420" t="s">
        <v>220</v>
      </c>
      <c r="E38" s="421">
        <f>0.15*E37</f>
        <v>212.47499999999999</v>
      </c>
      <c r="F38" s="21"/>
      <c r="G38" s="22"/>
    </row>
    <row r="39" spans="1:7">
      <c r="A39" s="440">
        <v>15</v>
      </c>
      <c r="B39" s="296" t="str">
        <f>IF(A39&gt;0,"L.c.",0)</f>
        <v>L.c.</v>
      </c>
      <c r="C39" s="455" t="s">
        <v>2244</v>
      </c>
      <c r="D39" s="420" t="s">
        <v>1137</v>
      </c>
      <c r="E39" s="421">
        <f>E37</f>
        <v>1416.5</v>
      </c>
      <c r="F39" s="21"/>
      <c r="G39" s="22"/>
    </row>
    <row r="40" spans="1:7">
      <c r="A40" s="440">
        <v>0</v>
      </c>
      <c r="B40" s="296">
        <f>IF(A40&gt;0,"L.c.",0)</f>
        <v>0</v>
      </c>
      <c r="C40" s="489" t="s">
        <v>2245</v>
      </c>
      <c r="D40" s="420" t="s">
        <v>220</v>
      </c>
      <c r="E40" s="421">
        <f>0.33*E39</f>
        <v>467.44500000000005</v>
      </c>
      <c r="F40" s="21"/>
      <c r="G40" s="22"/>
    </row>
    <row r="41" spans="1:7" ht="38.25">
      <c r="A41" s="440">
        <v>16</v>
      </c>
      <c r="B41" s="504" t="s">
        <v>1986</v>
      </c>
      <c r="C41" s="488" t="s">
        <v>2246</v>
      </c>
      <c r="D41" s="505" t="s">
        <v>1137</v>
      </c>
      <c r="E41" s="421">
        <v>240.1</v>
      </c>
      <c r="F41" s="21"/>
      <c r="G41" s="22"/>
    </row>
    <row r="42" spans="1:7" ht="63.75">
      <c r="A42" s="440">
        <v>17</v>
      </c>
      <c r="B42" s="504" t="s">
        <v>1986</v>
      </c>
      <c r="C42" s="488" t="s">
        <v>2247</v>
      </c>
      <c r="D42" s="505" t="s">
        <v>1137</v>
      </c>
      <c r="E42" s="421">
        <v>357.8</v>
      </c>
      <c r="F42" s="21"/>
      <c r="G42" s="22"/>
    </row>
    <row r="43" spans="1:7" ht="38.25">
      <c r="A43" s="440">
        <v>18</v>
      </c>
      <c r="B43" s="504" t="s">
        <v>1986</v>
      </c>
      <c r="C43" s="488" t="s">
        <v>2248</v>
      </c>
      <c r="D43" s="505" t="s">
        <v>1137</v>
      </c>
      <c r="E43" s="421">
        <v>185.83</v>
      </c>
      <c r="F43" s="21"/>
      <c r="G43" s="22"/>
    </row>
    <row r="44" spans="1:7">
      <c r="A44" s="440">
        <v>0</v>
      </c>
      <c r="B44" s="504"/>
      <c r="C44" s="488"/>
      <c r="D44" s="505"/>
      <c r="E44" s="421"/>
      <c r="F44" s="21"/>
      <c r="G44" s="22"/>
    </row>
    <row r="45" spans="1:7">
      <c r="A45" s="440">
        <v>0</v>
      </c>
      <c r="B45" s="461"/>
      <c r="C45" s="503" t="s">
        <v>2027</v>
      </c>
      <c r="D45" s="420"/>
      <c r="E45" s="421"/>
      <c r="F45" s="21"/>
      <c r="G45" s="22"/>
    </row>
    <row r="46" spans="1:7" ht="25.5">
      <c r="A46" s="440">
        <v>19</v>
      </c>
      <c r="B46" s="296" t="str">
        <f>IF(A46&gt;0,"L.c.",0)</f>
        <v>L.c.</v>
      </c>
      <c r="C46" s="506" t="s">
        <v>2249</v>
      </c>
      <c r="D46" s="420" t="s">
        <v>1137</v>
      </c>
      <c r="E46" s="421">
        <v>324</v>
      </c>
      <c r="F46" s="21"/>
      <c r="G46" s="22"/>
    </row>
    <row r="47" spans="1:7">
      <c r="A47" s="440">
        <v>0</v>
      </c>
      <c r="B47" s="296">
        <f>IF(A47&gt;0,"L.c.",0)</f>
        <v>0</v>
      </c>
      <c r="C47" s="481" t="s">
        <v>2250</v>
      </c>
      <c r="D47" s="420" t="s">
        <v>220</v>
      </c>
      <c r="E47" s="421">
        <f>0.1*E46</f>
        <v>32.4</v>
      </c>
      <c r="F47" s="21"/>
      <c r="G47" s="22"/>
    </row>
    <row r="48" spans="1:7">
      <c r="A48" s="440">
        <v>0</v>
      </c>
      <c r="B48" s="296">
        <f>IF(A48&gt;0,"L.c.",0)</f>
        <v>0</v>
      </c>
      <c r="C48" s="481" t="s">
        <v>2240</v>
      </c>
      <c r="D48" s="420" t="s">
        <v>1967</v>
      </c>
      <c r="E48" s="421">
        <f>2.4*E46</f>
        <v>777.6</v>
      </c>
      <c r="F48" s="21"/>
      <c r="G48" s="22"/>
    </row>
    <row r="49" spans="1:7">
      <c r="A49" s="440">
        <v>0</v>
      </c>
      <c r="B49" s="296">
        <f>IF(A49&gt;0,"L.c.",0)</f>
        <v>0</v>
      </c>
      <c r="C49" s="481" t="s">
        <v>2241</v>
      </c>
      <c r="D49" s="420" t="s">
        <v>1137</v>
      </c>
      <c r="E49" s="421">
        <f>0.02*E46</f>
        <v>6.48</v>
      </c>
      <c r="F49" s="21"/>
      <c r="G49" s="22"/>
    </row>
    <row r="50" spans="1:7" ht="25.5">
      <c r="A50" s="440">
        <v>20</v>
      </c>
      <c r="B50" s="296" t="str">
        <f t="shared" ref="B50:B57" si="0">IF(A50&gt;0,"L.c.",0)</f>
        <v>L.c.</v>
      </c>
      <c r="C50" s="455" t="s">
        <v>2237</v>
      </c>
      <c r="D50" s="420" t="s">
        <v>1137</v>
      </c>
      <c r="E50" s="421">
        <f>E54-E46</f>
        <v>1789.06</v>
      </c>
      <c r="F50" s="21"/>
      <c r="G50" s="22"/>
    </row>
    <row r="51" spans="1:7">
      <c r="A51" s="440">
        <v>0</v>
      </c>
      <c r="B51" s="296">
        <f t="shared" si="0"/>
        <v>0</v>
      </c>
      <c r="C51" s="481" t="s">
        <v>2238</v>
      </c>
      <c r="D51" s="420" t="s">
        <v>233</v>
      </c>
      <c r="E51" s="421">
        <f>0.75*E50</f>
        <v>1341.7950000000001</v>
      </c>
      <c r="F51" s="21"/>
      <c r="G51" s="22"/>
    </row>
    <row r="52" spans="1:7">
      <c r="A52" s="440">
        <v>0</v>
      </c>
      <c r="B52" s="296">
        <f t="shared" si="0"/>
        <v>0</v>
      </c>
      <c r="C52" s="481" t="s">
        <v>2240</v>
      </c>
      <c r="D52" s="420" t="s">
        <v>1967</v>
      </c>
      <c r="E52" s="421">
        <f>2.9*E50</f>
        <v>5188.2739999999994</v>
      </c>
      <c r="F52" s="21"/>
      <c r="G52" s="22"/>
    </row>
    <row r="53" spans="1:7">
      <c r="A53" s="440">
        <v>0</v>
      </c>
      <c r="B53" s="296">
        <f t="shared" si="0"/>
        <v>0</v>
      </c>
      <c r="C53" s="481" t="s">
        <v>2241</v>
      </c>
      <c r="D53" s="420" t="s">
        <v>1137</v>
      </c>
      <c r="E53" s="421">
        <f>0.02*E50</f>
        <v>35.781199999999998</v>
      </c>
      <c r="F53" s="21"/>
      <c r="G53" s="22"/>
    </row>
    <row r="54" spans="1:7">
      <c r="A54" s="440">
        <v>21</v>
      </c>
      <c r="B54" s="296" t="str">
        <f t="shared" si="0"/>
        <v>L.c.</v>
      </c>
      <c r="C54" s="488" t="s">
        <v>2251</v>
      </c>
      <c r="D54" s="420" t="s">
        <v>1137</v>
      </c>
      <c r="E54" s="421">
        <f>E56</f>
        <v>2113.06</v>
      </c>
      <c r="F54" s="21"/>
      <c r="G54" s="22"/>
    </row>
    <row r="55" spans="1:7">
      <c r="A55" s="440">
        <v>0</v>
      </c>
      <c r="B55" s="296">
        <f t="shared" si="0"/>
        <v>0</v>
      </c>
      <c r="C55" s="489" t="s">
        <v>2243</v>
      </c>
      <c r="D55" s="420" t="s">
        <v>220</v>
      </c>
      <c r="E55" s="421">
        <f>0.15*E54</f>
        <v>316.959</v>
      </c>
      <c r="F55" s="21"/>
      <c r="G55" s="22"/>
    </row>
    <row r="56" spans="1:7">
      <c r="A56" s="440">
        <v>22</v>
      </c>
      <c r="B56" s="296" t="str">
        <f t="shared" si="0"/>
        <v>L.c.</v>
      </c>
      <c r="C56" s="488" t="s">
        <v>2252</v>
      </c>
      <c r="D56" s="420" t="s">
        <v>1137</v>
      </c>
      <c r="E56" s="421">
        <f>295.99+1817.07</f>
        <v>2113.06</v>
      </c>
      <c r="F56" s="21"/>
      <c r="G56" s="22"/>
    </row>
    <row r="57" spans="1:7">
      <c r="A57" s="440">
        <v>0</v>
      </c>
      <c r="B57" s="296">
        <f t="shared" si="0"/>
        <v>0</v>
      </c>
      <c r="C57" s="489" t="s">
        <v>2253</v>
      </c>
      <c r="D57" s="420" t="s">
        <v>220</v>
      </c>
      <c r="E57" s="421">
        <f>0.33*E56</f>
        <v>697.3098</v>
      </c>
      <c r="F57" s="21"/>
      <c r="G57" s="22"/>
    </row>
    <row r="58" spans="1:7" ht="25.5">
      <c r="A58" s="440">
        <v>23</v>
      </c>
      <c r="B58" s="461" t="s">
        <v>2016</v>
      </c>
      <c r="C58" s="455" t="s">
        <v>2254</v>
      </c>
      <c r="D58" s="420" t="s">
        <v>1137</v>
      </c>
      <c r="E58" s="421">
        <v>282.3</v>
      </c>
      <c r="F58" s="21"/>
      <c r="G58" s="22"/>
    </row>
    <row r="59" spans="1:7">
      <c r="A59" s="440">
        <v>24</v>
      </c>
      <c r="B59" s="296" t="str">
        <f>IF(A59&gt;0,"L.c.",0)</f>
        <v>L.c.</v>
      </c>
      <c r="C59" s="490" t="s">
        <v>2255</v>
      </c>
      <c r="D59" s="420" t="s">
        <v>1137</v>
      </c>
      <c r="E59" s="421">
        <v>282.3</v>
      </c>
      <c r="F59" s="21"/>
      <c r="G59" s="22"/>
    </row>
    <row r="60" spans="1:7">
      <c r="A60" s="440">
        <v>0</v>
      </c>
      <c r="B60" s="296">
        <f>IF(A60&gt;0,"L.c.",0)</f>
        <v>0</v>
      </c>
      <c r="C60" s="481" t="s">
        <v>2256</v>
      </c>
      <c r="D60" s="420" t="s">
        <v>1137</v>
      </c>
      <c r="E60" s="421">
        <f>1.08*E59</f>
        <v>304.88400000000001</v>
      </c>
      <c r="F60" s="21"/>
      <c r="G60" s="22"/>
    </row>
    <row r="61" spans="1:7">
      <c r="A61" s="440">
        <v>0</v>
      </c>
      <c r="B61" s="296">
        <f>IF(A61&gt;0,"L.c.",0)</f>
        <v>0</v>
      </c>
      <c r="C61" s="481" t="s">
        <v>2257</v>
      </c>
      <c r="D61" s="420" t="s">
        <v>1967</v>
      </c>
      <c r="E61" s="421">
        <f>4.4*E59</f>
        <v>1242.1200000000001</v>
      </c>
      <c r="F61" s="21"/>
      <c r="G61" s="22"/>
    </row>
    <row r="62" spans="1:7">
      <c r="A62" s="440">
        <v>0</v>
      </c>
      <c r="B62" s="296">
        <f>IF(A62&gt;0,"L.c.",0)</f>
        <v>0</v>
      </c>
      <c r="C62" s="481" t="s">
        <v>2258</v>
      </c>
      <c r="D62" s="420" t="s">
        <v>1967</v>
      </c>
      <c r="E62" s="421">
        <f>0.44*E59</f>
        <v>124.212</v>
      </c>
      <c r="F62" s="21"/>
      <c r="G62" s="22"/>
    </row>
    <row r="63" spans="1:7">
      <c r="A63" s="440">
        <v>25</v>
      </c>
      <c r="B63" s="461" t="s">
        <v>2016</v>
      </c>
      <c r="C63" s="455" t="s">
        <v>2259</v>
      </c>
      <c r="D63" s="420" t="s">
        <v>1137</v>
      </c>
      <c r="E63" s="421">
        <v>2305.92</v>
      </c>
      <c r="F63" s="21"/>
      <c r="G63" s="22"/>
    </row>
    <row r="64" spans="1:7">
      <c r="A64" s="440">
        <v>0</v>
      </c>
      <c r="B64" s="461"/>
      <c r="C64" s="503" t="s">
        <v>2260</v>
      </c>
      <c r="D64" s="420"/>
      <c r="E64" s="421"/>
      <c r="F64" s="21"/>
      <c r="G64" s="22"/>
    </row>
    <row r="65" spans="1:7">
      <c r="A65" s="440">
        <v>26</v>
      </c>
      <c r="B65" s="461" t="s">
        <v>2016</v>
      </c>
      <c r="C65" s="455" t="s">
        <v>2259</v>
      </c>
      <c r="D65" s="420" t="s">
        <v>1137</v>
      </c>
      <c r="E65" s="421">
        <v>68.709999999999994</v>
      </c>
      <c r="F65" s="21"/>
      <c r="G65" s="22"/>
    </row>
    <row r="66" spans="1:7" ht="25.5">
      <c r="A66" s="440">
        <v>27</v>
      </c>
      <c r="B66" s="461" t="s">
        <v>2016</v>
      </c>
      <c r="C66" s="455" t="s">
        <v>2261</v>
      </c>
      <c r="D66" s="420" t="s">
        <v>1137</v>
      </c>
      <c r="E66" s="421">
        <v>81.72</v>
      </c>
      <c r="F66" s="21"/>
      <c r="G66" s="22"/>
    </row>
    <row r="67" spans="1:7" ht="25.5">
      <c r="A67" s="440">
        <v>28</v>
      </c>
      <c r="B67" s="296" t="str">
        <f t="shared" ref="B67:B75" si="1">IF(A67&gt;0,"L.c.",0)</f>
        <v>L.c.</v>
      </c>
      <c r="C67" s="455" t="s">
        <v>2237</v>
      </c>
      <c r="D67" s="420" t="s">
        <v>1137</v>
      </c>
      <c r="E67" s="421">
        <f>E66</f>
        <v>81.72</v>
      </c>
      <c r="F67" s="21"/>
      <c r="G67" s="22"/>
    </row>
    <row r="68" spans="1:7">
      <c r="A68" s="440">
        <v>0</v>
      </c>
      <c r="B68" s="296">
        <f t="shared" si="1"/>
        <v>0</v>
      </c>
      <c r="C68" s="481" t="s">
        <v>2238</v>
      </c>
      <c r="D68" s="420" t="s">
        <v>233</v>
      </c>
      <c r="E68" s="421">
        <f>0.75*E67</f>
        <v>61.29</v>
      </c>
      <c r="F68" s="21"/>
      <c r="G68" s="22"/>
    </row>
    <row r="69" spans="1:7">
      <c r="A69" s="440">
        <v>0</v>
      </c>
      <c r="B69" s="296">
        <f t="shared" si="1"/>
        <v>0</v>
      </c>
      <c r="C69" s="481" t="s">
        <v>2239</v>
      </c>
      <c r="D69" s="420" t="s">
        <v>1967</v>
      </c>
      <c r="E69" s="421">
        <f>0.3*E67</f>
        <v>24.515999999999998</v>
      </c>
      <c r="F69" s="21"/>
      <c r="G69" s="22"/>
    </row>
    <row r="70" spans="1:7">
      <c r="A70" s="440">
        <v>0</v>
      </c>
      <c r="B70" s="296">
        <f t="shared" si="1"/>
        <v>0</v>
      </c>
      <c r="C70" s="481" t="s">
        <v>2240</v>
      </c>
      <c r="D70" s="420" t="s">
        <v>1967</v>
      </c>
      <c r="E70" s="421">
        <f>2.4*E67</f>
        <v>196.12799999999999</v>
      </c>
      <c r="F70" s="21"/>
      <c r="G70" s="22"/>
    </row>
    <row r="71" spans="1:7">
      <c r="A71" s="440">
        <v>0</v>
      </c>
      <c r="B71" s="296">
        <f t="shared" si="1"/>
        <v>0</v>
      </c>
      <c r="C71" s="481" t="s">
        <v>2241</v>
      </c>
      <c r="D71" s="420" t="s">
        <v>1137</v>
      </c>
      <c r="E71" s="421">
        <f>0.02*E67</f>
        <v>1.6344000000000001</v>
      </c>
      <c r="F71" s="21"/>
      <c r="G71" s="22"/>
    </row>
    <row r="72" spans="1:7">
      <c r="A72" s="440">
        <v>29</v>
      </c>
      <c r="B72" s="296" t="str">
        <f t="shared" si="1"/>
        <v>L.c.</v>
      </c>
      <c r="C72" s="488" t="s">
        <v>2251</v>
      </c>
      <c r="D72" s="420" t="s">
        <v>1137</v>
      </c>
      <c r="E72" s="421">
        <f>E67</f>
        <v>81.72</v>
      </c>
      <c r="F72" s="21"/>
      <c r="G72" s="22"/>
    </row>
    <row r="73" spans="1:7">
      <c r="A73" s="440">
        <v>0</v>
      </c>
      <c r="B73" s="296">
        <f t="shared" si="1"/>
        <v>0</v>
      </c>
      <c r="C73" s="489" t="s">
        <v>2243</v>
      </c>
      <c r="D73" s="420" t="s">
        <v>220</v>
      </c>
      <c r="E73" s="421">
        <f>0.15*E72</f>
        <v>12.257999999999999</v>
      </c>
      <c r="F73" s="21"/>
      <c r="G73" s="22"/>
    </row>
    <row r="74" spans="1:7">
      <c r="A74" s="440">
        <v>30</v>
      </c>
      <c r="B74" s="296" t="str">
        <f t="shared" si="1"/>
        <v>L.c.</v>
      </c>
      <c r="C74" s="488" t="s">
        <v>2252</v>
      </c>
      <c r="D74" s="420" t="s">
        <v>1137</v>
      </c>
      <c r="E74" s="421">
        <f>E72</f>
        <v>81.72</v>
      </c>
      <c r="F74" s="21"/>
      <c r="G74" s="22"/>
    </row>
    <row r="75" spans="1:7">
      <c r="A75" s="440">
        <v>0</v>
      </c>
      <c r="B75" s="296">
        <f t="shared" si="1"/>
        <v>0</v>
      </c>
      <c r="C75" s="489" t="s">
        <v>2253</v>
      </c>
      <c r="D75" s="420" t="s">
        <v>220</v>
      </c>
      <c r="E75" s="421">
        <f>0.33*E74</f>
        <v>26.967600000000001</v>
      </c>
      <c r="F75" s="21"/>
      <c r="G75" s="22"/>
    </row>
    <row r="76" spans="1:7" ht="25.5">
      <c r="A76" s="440">
        <v>31</v>
      </c>
      <c r="B76" s="504" t="s">
        <v>1986</v>
      </c>
      <c r="C76" s="488" t="s">
        <v>2262</v>
      </c>
      <c r="D76" s="505" t="s">
        <v>1137</v>
      </c>
      <c r="E76" s="421">
        <v>82.07</v>
      </c>
      <c r="F76" s="21"/>
      <c r="G76" s="22"/>
    </row>
    <row r="77" spans="1:7" ht="25.5">
      <c r="A77" s="440">
        <v>32</v>
      </c>
      <c r="B77" s="504" t="s">
        <v>1986</v>
      </c>
      <c r="C77" s="488" t="s">
        <v>2263</v>
      </c>
      <c r="D77" s="505" t="s">
        <v>1137</v>
      </c>
      <c r="E77" s="421">
        <v>99.55</v>
      </c>
      <c r="F77" s="21"/>
      <c r="G77" s="22"/>
    </row>
    <row r="78" spans="1:7" ht="38.25">
      <c r="A78" s="440">
        <v>33</v>
      </c>
      <c r="B78" s="504" t="s">
        <v>1986</v>
      </c>
      <c r="C78" s="488" t="s">
        <v>2264</v>
      </c>
      <c r="D78" s="505" t="s">
        <v>1137</v>
      </c>
      <c r="E78" s="421">
        <v>34.369999999999997</v>
      </c>
      <c r="F78" s="21"/>
      <c r="G78" s="22"/>
    </row>
    <row r="79" spans="1:7" ht="38.25">
      <c r="A79" s="440">
        <v>34</v>
      </c>
      <c r="B79" s="504" t="s">
        <v>1986</v>
      </c>
      <c r="C79" s="488" t="s">
        <v>2265</v>
      </c>
      <c r="D79" s="505" t="s">
        <v>1137</v>
      </c>
      <c r="E79" s="421">
        <v>44.34</v>
      </c>
      <c r="F79" s="21"/>
      <c r="G79" s="22"/>
    </row>
    <row r="80" spans="1:7" ht="25.5">
      <c r="A80" s="440">
        <v>35</v>
      </c>
      <c r="B80" s="504" t="s">
        <v>1986</v>
      </c>
      <c r="C80" s="488" t="s">
        <v>2266</v>
      </c>
      <c r="D80" s="505" t="s">
        <v>1137</v>
      </c>
      <c r="E80" s="421">
        <v>53.36</v>
      </c>
      <c r="F80" s="21"/>
      <c r="G80" s="22"/>
    </row>
    <row r="81" spans="1:7" ht="25.5">
      <c r="A81" s="440">
        <v>36</v>
      </c>
      <c r="B81" s="461" t="s">
        <v>2016</v>
      </c>
      <c r="C81" s="455" t="s">
        <v>2267</v>
      </c>
      <c r="D81" s="420" t="s">
        <v>1137</v>
      </c>
      <c r="E81" s="421">
        <v>77.88</v>
      </c>
      <c r="F81" s="21"/>
      <c r="G81" s="22"/>
    </row>
    <row r="82" spans="1:7">
      <c r="A82" s="440">
        <v>0</v>
      </c>
      <c r="B82" s="296">
        <v>0</v>
      </c>
      <c r="C82" s="481" t="s">
        <v>2268</v>
      </c>
      <c r="D82" s="420" t="s">
        <v>1967</v>
      </c>
      <c r="E82" s="421">
        <f>15*E81</f>
        <v>1168.1999999999998</v>
      </c>
      <c r="F82" s="21"/>
      <c r="G82" s="22"/>
    </row>
    <row r="83" spans="1:7" ht="25.5">
      <c r="A83" s="440">
        <v>37</v>
      </c>
      <c r="B83" s="296" t="str">
        <f t="shared" ref="B83:B90" si="2">IF(A83&gt;0,"L.c.",0)</f>
        <v>L.c.</v>
      </c>
      <c r="C83" s="506" t="s">
        <v>2249</v>
      </c>
      <c r="D83" s="420" t="s">
        <v>1137</v>
      </c>
      <c r="E83" s="421">
        <f>E81</f>
        <v>77.88</v>
      </c>
      <c r="F83" s="21"/>
      <c r="G83" s="22"/>
    </row>
    <row r="84" spans="1:7">
      <c r="A84" s="440">
        <v>0</v>
      </c>
      <c r="B84" s="296">
        <f t="shared" si="2"/>
        <v>0</v>
      </c>
      <c r="C84" s="481" t="s">
        <v>2250</v>
      </c>
      <c r="D84" s="420" t="s">
        <v>220</v>
      </c>
      <c r="E84" s="421">
        <f>0.1*E83</f>
        <v>7.7880000000000003</v>
      </c>
      <c r="F84" s="21"/>
      <c r="G84" s="22"/>
    </row>
    <row r="85" spans="1:7">
      <c r="A85" s="440">
        <v>0</v>
      </c>
      <c r="B85" s="296">
        <f t="shared" si="2"/>
        <v>0</v>
      </c>
      <c r="C85" s="481" t="s">
        <v>2240</v>
      </c>
      <c r="D85" s="420" t="s">
        <v>1967</v>
      </c>
      <c r="E85" s="421">
        <f>2.4*E83</f>
        <v>186.91199999999998</v>
      </c>
      <c r="F85" s="21"/>
      <c r="G85" s="22"/>
    </row>
    <row r="86" spans="1:7">
      <c r="A86" s="440">
        <v>0</v>
      </c>
      <c r="B86" s="296">
        <f t="shared" si="2"/>
        <v>0</v>
      </c>
      <c r="C86" s="481" t="s">
        <v>2241</v>
      </c>
      <c r="D86" s="420" t="s">
        <v>1137</v>
      </c>
      <c r="E86" s="421">
        <f>0.02*E83</f>
        <v>1.5575999999999999</v>
      </c>
      <c r="F86" s="21"/>
      <c r="G86" s="22"/>
    </row>
    <row r="87" spans="1:7">
      <c r="A87" s="440">
        <v>38</v>
      </c>
      <c r="B87" s="296" t="str">
        <f t="shared" si="2"/>
        <v>L.c.</v>
      </c>
      <c r="C87" s="488" t="s">
        <v>2251</v>
      </c>
      <c r="D87" s="420" t="s">
        <v>1137</v>
      </c>
      <c r="E87" s="421">
        <f>E83</f>
        <v>77.88</v>
      </c>
      <c r="F87" s="21"/>
      <c r="G87" s="22"/>
    </row>
    <row r="88" spans="1:7">
      <c r="A88" s="440">
        <v>0</v>
      </c>
      <c r="B88" s="296">
        <f t="shared" si="2"/>
        <v>0</v>
      </c>
      <c r="C88" s="489" t="s">
        <v>2243</v>
      </c>
      <c r="D88" s="420" t="s">
        <v>220</v>
      </c>
      <c r="E88" s="421">
        <f>0.15*E87</f>
        <v>11.681999999999999</v>
      </c>
      <c r="F88" s="21"/>
      <c r="G88" s="22"/>
    </row>
    <row r="89" spans="1:7">
      <c r="A89" s="440">
        <v>39</v>
      </c>
      <c r="B89" s="296" t="str">
        <f t="shared" si="2"/>
        <v>L.c.</v>
      </c>
      <c r="C89" s="488" t="s">
        <v>2252</v>
      </c>
      <c r="D89" s="420" t="s">
        <v>1137</v>
      </c>
      <c r="E89" s="421">
        <f>E87</f>
        <v>77.88</v>
      </c>
      <c r="F89" s="21"/>
      <c r="G89" s="22"/>
    </row>
    <row r="90" spans="1:7">
      <c r="A90" s="440">
        <v>0</v>
      </c>
      <c r="B90" s="296">
        <f t="shared" si="2"/>
        <v>0</v>
      </c>
      <c r="C90" s="489" t="s">
        <v>2253</v>
      </c>
      <c r="D90" s="420" t="s">
        <v>220</v>
      </c>
      <c r="E90" s="421">
        <f>0.33*E89</f>
        <v>25.700399999999998</v>
      </c>
      <c r="F90" s="21"/>
      <c r="G90" s="22"/>
    </row>
    <row r="91" spans="1:7" s="17" customFormat="1">
      <c r="A91" s="28"/>
      <c r="B91" s="29"/>
      <c r="C91" s="30"/>
      <c r="D91" s="31"/>
      <c r="E91" s="12"/>
      <c r="F91" s="12"/>
      <c r="G91" s="32"/>
    </row>
    <row r="92" spans="1:7" ht="15">
      <c r="A92" s="13"/>
      <c r="B92" s="13"/>
      <c r="C92" s="18"/>
      <c r="D92" s="19"/>
      <c r="E92" s="18"/>
      <c r="F92" s="18" t="s">
        <v>6</v>
      </c>
      <c r="G92" s="20"/>
    </row>
    <row r="94" spans="1:7" s="25" customFormat="1" ht="12.75" customHeight="1">
      <c r="B94" s="26" t="str">
        <f>'1,1'!B37</f>
        <v>Piezīmes:</v>
      </c>
    </row>
    <row r="95" spans="1:7" s="25" customFormat="1" ht="45" customHeight="1">
      <c r="A95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95" s="684"/>
      <c r="C95" s="684"/>
      <c r="D95" s="684"/>
      <c r="E95" s="684"/>
      <c r="F95" s="684"/>
      <c r="G95" s="684"/>
    </row>
    <row r="96" spans="1:7" s="25" customFormat="1" ht="12.75" customHeight="1">
      <c r="A96" s="684" t="e">
        <f>'1,1'!#REF!</f>
        <v>#REF!</v>
      </c>
      <c r="B96" s="684"/>
      <c r="C96" s="684"/>
      <c r="D96" s="684"/>
      <c r="E96" s="684"/>
      <c r="F96" s="684"/>
      <c r="G96" s="684"/>
    </row>
    <row r="97" spans="2:4" s="25" customFormat="1" ht="12.75" customHeight="1">
      <c r="B97" s="27"/>
    </row>
    <row r="98" spans="2:4">
      <c r="B98" s="5" t="str">
        <f>'1,1'!B40</f>
        <v>Sastādīja:</v>
      </c>
    </row>
    <row r="99" spans="2:4" ht="14.25" customHeight="1">
      <c r="C99" s="33" t="str">
        <f>'1,1'!C41</f>
        <v>Arnis Gailītis</v>
      </c>
    </row>
    <row r="100" spans="2:4">
      <c r="C100" s="34" t="str">
        <f>'1,1'!C42</f>
        <v>Sertifikāta Nr.20-5643</v>
      </c>
      <c r="D100" s="35"/>
    </row>
    <row r="103" spans="2:4">
      <c r="B103" s="41" t="str">
        <f>'1,1'!B45</f>
        <v>Pārbaudīja:</v>
      </c>
      <c r="C103" s="3"/>
    </row>
    <row r="104" spans="2:4">
      <c r="B104" s="2"/>
      <c r="C104" s="33" t="str">
        <f>'1,1'!C46</f>
        <v>Andris Kokins</v>
      </c>
    </row>
    <row r="105" spans="2:4">
      <c r="B105" s="1"/>
      <c r="C105" s="34" t="str">
        <f>'1,1'!C47</f>
        <v>Sertifikāta Nr.10-0024</v>
      </c>
    </row>
  </sheetData>
  <mergeCells count="15">
    <mergeCell ref="A96:G96"/>
    <mergeCell ref="A95:G95"/>
    <mergeCell ref="A1:C1"/>
    <mergeCell ref="A2:G2"/>
    <mergeCell ref="A7:G7"/>
    <mergeCell ref="A11:A12"/>
    <mergeCell ref="B11:B12"/>
    <mergeCell ref="C11:C12"/>
    <mergeCell ref="D11:D12"/>
    <mergeCell ref="E11:E12"/>
    <mergeCell ref="F11:F12"/>
    <mergeCell ref="G11:G12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64"/>
  <sheetViews>
    <sheetView showZeros="0" view="pageBreakPreview" topLeftCell="A34" zoomScale="80" zoomScaleNormal="100" zoomScaleSheetLayoutView="80" workbookViewId="0">
      <selection activeCell="A50" sqref="A50:XFD52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8.140625" style="5" customWidth="1"/>
    <col min="5" max="6" width="9.140625" style="5"/>
    <col min="7" max="7" width="20.710937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686" t="s">
        <v>15</v>
      </c>
      <c r="B1" s="686"/>
      <c r="C1" s="686"/>
      <c r="D1" s="36" t="str">
        <f ca="1">MID(CELL("filename",A1), FIND("]", CELL("filename",A1))+ 1, 255)</f>
        <v>1,12</v>
      </c>
      <c r="E1" s="36"/>
      <c r="F1" s="36"/>
      <c r="G1" s="36"/>
    </row>
    <row r="2" spans="1:7" s="9" customFormat="1" ht="15">
      <c r="A2" s="687" t="str">
        <f>C13</f>
        <v>Fasāde</v>
      </c>
      <c r="B2" s="687"/>
      <c r="C2" s="687"/>
      <c r="D2" s="687"/>
      <c r="E2" s="687"/>
      <c r="F2" s="687"/>
      <c r="G2" s="687"/>
    </row>
    <row r="3" spans="1:7" ht="47.25" customHeight="1">
      <c r="A3" s="6"/>
      <c r="B3" s="6" t="s">
        <v>2</v>
      </c>
      <c r="C3" s="695" t="str">
        <f>'1,1'!C3:G3</f>
        <v>Skolas ēka un Siguldas mācību korpuss</v>
      </c>
      <c r="D3" s="695"/>
      <c r="E3" s="695"/>
      <c r="F3" s="695"/>
      <c r="G3" s="695"/>
    </row>
    <row r="4" spans="1:7" ht="40.5" customHeight="1">
      <c r="A4" s="6"/>
      <c r="B4" s="6" t="s">
        <v>3</v>
      </c>
      <c r="C4" s="695" t="str">
        <f>'1,1'!C4:G4</f>
        <v>Skolas ēkas pārbūve un Siguldas mācību korpusa būvniecība (1. kārta- mācību korpuss)</v>
      </c>
      <c r="D4" s="695"/>
      <c r="E4" s="695"/>
      <c r="F4" s="695"/>
      <c r="G4" s="695"/>
    </row>
    <row r="5" spans="1:7" ht="15">
      <c r="A5" s="6"/>
      <c r="B5" s="6" t="s">
        <v>4</v>
      </c>
      <c r="C5" s="695" t="str">
        <f>'1,1'!C5</f>
        <v>Ata Kronvalda iela 7, Sigulda</v>
      </c>
      <c r="D5" s="695"/>
      <c r="E5" s="695"/>
      <c r="F5" s="695"/>
      <c r="G5" s="695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</row>
    <row r="8" spans="1:7">
      <c r="A8" s="8"/>
      <c r="B8" s="8"/>
      <c r="D8" s="11"/>
      <c r="E8" s="14"/>
      <c r="F8" s="14"/>
      <c r="G8" s="10"/>
    </row>
    <row r="9" spans="1:7" ht="15" customHeight="1">
      <c r="A9" s="16"/>
      <c r="B9" s="16"/>
      <c r="C9" s="4" t="str">
        <f>'1,1'!C9</f>
        <v>Tāme sastādīta:  2017.gada 2. maijs</v>
      </c>
      <c r="F9" s="15"/>
      <c r="G9" s="15"/>
    </row>
    <row r="10" spans="1:7" ht="15">
      <c r="A10" s="16"/>
      <c r="B10" s="16"/>
    </row>
    <row r="11" spans="1:7" ht="14.25" customHeight="1">
      <c r="A11" s="690" t="s">
        <v>5</v>
      </c>
      <c r="B11" s="691" t="s">
        <v>7</v>
      </c>
      <c r="C11" s="693" t="s">
        <v>8</v>
      </c>
      <c r="D11" s="694" t="s">
        <v>9</v>
      </c>
      <c r="E11" s="690" t="s">
        <v>10</v>
      </c>
      <c r="F11" s="688" t="s">
        <v>19</v>
      </c>
      <c r="G11" s="688" t="s">
        <v>20</v>
      </c>
    </row>
    <row r="12" spans="1:7" ht="59.25" customHeight="1">
      <c r="A12" s="690"/>
      <c r="B12" s="692"/>
      <c r="C12" s="693"/>
      <c r="D12" s="694"/>
      <c r="E12" s="690"/>
      <c r="F12" s="689"/>
      <c r="G12" s="689"/>
    </row>
    <row r="13" spans="1:7" ht="15.75">
      <c r="A13" s="415"/>
      <c r="B13" s="427"/>
      <c r="C13" s="48" t="s">
        <v>2421</v>
      </c>
      <c r="D13" s="416"/>
      <c r="E13" s="417"/>
      <c r="F13" s="23"/>
      <c r="G13" s="24"/>
    </row>
    <row r="14" spans="1:7" ht="25.5">
      <c r="A14" s="494">
        <v>1</v>
      </c>
      <c r="B14" s="321" t="s">
        <v>1580</v>
      </c>
      <c r="C14" s="455" t="s">
        <v>2270</v>
      </c>
      <c r="D14" s="420" t="s">
        <v>1137</v>
      </c>
      <c r="E14" s="421">
        <v>1950</v>
      </c>
      <c r="F14" s="21"/>
      <c r="G14" s="22"/>
    </row>
    <row r="15" spans="1:7" ht="15.75">
      <c r="A15" s="295">
        <v>0</v>
      </c>
      <c r="B15" s="219"/>
      <c r="C15" s="437" t="s">
        <v>2269</v>
      </c>
      <c r="D15" s="438"/>
      <c r="E15" s="439"/>
      <c r="F15" s="21"/>
      <c r="G15" s="22"/>
    </row>
    <row r="16" spans="1:7" ht="63.75">
      <c r="A16" s="440">
        <v>2</v>
      </c>
      <c r="B16" s="321" t="s">
        <v>1580</v>
      </c>
      <c r="C16" s="455" t="s">
        <v>2100</v>
      </c>
      <c r="D16" s="420" t="s">
        <v>1137</v>
      </c>
      <c r="E16" s="421">
        <v>370</v>
      </c>
      <c r="F16" s="21"/>
      <c r="G16" s="22"/>
    </row>
    <row r="17" spans="1:7" ht="15.75">
      <c r="A17" s="295">
        <v>0</v>
      </c>
      <c r="B17" s="219"/>
      <c r="C17" s="437" t="s">
        <v>2271</v>
      </c>
      <c r="D17" s="438"/>
      <c r="E17" s="439"/>
      <c r="F17" s="21"/>
      <c r="G17" s="22"/>
    </row>
    <row r="18" spans="1:7" ht="63.75">
      <c r="A18" s="440">
        <v>3</v>
      </c>
      <c r="B18" s="321" t="s">
        <v>1580</v>
      </c>
      <c r="C18" s="455" t="s">
        <v>2272</v>
      </c>
      <c r="D18" s="420" t="s">
        <v>1137</v>
      </c>
      <c r="E18" s="421">
        <v>580</v>
      </c>
      <c r="F18" s="21"/>
      <c r="G18" s="22"/>
    </row>
    <row r="19" spans="1:7" ht="15.75">
      <c r="A19" s="295">
        <v>0</v>
      </c>
      <c r="B19" s="219"/>
      <c r="C19" s="437" t="s">
        <v>2273</v>
      </c>
      <c r="D19" s="438"/>
      <c r="E19" s="439"/>
      <c r="F19" s="21"/>
      <c r="G19" s="22"/>
    </row>
    <row r="20" spans="1:7" ht="25.5">
      <c r="A20" s="456">
        <v>4</v>
      </c>
      <c r="B20" s="457" t="s">
        <v>1580</v>
      </c>
      <c r="C20" s="458" t="s">
        <v>2274</v>
      </c>
      <c r="D20" s="421" t="s">
        <v>1137</v>
      </c>
      <c r="E20" s="459">
        <v>550</v>
      </c>
      <c r="F20" s="21"/>
      <c r="G20" s="22"/>
    </row>
    <row r="21" spans="1:7" ht="63.75">
      <c r="A21" s="440">
        <v>5</v>
      </c>
      <c r="B21" s="321" t="s">
        <v>1580</v>
      </c>
      <c r="C21" s="455" t="s">
        <v>2100</v>
      </c>
      <c r="D21" s="420" t="s">
        <v>1137</v>
      </c>
      <c r="E21" s="421">
        <v>550</v>
      </c>
      <c r="F21" s="21"/>
      <c r="G21" s="22"/>
    </row>
    <row r="22" spans="1:7" ht="25.5">
      <c r="A22" s="456">
        <v>6</v>
      </c>
      <c r="B22" s="457" t="s">
        <v>1580</v>
      </c>
      <c r="C22" s="458" t="s">
        <v>2275</v>
      </c>
      <c r="D22" s="421" t="s">
        <v>1137</v>
      </c>
      <c r="E22" s="459">
        <v>550</v>
      </c>
      <c r="F22" s="21"/>
      <c r="G22" s="22"/>
    </row>
    <row r="23" spans="1:7">
      <c r="A23" s="456">
        <v>7</v>
      </c>
      <c r="B23" s="457" t="s">
        <v>1580</v>
      </c>
      <c r="C23" s="458" t="s">
        <v>2276</v>
      </c>
      <c r="D23" s="421" t="s">
        <v>1137</v>
      </c>
      <c r="E23" s="459">
        <v>150</v>
      </c>
      <c r="F23" s="21"/>
      <c r="G23" s="22"/>
    </row>
    <row r="24" spans="1:7" ht="15.75">
      <c r="A24" s="460">
        <v>0</v>
      </c>
      <c r="B24" s="219"/>
      <c r="C24" s="437" t="s">
        <v>2277</v>
      </c>
      <c r="D24" s="438"/>
      <c r="E24" s="439"/>
      <c r="F24" s="21"/>
      <c r="G24" s="22"/>
    </row>
    <row r="25" spans="1:7" ht="76.5">
      <c r="A25" s="440">
        <v>8</v>
      </c>
      <c r="B25" s="321" t="s">
        <v>1580</v>
      </c>
      <c r="C25" s="455" t="s">
        <v>2112</v>
      </c>
      <c r="D25" s="420" t="s">
        <v>1137</v>
      </c>
      <c r="E25" s="421">
        <v>120</v>
      </c>
      <c r="F25" s="21"/>
      <c r="G25" s="22"/>
    </row>
    <row r="26" spans="1:7" ht="25.5">
      <c r="A26" s="456">
        <v>9</v>
      </c>
      <c r="B26" s="457" t="s">
        <v>1580</v>
      </c>
      <c r="C26" s="458" t="s">
        <v>2275</v>
      </c>
      <c r="D26" s="421" t="s">
        <v>1137</v>
      </c>
      <c r="E26" s="459">
        <v>120</v>
      </c>
      <c r="F26" s="21"/>
      <c r="G26" s="22"/>
    </row>
    <row r="27" spans="1:7" ht="25.5">
      <c r="A27" s="440">
        <v>10</v>
      </c>
      <c r="B27" s="321" t="s">
        <v>2031</v>
      </c>
      <c r="C27" s="507" t="s">
        <v>2278</v>
      </c>
      <c r="D27" s="420" t="s">
        <v>1137</v>
      </c>
      <c r="E27" s="421">
        <v>120</v>
      </c>
      <c r="F27" s="21"/>
      <c r="G27" s="22"/>
    </row>
    <row r="28" spans="1:7" ht="15.75">
      <c r="A28" s="295">
        <v>0</v>
      </c>
      <c r="B28" s="219"/>
      <c r="C28" s="437" t="s">
        <v>2279</v>
      </c>
      <c r="D28" s="438"/>
      <c r="E28" s="439"/>
      <c r="F28" s="21"/>
      <c r="G28" s="22"/>
    </row>
    <row r="29" spans="1:7" ht="25.5">
      <c r="A29" s="418">
        <v>11</v>
      </c>
      <c r="B29" s="492" t="s">
        <v>2113</v>
      </c>
      <c r="C29" s="488" t="s">
        <v>2280</v>
      </c>
      <c r="D29" s="420" t="s">
        <v>1137</v>
      </c>
      <c r="E29" s="421">
        <v>63</v>
      </c>
      <c r="F29" s="21"/>
      <c r="G29" s="22"/>
    </row>
    <row r="30" spans="1:7">
      <c r="A30" s="418">
        <v>12</v>
      </c>
      <c r="B30" s="492" t="s">
        <v>2113</v>
      </c>
      <c r="C30" s="488" t="s">
        <v>2281</v>
      </c>
      <c r="D30" s="420" t="s">
        <v>1137</v>
      </c>
      <c r="E30" s="421">
        <v>63</v>
      </c>
      <c r="F30" s="21"/>
      <c r="G30" s="22"/>
    </row>
    <row r="31" spans="1:7" ht="25.5">
      <c r="A31" s="418">
        <v>13</v>
      </c>
      <c r="B31" s="492" t="s">
        <v>2113</v>
      </c>
      <c r="C31" s="488" t="s">
        <v>2280</v>
      </c>
      <c r="D31" s="420" t="s">
        <v>1137</v>
      </c>
      <c r="E31" s="421">
        <v>63</v>
      </c>
      <c r="F31" s="21"/>
      <c r="G31" s="22"/>
    </row>
    <row r="32" spans="1:7" ht="25.5">
      <c r="A32" s="418">
        <v>14</v>
      </c>
      <c r="B32" s="321" t="s">
        <v>2031</v>
      </c>
      <c r="C32" s="507" t="s">
        <v>2278</v>
      </c>
      <c r="D32" s="420" t="s">
        <v>1137</v>
      </c>
      <c r="E32" s="421">
        <v>63</v>
      </c>
      <c r="F32" s="21"/>
      <c r="G32" s="22"/>
    </row>
    <row r="33" spans="1:7" ht="25.5">
      <c r="A33" s="418">
        <v>15</v>
      </c>
      <c r="B33" s="321" t="s">
        <v>1580</v>
      </c>
      <c r="C33" s="455" t="s">
        <v>2270</v>
      </c>
      <c r="D33" s="420" t="s">
        <v>1137</v>
      </c>
      <c r="E33" s="421">
        <v>70</v>
      </c>
      <c r="F33" s="21"/>
      <c r="G33" s="22"/>
    </row>
    <row r="34" spans="1:7" ht="76.5">
      <c r="A34" s="418">
        <v>16</v>
      </c>
      <c r="B34" s="321" t="s">
        <v>1580</v>
      </c>
      <c r="C34" s="455" t="s">
        <v>2112</v>
      </c>
      <c r="D34" s="420" t="s">
        <v>1137</v>
      </c>
      <c r="E34" s="421">
        <v>63</v>
      </c>
      <c r="F34" s="21"/>
      <c r="G34" s="22"/>
    </row>
    <row r="35" spans="1:7" ht="25.5">
      <c r="A35" s="418">
        <v>17</v>
      </c>
      <c r="B35" s="321" t="s">
        <v>2031</v>
      </c>
      <c r="C35" s="507" t="s">
        <v>2278</v>
      </c>
      <c r="D35" s="420" t="s">
        <v>1137</v>
      </c>
      <c r="E35" s="421">
        <v>63</v>
      </c>
      <c r="F35" s="21"/>
      <c r="G35" s="22"/>
    </row>
    <row r="36" spans="1:7" ht="15.75">
      <c r="A36" s="295">
        <v>0</v>
      </c>
      <c r="B36" s="219"/>
      <c r="C36" s="437" t="s">
        <v>2282</v>
      </c>
      <c r="D36" s="438"/>
      <c r="E36" s="439"/>
      <c r="F36" s="21"/>
      <c r="G36" s="22"/>
    </row>
    <row r="37" spans="1:7">
      <c r="A37" s="440">
        <v>18</v>
      </c>
      <c r="B37" s="92" t="s">
        <v>2283</v>
      </c>
      <c r="C37" s="507" t="s">
        <v>2284</v>
      </c>
      <c r="D37" s="420" t="s">
        <v>1137</v>
      </c>
      <c r="E37" s="421">
        <v>285</v>
      </c>
      <c r="F37" s="21"/>
      <c r="G37" s="22"/>
    </row>
    <row r="38" spans="1:7">
      <c r="A38" s="440">
        <v>0</v>
      </c>
      <c r="B38" s="92"/>
      <c r="C38" s="447" t="s">
        <v>2285</v>
      </c>
      <c r="D38" s="420" t="s">
        <v>1137</v>
      </c>
      <c r="E38" s="421">
        <f>1.05*E37</f>
        <v>299.25</v>
      </c>
      <c r="F38" s="21"/>
      <c r="G38" s="22"/>
    </row>
    <row r="39" spans="1:7">
      <c r="A39" s="440">
        <v>0</v>
      </c>
      <c r="B39" s="92"/>
      <c r="C39" s="447" t="s">
        <v>2286</v>
      </c>
      <c r="D39" s="420" t="s">
        <v>1967</v>
      </c>
      <c r="E39" s="421">
        <f>5*E37</f>
        <v>1425</v>
      </c>
      <c r="F39" s="21"/>
      <c r="G39" s="22"/>
    </row>
    <row r="40" spans="1:7">
      <c r="A40" s="440">
        <v>0</v>
      </c>
      <c r="B40" s="92"/>
      <c r="C40" s="447" t="s">
        <v>2066</v>
      </c>
      <c r="D40" s="420" t="s">
        <v>18</v>
      </c>
      <c r="E40" s="421">
        <f>8*E37</f>
        <v>2280</v>
      </c>
      <c r="F40" s="21"/>
      <c r="G40" s="22"/>
    </row>
    <row r="41" spans="1:7">
      <c r="A41" s="440">
        <v>19</v>
      </c>
      <c r="B41" s="492" t="s">
        <v>2062</v>
      </c>
      <c r="C41" s="480" t="s">
        <v>2287</v>
      </c>
      <c r="D41" s="420" t="s">
        <v>1137</v>
      </c>
      <c r="E41" s="421">
        <v>108</v>
      </c>
      <c r="F41" s="21"/>
      <c r="G41" s="22"/>
    </row>
    <row r="42" spans="1:7">
      <c r="A42" s="440">
        <v>0</v>
      </c>
      <c r="B42" s="492">
        <v>0</v>
      </c>
      <c r="C42" s="447" t="s">
        <v>2288</v>
      </c>
      <c r="D42" s="420" t="s">
        <v>220</v>
      </c>
      <c r="E42" s="421">
        <f>0.25*E41</f>
        <v>27</v>
      </c>
      <c r="F42" s="21"/>
      <c r="G42" s="22"/>
    </row>
    <row r="43" spans="1:7">
      <c r="A43" s="440">
        <v>20</v>
      </c>
      <c r="B43" s="492" t="s">
        <v>2062</v>
      </c>
      <c r="C43" s="480" t="s">
        <v>2289</v>
      </c>
      <c r="D43" s="420" t="s">
        <v>1137</v>
      </c>
      <c r="E43" s="421">
        <v>108</v>
      </c>
      <c r="F43" s="21"/>
      <c r="G43" s="22"/>
    </row>
    <row r="44" spans="1:7">
      <c r="A44" s="440">
        <v>0</v>
      </c>
      <c r="B44" s="492">
        <v>0</v>
      </c>
      <c r="C44" s="447" t="s">
        <v>2290</v>
      </c>
      <c r="D44" s="420" t="s">
        <v>1967</v>
      </c>
      <c r="E44" s="421">
        <f>5*E43</f>
        <v>540</v>
      </c>
      <c r="F44" s="21"/>
      <c r="G44" s="22"/>
    </row>
    <row r="45" spans="1:7">
      <c r="A45" s="440">
        <v>0</v>
      </c>
      <c r="B45" s="492">
        <v>0</v>
      </c>
      <c r="C45" s="447" t="s">
        <v>2291</v>
      </c>
      <c r="D45" s="420" t="s">
        <v>1137</v>
      </c>
      <c r="E45" s="421">
        <f>1.1*E43</f>
        <v>118.80000000000001</v>
      </c>
      <c r="F45" s="21"/>
      <c r="G45" s="22"/>
    </row>
    <row r="46" spans="1:7">
      <c r="A46" s="440">
        <v>21</v>
      </c>
      <c r="B46" s="492" t="s">
        <v>2062</v>
      </c>
      <c r="C46" s="480" t="s">
        <v>2292</v>
      </c>
      <c r="D46" s="420" t="s">
        <v>1137</v>
      </c>
      <c r="E46" s="421">
        <v>108</v>
      </c>
      <c r="F46" s="21"/>
      <c r="G46" s="22"/>
    </row>
    <row r="47" spans="1:7">
      <c r="A47" s="440">
        <v>0</v>
      </c>
      <c r="B47" s="492">
        <v>0</v>
      </c>
      <c r="C47" s="447" t="s">
        <v>2293</v>
      </c>
      <c r="D47" s="420" t="s">
        <v>220</v>
      </c>
      <c r="E47" s="421">
        <f>0.25*E46</f>
        <v>27</v>
      </c>
      <c r="F47" s="21"/>
      <c r="G47" s="22"/>
    </row>
    <row r="48" spans="1:7" ht="25.5">
      <c r="A48" s="440">
        <v>22</v>
      </c>
      <c r="B48" s="492" t="s">
        <v>2062</v>
      </c>
      <c r="C48" s="480" t="s">
        <v>2294</v>
      </c>
      <c r="D48" s="420" t="s">
        <v>1137</v>
      </c>
      <c r="E48" s="421">
        <v>108</v>
      </c>
      <c r="F48" s="21"/>
      <c r="G48" s="22"/>
    </row>
    <row r="49" spans="1:7">
      <c r="A49" s="440">
        <v>0</v>
      </c>
      <c r="B49" s="492">
        <v>0</v>
      </c>
      <c r="C49" s="447" t="s">
        <v>2295</v>
      </c>
      <c r="D49" s="420" t="s">
        <v>1967</v>
      </c>
      <c r="E49" s="421">
        <f>2.5*E48</f>
        <v>270</v>
      </c>
      <c r="F49" s="21"/>
      <c r="G49" s="22"/>
    </row>
    <row r="50" spans="1:7" s="17" customFormat="1">
      <c r="A50" s="28"/>
      <c r="B50" s="29"/>
      <c r="C50" s="30"/>
      <c r="D50" s="31"/>
      <c r="E50" s="12"/>
      <c r="F50" s="12"/>
      <c r="G50" s="32"/>
    </row>
    <row r="51" spans="1:7" ht="15">
      <c r="A51" s="13"/>
      <c r="B51" s="13"/>
      <c r="C51" s="18"/>
      <c r="D51" s="19"/>
      <c r="E51" s="18"/>
      <c r="F51" s="18" t="s">
        <v>6</v>
      </c>
      <c r="G51" s="20"/>
    </row>
    <row r="53" spans="1:7" s="25" customFormat="1" ht="12.75" customHeight="1">
      <c r="B53" s="26" t="str">
        <f>'1,1'!B37</f>
        <v>Piezīmes:</v>
      </c>
    </row>
    <row r="54" spans="1:7" s="25" customFormat="1" ht="45" customHeight="1">
      <c r="A54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54" s="684"/>
      <c r="C54" s="684"/>
      <c r="D54" s="684"/>
      <c r="E54" s="684"/>
      <c r="F54" s="684"/>
      <c r="G54" s="684"/>
    </row>
    <row r="55" spans="1:7" s="25" customFormat="1" ht="12.75" customHeight="1">
      <c r="A55" s="684" t="e">
        <f>'1,1'!#REF!</f>
        <v>#REF!</v>
      </c>
      <c r="B55" s="684"/>
      <c r="C55" s="684"/>
      <c r="D55" s="684"/>
      <c r="E55" s="684"/>
      <c r="F55" s="684"/>
      <c r="G55" s="684"/>
    </row>
    <row r="56" spans="1:7" s="25" customFormat="1" ht="12.75" customHeight="1">
      <c r="B56" s="27"/>
    </row>
    <row r="57" spans="1:7">
      <c r="B57" s="5" t="str">
        <f>'1,1'!B40</f>
        <v>Sastādīja:</v>
      </c>
    </row>
    <row r="58" spans="1:7" ht="14.25" customHeight="1">
      <c r="C58" s="33" t="str">
        <f>'1,1'!C41</f>
        <v>Arnis Gailītis</v>
      </c>
    </row>
    <row r="59" spans="1:7">
      <c r="C59" s="34" t="str">
        <f>'1,1'!C42</f>
        <v>Sertifikāta Nr.20-5643</v>
      </c>
      <c r="D59" s="35"/>
    </row>
    <row r="62" spans="1:7">
      <c r="B62" s="41" t="str">
        <f>'1,1'!B45</f>
        <v>Pārbaudīja:</v>
      </c>
      <c r="C62" s="3"/>
    </row>
    <row r="63" spans="1:7">
      <c r="B63" s="2"/>
      <c r="C63" s="33" t="str">
        <f>'1,1'!C46</f>
        <v>Andris Kokins</v>
      </c>
    </row>
    <row r="64" spans="1:7">
      <c r="B64" s="1"/>
      <c r="C64" s="34" t="str">
        <f>'1,1'!C47</f>
        <v>Sertifikāta Nr.10-0024</v>
      </c>
    </row>
  </sheetData>
  <mergeCells count="15">
    <mergeCell ref="A55:G55"/>
    <mergeCell ref="A54:G54"/>
    <mergeCell ref="A1:C1"/>
    <mergeCell ref="A2:G2"/>
    <mergeCell ref="A7:G7"/>
    <mergeCell ref="A11:A12"/>
    <mergeCell ref="B11:B12"/>
    <mergeCell ref="C11:C12"/>
    <mergeCell ref="D11:D12"/>
    <mergeCell ref="E11:E12"/>
    <mergeCell ref="F11:F12"/>
    <mergeCell ref="G11:G12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40"/>
  <sheetViews>
    <sheetView showZeros="0" view="pageBreakPreview" zoomScale="80" zoomScaleNormal="100" zoomScaleSheetLayoutView="80" workbookViewId="0">
      <selection activeCell="A13" sqref="A13:E25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8.140625" style="5" customWidth="1"/>
    <col min="5" max="6" width="9.140625" style="5"/>
    <col min="7" max="7" width="20.710937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686" t="s">
        <v>15</v>
      </c>
      <c r="B1" s="686"/>
      <c r="C1" s="686"/>
      <c r="D1" s="36" t="str">
        <f ca="1">MID(CELL("filename",A1), FIND("]", CELL("filename",A1))+ 1, 255)</f>
        <v>1,13</v>
      </c>
      <c r="E1" s="36"/>
      <c r="F1" s="36"/>
      <c r="G1" s="36"/>
    </row>
    <row r="2" spans="1:7" s="9" customFormat="1" ht="15">
      <c r="A2" s="687" t="str">
        <f>C13</f>
        <v>Dažādi darbi</v>
      </c>
      <c r="B2" s="687"/>
      <c r="C2" s="687"/>
      <c r="D2" s="687"/>
      <c r="E2" s="687"/>
      <c r="F2" s="687"/>
      <c r="G2" s="687"/>
    </row>
    <row r="3" spans="1:7" ht="47.25" customHeight="1">
      <c r="A3" s="6"/>
      <c r="B3" s="6" t="s">
        <v>2</v>
      </c>
      <c r="C3" s="695" t="str">
        <f>'1,1'!C3:G3</f>
        <v>Skolas ēka un Siguldas mācību korpuss</v>
      </c>
      <c r="D3" s="695"/>
      <c r="E3" s="695"/>
      <c r="F3" s="695"/>
      <c r="G3" s="695"/>
    </row>
    <row r="4" spans="1:7" ht="40.5" customHeight="1">
      <c r="A4" s="6"/>
      <c r="B4" s="6" t="s">
        <v>3</v>
      </c>
      <c r="C4" s="695" t="str">
        <f>'1,1'!C4:G4</f>
        <v>Skolas ēkas pārbūve un Siguldas mācību korpusa būvniecība (1. kārta- mācību korpuss)</v>
      </c>
      <c r="D4" s="695"/>
      <c r="E4" s="695"/>
      <c r="F4" s="695"/>
      <c r="G4" s="695"/>
    </row>
    <row r="5" spans="1:7" ht="15">
      <c r="A5" s="6"/>
      <c r="B5" s="6" t="s">
        <v>4</v>
      </c>
      <c r="C5" s="695" t="str">
        <f>'1,1'!C5</f>
        <v>Ata Kronvalda iela 7, Sigulda</v>
      </c>
      <c r="D5" s="695"/>
      <c r="E5" s="695"/>
      <c r="F5" s="695"/>
      <c r="G5" s="695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</row>
    <row r="8" spans="1:7">
      <c r="A8" s="8"/>
      <c r="B8" s="8"/>
      <c r="D8" s="11"/>
      <c r="E8" s="14"/>
      <c r="F8" s="14"/>
      <c r="G8" s="10"/>
    </row>
    <row r="9" spans="1:7" ht="15" customHeight="1">
      <c r="A9" s="16"/>
      <c r="B9" s="16"/>
      <c r="C9" s="4" t="str">
        <f>'1,1'!C9</f>
        <v>Tāme sastādīta:  2017.gada 2. maijs</v>
      </c>
      <c r="F9" s="15"/>
      <c r="G9" s="15"/>
    </row>
    <row r="10" spans="1:7" ht="15">
      <c r="A10" s="16"/>
      <c r="B10" s="16"/>
    </row>
    <row r="11" spans="1:7" ht="14.25" customHeight="1">
      <c r="A11" s="690" t="s">
        <v>5</v>
      </c>
      <c r="B11" s="691" t="s">
        <v>7</v>
      </c>
      <c r="C11" s="693" t="s">
        <v>8</v>
      </c>
      <c r="D11" s="694" t="s">
        <v>9</v>
      </c>
      <c r="E11" s="690" t="s">
        <v>10</v>
      </c>
      <c r="F11" s="688" t="s">
        <v>19</v>
      </c>
      <c r="G11" s="688" t="s">
        <v>20</v>
      </c>
    </row>
    <row r="12" spans="1:7" ht="59.25" customHeight="1">
      <c r="A12" s="690"/>
      <c r="B12" s="692"/>
      <c r="C12" s="693"/>
      <c r="D12" s="694"/>
      <c r="E12" s="690"/>
      <c r="F12" s="689"/>
      <c r="G12" s="689"/>
    </row>
    <row r="13" spans="1:7" ht="15.75">
      <c r="A13" s="415"/>
      <c r="B13" s="427"/>
      <c r="C13" s="48" t="s">
        <v>1612</v>
      </c>
      <c r="D13" s="416"/>
      <c r="E13" s="417"/>
      <c r="F13" s="23"/>
      <c r="G13" s="24"/>
    </row>
    <row r="14" spans="1:7">
      <c r="A14" s="440">
        <v>0</v>
      </c>
      <c r="B14" s="451"/>
      <c r="C14" s="495" t="s">
        <v>2414</v>
      </c>
      <c r="D14" s="448"/>
      <c r="E14" s="450"/>
      <c r="F14" s="21"/>
      <c r="G14" s="22"/>
    </row>
    <row r="15" spans="1:7" ht="25.5">
      <c r="A15" s="440">
        <v>1</v>
      </c>
      <c r="B15" s="451" t="s">
        <v>1120</v>
      </c>
      <c r="C15" s="442" t="s">
        <v>1977</v>
      </c>
      <c r="D15" s="433" t="s">
        <v>1137</v>
      </c>
      <c r="E15" s="434">
        <v>285</v>
      </c>
      <c r="F15" s="21"/>
      <c r="G15" s="22"/>
    </row>
    <row r="16" spans="1:7" ht="25.5">
      <c r="A16" s="440">
        <v>2</v>
      </c>
      <c r="B16" s="451" t="s">
        <v>1120</v>
      </c>
      <c r="C16" s="445" t="s">
        <v>1965</v>
      </c>
      <c r="D16" s="433" t="s">
        <v>1429</v>
      </c>
      <c r="E16" s="434">
        <v>15</v>
      </c>
      <c r="F16" s="21"/>
      <c r="G16" s="22"/>
    </row>
    <row r="17" spans="1:7" ht="25.5">
      <c r="A17" s="440">
        <v>3</v>
      </c>
      <c r="B17" s="451" t="s">
        <v>1120</v>
      </c>
      <c r="C17" s="446" t="s">
        <v>1978</v>
      </c>
      <c r="D17" s="433" t="s">
        <v>1967</v>
      </c>
      <c r="E17" s="434">
        <f>197.3+3994.4</f>
        <v>4191.7</v>
      </c>
      <c r="F17" s="21"/>
      <c r="G17" s="22"/>
    </row>
    <row r="18" spans="1:7">
      <c r="A18" s="440">
        <v>0</v>
      </c>
      <c r="B18" s="451"/>
      <c r="C18" s="481" t="s">
        <v>1968</v>
      </c>
      <c r="D18" s="448" t="s">
        <v>1967</v>
      </c>
      <c r="E18" s="449">
        <f>E17*1.15</f>
        <v>4820.454999999999</v>
      </c>
      <c r="F18" s="21"/>
      <c r="G18" s="22"/>
    </row>
    <row r="19" spans="1:7" ht="25.5">
      <c r="A19" s="440">
        <v>0</v>
      </c>
      <c r="B19" s="451"/>
      <c r="C19" s="481" t="s">
        <v>1969</v>
      </c>
      <c r="D19" s="433" t="s">
        <v>37</v>
      </c>
      <c r="E19" s="433">
        <v>1</v>
      </c>
      <c r="F19" s="21"/>
      <c r="G19" s="22"/>
    </row>
    <row r="20" spans="1:7" ht="25.5">
      <c r="A20" s="440">
        <v>4</v>
      </c>
      <c r="B20" s="451" t="s">
        <v>1580</v>
      </c>
      <c r="C20" s="446" t="s">
        <v>1970</v>
      </c>
      <c r="D20" s="448" t="s">
        <v>1429</v>
      </c>
      <c r="E20" s="434">
        <v>51</v>
      </c>
      <c r="F20" s="21"/>
      <c r="G20" s="22"/>
    </row>
    <row r="21" spans="1:7">
      <c r="A21" s="440">
        <v>0</v>
      </c>
      <c r="B21" s="451"/>
      <c r="C21" s="481" t="s">
        <v>1971</v>
      </c>
      <c r="D21" s="448" t="s">
        <v>1429</v>
      </c>
      <c r="E21" s="450">
        <f>E20*1.05</f>
        <v>53.550000000000004</v>
      </c>
      <c r="F21" s="21"/>
      <c r="G21" s="22"/>
    </row>
    <row r="22" spans="1:7">
      <c r="A22" s="440">
        <v>0</v>
      </c>
      <c r="B22" s="451"/>
      <c r="C22" s="481" t="s">
        <v>1972</v>
      </c>
      <c r="D22" s="448" t="s">
        <v>1973</v>
      </c>
      <c r="E22" s="450">
        <f>E20*0.25</f>
        <v>12.75</v>
      </c>
      <c r="F22" s="21"/>
      <c r="G22" s="22"/>
    </row>
    <row r="23" spans="1:7">
      <c r="A23" s="440">
        <v>0</v>
      </c>
      <c r="B23" s="451"/>
      <c r="C23" s="495" t="s">
        <v>2296</v>
      </c>
      <c r="D23" s="448"/>
      <c r="E23" s="450"/>
      <c r="F23" s="21"/>
      <c r="G23" s="22"/>
    </row>
    <row r="24" spans="1:7">
      <c r="A24" s="440">
        <v>5</v>
      </c>
      <c r="B24" s="461" t="s">
        <v>2016</v>
      </c>
      <c r="C24" s="455" t="s">
        <v>2297</v>
      </c>
      <c r="D24" s="420" t="s">
        <v>889</v>
      </c>
      <c r="E24" s="421">
        <v>1</v>
      </c>
      <c r="F24" s="21"/>
      <c r="G24" s="22"/>
    </row>
    <row r="25" spans="1:7" ht="25.5">
      <c r="A25" s="440">
        <v>6</v>
      </c>
      <c r="B25" s="461" t="s">
        <v>2016</v>
      </c>
      <c r="C25" s="455" t="s">
        <v>2298</v>
      </c>
      <c r="D25" s="420" t="s">
        <v>32</v>
      </c>
      <c r="E25" s="421">
        <v>17.7</v>
      </c>
      <c r="F25" s="21"/>
      <c r="G25" s="22"/>
    </row>
    <row r="26" spans="1:7" s="17" customFormat="1">
      <c r="A26" s="28"/>
      <c r="B26" s="29"/>
      <c r="C26" s="30"/>
      <c r="D26" s="31"/>
      <c r="E26" s="12"/>
      <c r="F26" s="12"/>
      <c r="G26" s="32"/>
    </row>
    <row r="27" spans="1:7" ht="15">
      <c r="A27" s="13"/>
      <c r="B27" s="13"/>
      <c r="C27" s="18"/>
      <c r="D27" s="19"/>
      <c r="E27" s="18"/>
      <c r="F27" s="18" t="s">
        <v>6</v>
      </c>
      <c r="G27" s="20"/>
    </row>
    <row r="29" spans="1:7" s="25" customFormat="1" ht="12.75" customHeight="1">
      <c r="B29" s="26" t="str">
        <f>'1,1'!B37</f>
        <v>Piezīmes:</v>
      </c>
    </row>
    <row r="30" spans="1:7" s="25" customFormat="1" ht="45" customHeight="1">
      <c r="A30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30" s="684"/>
      <c r="C30" s="684"/>
      <c r="D30" s="684"/>
      <c r="E30" s="684"/>
      <c r="F30" s="684"/>
      <c r="G30" s="684"/>
    </row>
    <row r="31" spans="1:7" s="25" customFormat="1" ht="12.75" customHeight="1">
      <c r="A31" s="684" t="e">
        <f>'1,1'!#REF!</f>
        <v>#REF!</v>
      </c>
      <c r="B31" s="684"/>
      <c r="C31" s="684"/>
      <c r="D31" s="684"/>
      <c r="E31" s="684"/>
      <c r="F31" s="684"/>
      <c r="G31" s="684"/>
    </row>
    <row r="32" spans="1:7" s="25" customFormat="1" ht="12.75" customHeight="1">
      <c r="B32" s="27"/>
    </row>
    <row r="33" spans="2:4">
      <c r="B33" s="5" t="str">
        <f>'1,1'!B40</f>
        <v>Sastādīja:</v>
      </c>
    </row>
    <row r="34" spans="2:4" ht="14.25" customHeight="1">
      <c r="C34" s="33" t="str">
        <f>'1,1'!C41</f>
        <v>Arnis Gailītis</v>
      </c>
    </row>
    <row r="35" spans="2:4">
      <c r="C35" s="34" t="str">
        <f>'1,1'!C42</f>
        <v>Sertifikāta Nr.20-5643</v>
      </c>
      <c r="D35" s="35"/>
    </row>
    <row r="38" spans="2:4">
      <c r="B38" s="41" t="str">
        <f>'1,1'!B45</f>
        <v>Pārbaudīja:</v>
      </c>
      <c r="C38" s="3"/>
    </row>
    <row r="39" spans="2:4">
      <c r="B39" s="2"/>
      <c r="C39" s="33" t="str">
        <f>'1,1'!C46</f>
        <v>Andris Kokins</v>
      </c>
    </row>
    <row r="40" spans="2:4">
      <c r="B40" s="1"/>
      <c r="C40" s="34" t="str">
        <f>'1,1'!C47</f>
        <v>Sertifikāta Nr.10-0024</v>
      </c>
    </row>
  </sheetData>
  <mergeCells count="15">
    <mergeCell ref="A31:G31"/>
    <mergeCell ref="A30:G30"/>
    <mergeCell ref="A1:C1"/>
    <mergeCell ref="A2:G2"/>
    <mergeCell ref="A7:G7"/>
    <mergeCell ref="A11:A12"/>
    <mergeCell ref="B11:B12"/>
    <mergeCell ref="C11:C12"/>
    <mergeCell ref="D11:D12"/>
    <mergeCell ref="E11:E12"/>
    <mergeCell ref="F11:F12"/>
    <mergeCell ref="G11:G12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79"/>
  <sheetViews>
    <sheetView showZeros="0" view="pageBreakPreview" topLeftCell="A19" zoomScale="80" zoomScaleNormal="100" zoomScaleSheetLayoutView="80" workbookViewId="0">
      <selection activeCell="G78" sqref="G78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7.5703125" style="5" customWidth="1"/>
    <col min="5" max="5" width="8.140625" style="5" customWidth="1"/>
    <col min="6" max="7" width="9.140625" style="5"/>
    <col min="8" max="8" width="20.7109375" style="5" customWidth="1"/>
    <col min="9" max="9" width="9.140625" style="5"/>
    <col min="10" max="10" width="0" style="5" hidden="1" customWidth="1"/>
    <col min="11" max="16384" width="9.140625" style="5"/>
  </cols>
  <sheetData>
    <row r="1" spans="1:8" s="9" customFormat="1" ht="15">
      <c r="A1" s="686" t="s">
        <v>15</v>
      </c>
      <c r="B1" s="686"/>
      <c r="C1" s="686"/>
      <c r="D1" s="43"/>
      <c r="E1" s="36" t="str">
        <f ca="1">MID(CELL("filename",A1), FIND("]", CELL("filename",A1))+ 1, 255)</f>
        <v>2,1</v>
      </c>
      <c r="F1" s="36"/>
      <c r="G1" s="36"/>
      <c r="H1" s="36"/>
    </row>
    <row r="2" spans="1:8" s="9" customFormat="1" ht="15">
      <c r="A2" s="687" t="str">
        <f>C13</f>
        <v>Iekšējais ūdensvads</v>
      </c>
      <c r="B2" s="687"/>
      <c r="C2" s="687"/>
      <c r="D2" s="687"/>
      <c r="E2" s="687"/>
      <c r="F2" s="687"/>
      <c r="G2" s="687"/>
      <c r="H2" s="687"/>
    </row>
    <row r="3" spans="1:8" ht="47.25" customHeight="1">
      <c r="A3" s="6"/>
      <c r="B3" s="6" t="s">
        <v>2</v>
      </c>
      <c r="C3" s="695" t="str">
        <f>'1,1'!C3</f>
        <v>Skolas ēka un Siguldas mācību korpuss</v>
      </c>
      <c r="D3" s="695"/>
      <c r="E3" s="695"/>
      <c r="F3" s="695"/>
      <c r="G3" s="695"/>
      <c r="H3" s="695"/>
    </row>
    <row r="4" spans="1:8" ht="40.5" customHeight="1">
      <c r="A4" s="6"/>
      <c r="B4" s="6" t="s">
        <v>3</v>
      </c>
      <c r="C4" s="695" t="str">
        <f>'1,1'!C4</f>
        <v>Skolas ēkas pārbūve un Siguldas mācību korpusa būvniecība (1. kārta- mācību korpuss)</v>
      </c>
      <c r="D4" s="695"/>
      <c r="E4" s="695"/>
      <c r="F4" s="695"/>
      <c r="G4" s="695"/>
      <c r="H4" s="695"/>
    </row>
    <row r="5" spans="1:8" ht="15">
      <c r="A5" s="6"/>
      <c r="B5" s="6" t="s">
        <v>4</v>
      </c>
      <c r="C5" s="696" t="str">
        <f>'1,1'!C5</f>
        <v>Ata Kronvalda iela 7, Sigulda</v>
      </c>
      <c r="D5" s="696"/>
      <c r="E5" s="696"/>
      <c r="F5" s="696"/>
      <c r="G5" s="696"/>
      <c r="H5" s="696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  <c r="H7" s="685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690" t="s">
        <v>5</v>
      </c>
      <c r="B11" s="691" t="s">
        <v>7</v>
      </c>
      <c r="C11" s="697" t="s">
        <v>8</v>
      </c>
      <c r="D11" s="698"/>
      <c r="E11" s="694" t="s">
        <v>9</v>
      </c>
      <c r="F11" s="690" t="s">
        <v>10</v>
      </c>
      <c r="G11" s="688" t="s">
        <v>19</v>
      </c>
      <c r="H11" s="688" t="s">
        <v>20</v>
      </c>
    </row>
    <row r="12" spans="1:8" ht="59.25" customHeight="1">
      <c r="A12" s="690"/>
      <c r="B12" s="692"/>
      <c r="C12" s="699"/>
      <c r="D12" s="700"/>
      <c r="E12" s="694"/>
      <c r="F12" s="690"/>
      <c r="G12" s="689"/>
      <c r="H12" s="689"/>
    </row>
    <row r="13" spans="1:8" ht="15.75">
      <c r="A13" s="46"/>
      <c r="B13" s="47"/>
      <c r="C13" s="48" t="s">
        <v>1614</v>
      </c>
      <c r="D13" s="48"/>
      <c r="E13" s="49"/>
      <c r="F13" s="50"/>
      <c r="G13" s="23"/>
      <c r="H13" s="24"/>
    </row>
    <row r="14" spans="1:8">
      <c r="A14" s="51"/>
      <c r="B14" s="52"/>
      <c r="C14" s="53" t="s">
        <v>29</v>
      </c>
      <c r="D14" s="53"/>
      <c r="E14" s="53"/>
      <c r="F14" s="53"/>
      <c r="G14" s="21"/>
      <c r="H14" s="22"/>
    </row>
    <row r="15" spans="1:8">
      <c r="A15" s="54">
        <v>1</v>
      </c>
      <c r="B15" s="52" t="s">
        <v>30</v>
      </c>
      <c r="C15" s="55" t="s">
        <v>31</v>
      </c>
      <c r="D15" s="56">
        <v>16</v>
      </c>
      <c r="E15" s="52" t="s">
        <v>32</v>
      </c>
      <c r="F15" s="56">
        <v>55</v>
      </c>
      <c r="G15" s="21"/>
      <c r="H15" s="22"/>
    </row>
    <row r="16" spans="1:8">
      <c r="A16" s="54">
        <v>2</v>
      </c>
      <c r="B16" s="52" t="s">
        <v>30</v>
      </c>
      <c r="C16" s="55" t="s">
        <v>31</v>
      </c>
      <c r="D16" s="56">
        <v>20</v>
      </c>
      <c r="E16" s="52" t="s">
        <v>32</v>
      </c>
      <c r="F16" s="56">
        <v>455</v>
      </c>
      <c r="G16" s="21"/>
      <c r="H16" s="22"/>
    </row>
    <row r="17" spans="1:8">
      <c r="A17" s="54">
        <v>3</v>
      </c>
      <c r="B17" s="52" t="s">
        <v>30</v>
      </c>
      <c r="C17" s="55" t="s">
        <v>31</v>
      </c>
      <c r="D17" s="56">
        <v>25</v>
      </c>
      <c r="E17" s="52" t="s">
        <v>32</v>
      </c>
      <c r="F17" s="57">
        <v>115</v>
      </c>
      <c r="G17" s="21"/>
      <c r="H17" s="22"/>
    </row>
    <row r="18" spans="1:8">
      <c r="A18" s="54">
        <v>4</v>
      </c>
      <c r="B18" s="52" t="s">
        <v>30</v>
      </c>
      <c r="C18" s="55" t="s">
        <v>31</v>
      </c>
      <c r="D18" s="56">
        <v>32</v>
      </c>
      <c r="E18" s="52" t="s">
        <v>32</v>
      </c>
      <c r="F18" s="56">
        <v>70</v>
      </c>
      <c r="G18" s="21"/>
      <c r="H18" s="22"/>
    </row>
    <row r="19" spans="1:8">
      <c r="A19" s="54">
        <v>5</v>
      </c>
      <c r="B19" s="52" t="s">
        <v>30</v>
      </c>
      <c r="C19" s="55" t="s">
        <v>31</v>
      </c>
      <c r="D19" s="56">
        <v>40</v>
      </c>
      <c r="E19" s="52" t="s">
        <v>32</v>
      </c>
      <c r="F19" s="57">
        <v>200</v>
      </c>
      <c r="G19" s="21"/>
      <c r="H19" s="22"/>
    </row>
    <row r="20" spans="1:8">
      <c r="A20" s="54">
        <v>6</v>
      </c>
      <c r="B20" s="52" t="s">
        <v>30</v>
      </c>
      <c r="C20" s="55" t="s">
        <v>31</v>
      </c>
      <c r="D20" s="56">
        <v>63</v>
      </c>
      <c r="E20" s="52" t="s">
        <v>32</v>
      </c>
      <c r="F20" s="57">
        <v>160</v>
      </c>
      <c r="G20" s="21"/>
      <c r="H20" s="22"/>
    </row>
    <row r="21" spans="1:8">
      <c r="A21" s="54">
        <v>7</v>
      </c>
      <c r="B21" s="52" t="s">
        <v>30</v>
      </c>
      <c r="C21" s="55" t="s">
        <v>31</v>
      </c>
      <c r="D21" s="56">
        <v>110</v>
      </c>
      <c r="E21" s="52" t="s">
        <v>32</v>
      </c>
      <c r="F21" s="57">
        <v>30</v>
      </c>
      <c r="G21" s="21"/>
      <c r="H21" s="22"/>
    </row>
    <row r="22" spans="1:8" ht="25.5">
      <c r="A22" s="54">
        <v>8</v>
      </c>
      <c r="B22" s="52" t="s">
        <v>30</v>
      </c>
      <c r="C22" s="58" t="s">
        <v>33</v>
      </c>
      <c r="D22" s="56">
        <v>20</v>
      </c>
      <c r="E22" s="52" t="s">
        <v>32</v>
      </c>
      <c r="F22" s="56">
        <v>175</v>
      </c>
      <c r="G22" s="21"/>
      <c r="H22" s="22"/>
    </row>
    <row r="23" spans="1:8" ht="25.5">
      <c r="A23" s="54">
        <v>9</v>
      </c>
      <c r="B23" s="52" t="s">
        <v>30</v>
      </c>
      <c r="C23" s="58" t="s">
        <v>33</v>
      </c>
      <c r="D23" s="56">
        <v>25</v>
      </c>
      <c r="E23" s="52" t="s">
        <v>32</v>
      </c>
      <c r="F23" s="56">
        <v>55</v>
      </c>
      <c r="G23" s="21"/>
      <c r="H23" s="22"/>
    </row>
    <row r="24" spans="1:8" ht="25.5">
      <c r="A24" s="54">
        <v>10</v>
      </c>
      <c r="B24" s="52" t="s">
        <v>30</v>
      </c>
      <c r="C24" s="58" t="s">
        <v>33</v>
      </c>
      <c r="D24" s="56">
        <v>32</v>
      </c>
      <c r="E24" s="52" t="s">
        <v>32</v>
      </c>
      <c r="F24" s="56">
        <v>45</v>
      </c>
      <c r="G24" s="21"/>
      <c r="H24" s="22"/>
    </row>
    <row r="25" spans="1:8" ht="25.5">
      <c r="A25" s="54">
        <v>11</v>
      </c>
      <c r="B25" s="52" t="s">
        <v>30</v>
      </c>
      <c r="C25" s="58" t="s">
        <v>33</v>
      </c>
      <c r="D25" s="56">
        <v>40</v>
      </c>
      <c r="E25" s="52" t="s">
        <v>32</v>
      </c>
      <c r="F25" s="56">
        <v>90</v>
      </c>
      <c r="G25" s="21"/>
      <c r="H25" s="22"/>
    </row>
    <row r="26" spans="1:8" ht="25.5">
      <c r="A26" s="54">
        <v>12</v>
      </c>
      <c r="B26" s="52" t="s">
        <v>30</v>
      </c>
      <c r="C26" s="58" t="s">
        <v>33</v>
      </c>
      <c r="D26" s="56">
        <v>63</v>
      </c>
      <c r="E26" s="52" t="s">
        <v>32</v>
      </c>
      <c r="F26" s="56">
        <v>80</v>
      </c>
      <c r="G26" s="21"/>
      <c r="H26" s="22"/>
    </row>
    <row r="27" spans="1:8" ht="25.5">
      <c r="A27" s="54">
        <v>13</v>
      </c>
      <c r="B27" s="52" t="s">
        <v>30</v>
      </c>
      <c r="C27" s="58" t="s">
        <v>33</v>
      </c>
      <c r="D27" s="56">
        <v>110</v>
      </c>
      <c r="E27" s="52" t="s">
        <v>32</v>
      </c>
      <c r="F27" s="56">
        <v>20</v>
      </c>
      <c r="G27" s="21"/>
      <c r="H27" s="22"/>
    </row>
    <row r="28" spans="1:8">
      <c r="A28" s="54">
        <v>14</v>
      </c>
      <c r="B28" s="52" t="s">
        <v>30</v>
      </c>
      <c r="C28" s="58" t="s">
        <v>34</v>
      </c>
      <c r="D28" s="56">
        <v>20</v>
      </c>
      <c r="E28" s="52" t="s">
        <v>32</v>
      </c>
      <c r="F28" s="57">
        <v>170</v>
      </c>
      <c r="G28" s="21"/>
      <c r="H28" s="22"/>
    </row>
    <row r="29" spans="1:8">
      <c r="A29" s="54">
        <v>15</v>
      </c>
      <c r="B29" s="52" t="s">
        <v>30</v>
      </c>
      <c r="C29" s="58" t="s">
        <v>34</v>
      </c>
      <c r="D29" s="56">
        <v>25</v>
      </c>
      <c r="E29" s="52" t="s">
        <v>32</v>
      </c>
      <c r="F29" s="57">
        <v>20</v>
      </c>
      <c r="G29" s="21"/>
      <c r="H29" s="22"/>
    </row>
    <row r="30" spans="1:8" ht="25.5">
      <c r="A30" s="54">
        <v>16</v>
      </c>
      <c r="B30" s="52" t="s">
        <v>30</v>
      </c>
      <c r="C30" s="58" t="s">
        <v>35</v>
      </c>
      <c r="D30" s="56">
        <v>16</v>
      </c>
      <c r="E30" s="52" t="s">
        <v>32</v>
      </c>
      <c r="F30" s="56">
        <v>55</v>
      </c>
      <c r="G30" s="21"/>
      <c r="H30" s="22"/>
    </row>
    <row r="31" spans="1:8" ht="25.5">
      <c r="A31" s="54">
        <v>17</v>
      </c>
      <c r="B31" s="52" t="s">
        <v>30</v>
      </c>
      <c r="C31" s="58" t="s">
        <v>35</v>
      </c>
      <c r="D31" s="56">
        <v>20</v>
      </c>
      <c r="E31" s="52" t="s">
        <v>32</v>
      </c>
      <c r="F31" s="56">
        <v>110</v>
      </c>
      <c r="G31" s="21"/>
      <c r="H31" s="22"/>
    </row>
    <row r="32" spans="1:8" ht="25.5">
      <c r="A32" s="54">
        <v>18</v>
      </c>
      <c r="B32" s="52" t="s">
        <v>30</v>
      </c>
      <c r="C32" s="58" t="s">
        <v>35</v>
      </c>
      <c r="D32" s="56">
        <v>25</v>
      </c>
      <c r="E32" s="52" t="s">
        <v>32</v>
      </c>
      <c r="F32" s="56">
        <v>40</v>
      </c>
      <c r="G32" s="21"/>
      <c r="H32" s="22"/>
    </row>
    <row r="33" spans="1:8" ht="25.5">
      <c r="A33" s="54">
        <v>19</v>
      </c>
      <c r="B33" s="52" t="s">
        <v>30</v>
      </c>
      <c r="C33" s="58" t="s">
        <v>35</v>
      </c>
      <c r="D33" s="56">
        <v>32</v>
      </c>
      <c r="E33" s="52" t="s">
        <v>32</v>
      </c>
      <c r="F33" s="56">
        <v>25</v>
      </c>
      <c r="G33" s="21"/>
      <c r="H33" s="22"/>
    </row>
    <row r="34" spans="1:8" ht="25.5">
      <c r="A34" s="54">
        <v>20</v>
      </c>
      <c r="B34" s="52" t="s">
        <v>30</v>
      </c>
      <c r="C34" s="58" t="s">
        <v>35</v>
      </c>
      <c r="D34" s="56">
        <v>40</v>
      </c>
      <c r="E34" s="52" t="s">
        <v>32</v>
      </c>
      <c r="F34" s="56">
        <v>110</v>
      </c>
      <c r="G34" s="21"/>
      <c r="H34" s="22"/>
    </row>
    <row r="35" spans="1:8" ht="25.5">
      <c r="A35" s="54">
        <v>21</v>
      </c>
      <c r="B35" s="52" t="s">
        <v>30</v>
      </c>
      <c r="C35" s="58" t="s">
        <v>35</v>
      </c>
      <c r="D35" s="56">
        <v>63</v>
      </c>
      <c r="E35" s="52" t="s">
        <v>32</v>
      </c>
      <c r="F35" s="56">
        <v>80</v>
      </c>
      <c r="G35" s="21"/>
      <c r="H35" s="22"/>
    </row>
    <row r="36" spans="1:8" ht="25.5">
      <c r="A36" s="54">
        <v>22</v>
      </c>
      <c r="B36" s="52" t="s">
        <v>30</v>
      </c>
      <c r="C36" s="58" t="s">
        <v>35</v>
      </c>
      <c r="D36" s="56">
        <v>100</v>
      </c>
      <c r="E36" s="52" t="s">
        <v>32</v>
      </c>
      <c r="F36" s="56">
        <v>10</v>
      </c>
      <c r="G36" s="21"/>
      <c r="H36" s="22"/>
    </row>
    <row r="37" spans="1:8" ht="25.5">
      <c r="A37" s="54">
        <v>23</v>
      </c>
      <c r="B37" s="52" t="s">
        <v>30</v>
      </c>
      <c r="C37" s="58" t="s">
        <v>36</v>
      </c>
      <c r="D37" s="52"/>
      <c r="E37" s="59" t="s">
        <v>37</v>
      </c>
      <c r="F37" s="52">
        <v>1</v>
      </c>
      <c r="G37" s="21"/>
      <c r="H37" s="22"/>
    </row>
    <row r="38" spans="1:8">
      <c r="A38" s="54">
        <v>24</v>
      </c>
      <c r="B38" s="52" t="s">
        <v>30</v>
      </c>
      <c r="C38" s="60" t="s">
        <v>38</v>
      </c>
      <c r="D38" s="61" t="s">
        <v>39</v>
      </c>
      <c r="E38" s="59" t="s">
        <v>40</v>
      </c>
      <c r="F38" s="61">
        <v>1</v>
      </c>
      <c r="G38" s="21"/>
      <c r="H38" s="22"/>
    </row>
    <row r="39" spans="1:8">
      <c r="A39" s="54">
        <v>25</v>
      </c>
      <c r="B39" s="52" t="s">
        <v>30</v>
      </c>
      <c r="C39" s="60" t="s">
        <v>41</v>
      </c>
      <c r="D39" s="61" t="s">
        <v>42</v>
      </c>
      <c r="E39" s="59" t="s">
        <v>40</v>
      </c>
      <c r="F39" s="61">
        <v>1</v>
      </c>
      <c r="G39" s="21"/>
      <c r="H39" s="22"/>
    </row>
    <row r="40" spans="1:8">
      <c r="A40" s="54">
        <v>26</v>
      </c>
      <c r="B40" s="52" t="s">
        <v>30</v>
      </c>
      <c r="C40" s="60" t="s">
        <v>43</v>
      </c>
      <c r="D40" s="61" t="s">
        <v>44</v>
      </c>
      <c r="E40" s="59" t="s">
        <v>40</v>
      </c>
      <c r="F40" s="61">
        <v>2</v>
      </c>
      <c r="G40" s="21"/>
      <c r="H40" s="22"/>
    </row>
    <row r="41" spans="1:8">
      <c r="A41" s="54">
        <v>27</v>
      </c>
      <c r="B41" s="52" t="s">
        <v>30</v>
      </c>
      <c r="C41" s="60" t="s">
        <v>45</v>
      </c>
      <c r="D41" s="61" t="s">
        <v>46</v>
      </c>
      <c r="E41" s="59" t="s">
        <v>40</v>
      </c>
      <c r="F41" s="61">
        <v>1</v>
      </c>
      <c r="G41" s="21"/>
      <c r="H41" s="22"/>
    </row>
    <row r="42" spans="1:8">
      <c r="A42" s="54">
        <v>28</v>
      </c>
      <c r="B42" s="52" t="s">
        <v>30</v>
      </c>
      <c r="C42" s="60" t="s">
        <v>47</v>
      </c>
      <c r="D42" s="61" t="s">
        <v>48</v>
      </c>
      <c r="E42" s="59" t="s">
        <v>40</v>
      </c>
      <c r="F42" s="61">
        <v>92</v>
      </c>
      <c r="G42" s="21"/>
      <c r="H42" s="22"/>
    </row>
    <row r="43" spans="1:8">
      <c r="A43" s="54">
        <v>29</v>
      </c>
      <c r="B43" s="52" t="s">
        <v>30</v>
      </c>
      <c r="C43" s="60" t="s">
        <v>49</v>
      </c>
      <c r="D43" s="61" t="s">
        <v>44</v>
      </c>
      <c r="E43" s="59" t="s">
        <v>40</v>
      </c>
      <c r="F43" s="61">
        <v>42</v>
      </c>
      <c r="G43" s="21"/>
      <c r="H43" s="22"/>
    </row>
    <row r="44" spans="1:8">
      <c r="A44" s="54">
        <v>30</v>
      </c>
      <c r="B44" s="52" t="s">
        <v>30</v>
      </c>
      <c r="C44" s="60" t="s">
        <v>49</v>
      </c>
      <c r="D44" s="61" t="s">
        <v>42</v>
      </c>
      <c r="E44" s="59" t="s">
        <v>40</v>
      </c>
      <c r="F44" s="61">
        <v>12</v>
      </c>
      <c r="G44" s="21"/>
      <c r="H44" s="22"/>
    </row>
    <row r="45" spans="1:8">
      <c r="A45" s="54">
        <v>31</v>
      </c>
      <c r="B45" s="52" t="s">
        <v>30</v>
      </c>
      <c r="C45" s="60" t="s">
        <v>49</v>
      </c>
      <c r="D45" s="61" t="s">
        <v>39</v>
      </c>
      <c r="E45" s="59" t="s">
        <v>40</v>
      </c>
      <c r="F45" s="61">
        <v>9</v>
      </c>
      <c r="G45" s="21"/>
      <c r="H45" s="22"/>
    </row>
    <row r="46" spans="1:8">
      <c r="A46" s="54">
        <v>32</v>
      </c>
      <c r="B46" s="52" t="s">
        <v>30</v>
      </c>
      <c r="C46" s="60" t="s">
        <v>49</v>
      </c>
      <c r="D46" s="61" t="s">
        <v>50</v>
      </c>
      <c r="E46" s="59" t="s">
        <v>40</v>
      </c>
      <c r="F46" s="61">
        <v>2</v>
      </c>
      <c r="G46" s="21"/>
      <c r="H46" s="22"/>
    </row>
    <row r="47" spans="1:8">
      <c r="A47" s="54">
        <v>33</v>
      </c>
      <c r="B47" s="52" t="s">
        <v>30</v>
      </c>
      <c r="C47" s="60" t="s">
        <v>49</v>
      </c>
      <c r="D47" s="61" t="s">
        <v>51</v>
      </c>
      <c r="E47" s="59" t="s">
        <v>40</v>
      </c>
      <c r="F47" s="61">
        <v>4</v>
      </c>
      <c r="G47" s="21"/>
      <c r="H47" s="22"/>
    </row>
    <row r="48" spans="1:8">
      <c r="A48" s="54">
        <v>34</v>
      </c>
      <c r="B48" s="52" t="s">
        <v>30</v>
      </c>
      <c r="C48" s="60" t="s">
        <v>52</v>
      </c>
      <c r="D48" s="61" t="s">
        <v>46</v>
      </c>
      <c r="E48" s="59" t="s">
        <v>40</v>
      </c>
      <c r="F48" s="61">
        <v>1</v>
      </c>
      <c r="G48" s="21"/>
      <c r="H48" s="22"/>
    </row>
    <row r="49" spans="1:8">
      <c r="A49" s="54">
        <v>35</v>
      </c>
      <c r="B49" s="52" t="s">
        <v>30</v>
      </c>
      <c r="C49" s="60" t="s">
        <v>53</v>
      </c>
      <c r="D49" s="61" t="s">
        <v>44</v>
      </c>
      <c r="E49" s="59" t="s">
        <v>40</v>
      </c>
      <c r="F49" s="61">
        <v>1</v>
      </c>
      <c r="G49" s="21"/>
      <c r="H49" s="22"/>
    </row>
    <row r="50" spans="1:8">
      <c r="A50" s="54">
        <v>36</v>
      </c>
      <c r="B50" s="52" t="s">
        <v>30</v>
      </c>
      <c r="C50" s="60" t="s">
        <v>54</v>
      </c>
      <c r="D50" s="61" t="s">
        <v>44</v>
      </c>
      <c r="E50" s="59" t="s">
        <v>40</v>
      </c>
      <c r="F50" s="61">
        <v>1</v>
      </c>
      <c r="G50" s="21"/>
      <c r="H50" s="22"/>
    </row>
    <row r="51" spans="1:8">
      <c r="A51" s="54">
        <v>37</v>
      </c>
      <c r="B51" s="52" t="s">
        <v>30</v>
      </c>
      <c r="C51" s="60" t="s">
        <v>55</v>
      </c>
      <c r="D51" s="61" t="s">
        <v>44</v>
      </c>
      <c r="E51" s="59" t="s">
        <v>40</v>
      </c>
      <c r="F51" s="61">
        <v>1</v>
      </c>
      <c r="G51" s="21"/>
      <c r="H51" s="22"/>
    </row>
    <row r="52" spans="1:8">
      <c r="A52" s="54">
        <v>38</v>
      </c>
      <c r="B52" s="52" t="s">
        <v>30</v>
      </c>
      <c r="C52" s="60" t="s">
        <v>55</v>
      </c>
      <c r="D52" s="61" t="s">
        <v>39</v>
      </c>
      <c r="E52" s="59" t="s">
        <v>40</v>
      </c>
      <c r="F52" s="61">
        <v>1</v>
      </c>
      <c r="G52" s="21"/>
      <c r="H52" s="22"/>
    </row>
    <row r="53" spans="1:8">
      <c r="A53" s="54">
        <v>39</v>
      </c>
      <c r="B53" s="52" t="s">
        <v>30</v>
      </c>
      <c r="C53" s="60" t="s">
        <v>56</v>
      </c>
      <c r="D53" s="61" t="s">
        <v>44</v>
      </c>
      <c r="E53" s="59" t="s">
        <v>40</v>
      </c>
      <c r="F53" s="61">
        <v>21</v>
      </c>
      <c r="G53" s="21"/>
      <c r="H53" s="22"/>
    </row>
    <row r="54" spans="1:8" ht="25.5">
      <c r="A54" s="54">
        <v>40</v>
      </c>
      <c r="B54" s="52" t="s">
        <v>30</v>
      </c>
      <c r="C54" s="60" t="s">
        <v>57</v>
      </c>
      <c r="D54" s="61"/>
      <c r="E54" s="59" t="s">
        <v>40</v>
      </c>
      <c r="F54" s="61">
        <v>2</v>
      </c>
      <c r="G54" s="21"/>
      <c r="H54" s="22"/>
    </row>
    <row r="55" spans="1:8" ht="25.5">
      <c r="A55" s="54">
        <v>41</v>
      </c>
      <c r="B55" s="52" t="s">
        <v>30</v>
      </c>
      <c r="C55" s="60" t="s">
        <v>58</v>
      </c>
      <c r="D55" s="61"/>
      <c r="E55" s="59" t="s">
        <v>40</v>
      </c>
      <c r="F55" s="61">
        <v>1</v>
      </c>
      <c r="G55" s="21"/>
      <c r="H55" s="22"/>
    </row>
    <row r="56" spans="1:8" ht="25.5">
      <c r="A56" s="54">
        <v>42</v>
      </c>
      <c r="B56" s="52" t="s">
        <v>30</v>
      </c>
      <c r="C56" s="60" t="s">
        <v>59</v>
      </c>
      <c r="D56" s="61"/>
      <c r="E56" s="59" t="s">
        <v>40</v>
      </c>
      <c r="F56" s="61">
        <v>31</v>
      </c>
      <c r="G56" s="21"/>
      <c r="H56" s="22"/>
    </row>
    <row r="57" spans="1:8" ht="25.5">
      <c r="A57" s="54">
        <v>43</v>
      </c>
      <c r="B57" s="52" t="s">
        <v>30</v>
      </c>
      <c r="C57" s="60" t="s">
        <v>60</v>
      </c>
      <c r="D57" s="61"/>
      <c r="E57" s="59" t="s">
        <v>40</v>
      </c>
      <c r="F57" s="61">
        <v>12</v>
      </c>
      <c r="G57" s="21"/>
      <c r="H57" s="22"/>
    </row>
    <row r="58" spans="1:8">
      <c r="A58" s="54">
        <v>44</v>
      </c>
      <c r="B58" s="52" t="s">
        <v>30</v>
      </c>
      <c r="C58" s="60" t="s">
        <v>61</v>
      </c>
      <c r="D58" s="61"/>
      <c r="E58" s="59" t="s">
        <v>40</v>
      </c>
      <c r="F58" s="61">
        <v>1</v>
      </c>
      <c r="G58" s="21"/>
      <c r="H58" s="22"/>
    </row>
    <row r="59" spans="1:8" ht="38.25">
      <c r="A59" s="54">
        <v>45</v>
      </c>
      <c r="B59" s="52" t="s">
        <v>30</v>
      </c>
      <c r="C59" s="60" t="s">
        <v>62</v>
      </c>
      <c r="D59" s="61"/>
      <c r="E59" s="59" t="s">
        <v>40</v>
      </c>
      <c r="F59" s="61">
        <v>20</v>
      </c>
      <c r="G59" s="21"/>
      <c r="H59" s="22"/>
    </row>
    <row r="60" spans="1:8" ht="25.5">
      <c r="A60" s="54">
        <v>46</v>
      </c>
      <c r="B60" s="52" t="s">
        <v>30</v>
      </c>
      <c r="C60" s="60" t="s">
        <v>63</v>
      </c>
      <c r="D60" s="61"/>
      <c r="E60" s="59" t="s">
        <v>40</v>
      </c>
      <c r="F60" s="61">
        <v>11</v>
      </c>
      <c r="G60" s="21"/>
      <c r="H60" s="22"/>
    </row>
    <row r="61" spans="1:8">
      <c r="A61" s="54">
        <v>47</v>
      </c>
      <c r="B61" s="52" t="s">
        <v>30</v>
      </c>
      <c r="C61" s="60" t="s">
        <v>64</v>
      </c>
      <c r="D61" s="61"/>
      <c r="E61" s="59" t="s">
        <v>37</v>
      </c>
      <c r="F61" s="61">
        <v>1</v>
      </c>
      <c r="G61" s="21"/>
      <c r="H61" s="22"/>
    </row>
    <row r="62" spans="1:8">
      <c r="A62" s="54">
        <v>48</v>
      </c>
      <c r="B62" s="52" t="s">
        <v>30</v>
      </c>
      <c r="C62" s="60" t="s">
        <v>65</v>
      </c>
      <c r="D62" s="61"/>
      <c r="E62" s="59" t="s">
        <v>37</v>
      </c>
      <c r="F62" s="61">
        <v>1</v>
      </c>
      <c r="G62" s="21"/>
      <c r="H62" s="22"/>
    </row>
    <row r="63" spans="1:8">
      <c r="A63" s="54">
        <v>49</v>
      </c>
      <c r="B63" s="52" t="s">
        <v>30</v>
      </c>
      <c r="C63" s="62" t="s">
        <v>66</v>
      </c>
      <c r="D63" s="63"/>
      <c r="E63" s="59" t="s">
        <v>37</v>
      </c>
      <c r="F63" s="59">
        <v>1</v>
      </c>
      <c r="G63" s="21"/>
      <c r="H63" s="22"/>
    </row>
    <row r="64" spans="1:8">
      <c r="A64" s="54">
        <v>50</v>
      </c>
      <c r="B64" s="52" t="s">
        <v>30</v>
      </c>
      <c r="C64" s="62" t="s">
        <v>67</v>
      </c>
      <c r="D64" s="63"/>
      <c r="E64" s="59" t="s">
        <v>37</v>
      </c>
      <c r="F64" s="59">
        <v>1</v>
      </c>
      <c r="G64" s="21"/>
      <c r="H64" s="22"/>
    </row>
    <row r="65" spans="1:8" s="17" customFormat="1">
      <c r="A65" s="28"/>
      <c r="B65" s="29"/>
      <c r="C65" s="30"/>
      <c r="D65" s="30"/>
      <c r="E65" s="31"/>
      <c r="F65" s="12"/>
      <c r="G65" s="12"/>
      <c r="H65" s="32"/>
    </row>
    <row r="66" spans="1:8" ht="15">
      <c r="A66" s="13"/>
      <c r="B66" s="13"/>
      <c r="C66" s="18"/>
      <c r="D66" s="18"/>
      <c r="E66" s="19"/>
      <c r="F66" s="18"/>
      <c r="G66" s="18" t="s">
        <v>6</v>
      </c>
      <c r="H66" s="20"/>
    </row>
    <row r="68" spans="1:8" s="25" customFormat="1" ht="12.75" customHeight="1">
      <c r="B68" s="26" t="str">
        <f>'1,1'!B37</f>
        <v>Piezīmes:</v>
      </c>
    </row>
    <row r="69" spans="1:8" s="25" customFormat="1" ht="45" customHeight="1">
      <c r="A69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69" s="684"/>
      <c r="C69" s="684"/>
      <c r="D69" s="684"/>
      <c r="E69" s="684"/>
      <c r="F69" s="684"/>
      <c r="G69" s="684"/>
      <c r="H69" s="684"/>
    </row>
    <row r="70" spans="1:8" s="25" customFormat="1" ht="12.75" customHeight="1">
      <c r="A70" s="684" t="e">
        <f>'1,1'!#REF!</f>
        <v>#REF!</v>
      </c>
      <c r="B70" s="684"/>
      <c r="C70" s="684"/>
      <c r="D70" s="684"/>
      <c r="E70" s="684"/>
      <c r="F70" s="684"/>
      <c r="G70" s="684"/>
      <c r="H70" s="684"/>
    </row>
    <row r="71" spans="1:8" s="25" customFormat="1" ht="12.75" customHeight="1">
      <c r="B71" s="27"/>
    </row>
    <row r="72" spans="1:8">
      <c r="B72" s="5" t="str">
        <f>'1,1'!B40</f>
        <v>Sastādīja:</v>
      </c>
    </row>
    <row r="73" spans="1:8" ht="14.25" customHeight="1">
      <c r="C73" s="33" t="str">
        <f>'1,1'!C41</f>
        <v>Arnis Gailītis</v>
      </c>
      <c r="D73" s="33"/>
    </row>
    <row r="74" spans="1:8">
      <c r="C74" s="34" t="str">
        <f>'1,1'!C42</f>
        <v>Sertifikāta Nr.20-5643</v>
      </c>
      <c r="D74" s="34"/>
      <c r="E74" s="35"/>
    </row>
    <row r="77" spans="1:8">
      <c r="B77" s="41" t="str">
        <f>'1,1'!B45</f>
        <v>Pārbaudīja:</v>
      </c>
      <c r="C77" s="3"/>
      <c r="D77" s="3"/>
    </row>
    <row r="78" spans="1:8">
      <c r="B78" s="2"/>
      <c r="C78" s="33" t="str">
        <f>'1,1'!C46</f>
        <v>Andris Kokins</v>
      </c>
      <c r="D78" s="33"/>
    </row>
    <row r="79" spans="1:8">
      <c r="B79" s="1"/>
      <c r="C79" s="34" t="str">
        <f>'1,1'!C47</f>
        <v>Sertifikāta Nr.10-0024</v>
      </c>
      <c r="D79" s="34"/>
    </row>
  </sheetData>
  <mergeCells count="15">
    <mergeCell ref="A70:H70"/>
    <mergeCell ref="A69:H69"/>
    <mergeCell ref="A1:C1"/>
    <mergeCell ref="A2:H2"/>
    <mergeCell ref="A7:H7"/>
    <mergeCell ref="A11:A12"/>
    <mergeCell ref="B11:B12"/>
    <mergeCell ref="E11:E12"/>
    <mergeCell ref="F11:F12"/>
    <mergeCell ref="G11:G12"/>
    <mergeCell ref="H11:H12"/>
    <mergeCell ref="C3:H3"/>
    <mergeCell ref="C4:H4"/>
    <mergeCell ref="C5:H5"/>
    <mergeCell ref="C11:D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88"/>
  <sheetViews>
    <sheetView showZeros="0" view="pageBreakPreview" zoomScale="90" zoomScaleNormal="100" zoomScaleSheetLayoutView="90" workbookViewId="0">
      <selection activeCell="C50" sqref="C50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7.5703125" style="5" customWidth="1"/>
    <col min="5" max="5" width="8.140625" style="5" customWidth="1"/>
    <col min="6" max="7" width="9.140625" style="5"/>
    <col min="8" max="8" width="20.7109375" style="5" customWidth="1"/>
    <col min="9" max="9" width="9.140625" style="5"/>
    <col min="10" max="10" width="0" style="5" hidden="1" customWidth="1"/>
    <col min="11" max="16384" width="9.140625" style="5"/>
  </cols>
  <sheetData>
    <row r="1" spans="1:8" s="9" customFormat="1" ht="15">
      <c r="A1" s="686" t="s">
        <v>15</v>
      </c>
      <c r="B1" s="686"/>
      <c r="C1" s="686"/>
      <c r="D1" s="43"/>
      <c r="E1" s="36" t="str">
        <f ca="1">MID(CELL("filename",A1), FIND("]", CELL("filename",A1))+ 1, 255)</f>
        <v>2,2</v>
      </c>
      <c r="F1" s="36"/>
      <c r="G1" s="36"/>
      <c r="H1" s="36"/>
    </row>
    <row r="2" spans="1:8" s="9" customFormat="1" ht="15">
      <c r="A2" s="687" t="str">
        <f>C13</f>
        <v>Iekšējā kanalizācija</v>
      </c>
      <c r="B2" s="687"/>
      <c r="C2" s="687"/>
      <c r="D2" s="687"/>
      <c r="E2" s="687"/>
      <c r="F2" s="687"/>
      <c r="G2" s="687"/>
      <c r="H2" s="687"/>
    </row>
    <row r="3" spans="1:8" ht="47.25" customHeight="1">
      <c r="A3" s="6"/>
      <c r="B3" s="6" t="s">
        <v>2</v>
      </c>
      <c r="C3" s="695" t="str">
        <f>'1,1'!C3</f>
        <v>Skolas ēka un Siguldas mācību korpuss</v>
      </c>
      <c r="D3" s="695"/>
      <c r="E3" s="695"/>
      <c r="F3" s="695"/>
      <c r="G3" s="695"/>
      <c r="H3" s="695"/>
    </row>
    <row r="4" spans="1:8" ht="40.5" customHeight="1">
      <c r="A4" s="6"/>
      <c r="B4" s="6" t="s">
        <v>3</v>
      </c>
      <c r="C4" s="695" t="str">
        <f>'1,1'!C4</f>
        <v>Skolas ēkas pārbūve un Siguldas mācību korpusa būvniecība (1. kārta- mācību korpuss)</v>
      </c>
      <c r="D4" s="695"/>
      <c r="E4" s="695"/>
      <c r="F4" s="695"/>
      <c r="G4" s="695"/>
      <c r="H4" s="695"/>
    </row>
    <row r="5" spans="1:8" ht="15">
      <c r="A5" s="6"/>
      <c r="B5" s="6" t="s">
        <v>4</v>
      </c>
      <c r="C5" s="696" t="str">
        <f>'1,1'!C5</f>
        <v>Ata Kronvalda iela 7, Sigulda</v>
      </c>
      <c r="D5" s="696"/>
      <c r="E5" s="696"/>
      <c r="F5" s="696"/>
      <c r="G5" s="696"/>
      <c r="H5" s="696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  <c r="H7" s="685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690" t="s">
        <v>5</v>
      </c>
      <c r="B11" s="691" t="s">
        <v>7</v>
      </c>
      <c r="C11" s="697" t="s">
        <v>8</v>
      </c>
      <c r="D11" s="698"/>
      <c r="E11" s="694" t="s">
        <v>9</v>
      </c>
      <c r="F11" s="690" t="s">
        <v>10</v>
      </c>
      <c r="G11" s="688" t="s">
        <v>19</v>
      </c>
      <c r="H11" s="688" t="s">
        <v>20</v>
      </c>
    </row>
    <row r="12" spans="1:8" ht="59.25" customHeight="1">
      <c r="A12" s="690"/>
      <c r="B12" s="692"/>
      <c r="C12" s="699"/>
      <c r="D12" s="700"/>
      <c r="E12" s="694"/>
      <c r="F12" s="690"/>
      <c r="G12" s="689"/>
      <c r="H12" s="689"/>
    </row>
    <row r="13" spans="1:8" ht="15.75">
      <c r="A13" s="46"/>
      <c r="B13" s="64">
        <v>0</v>
      </c>
      <c r="C13" s="48" t="s">
        <v>1615</v>
      </c>
      <c r="D13" s="48"/>
      <c r="E13" s="49"/>
      <c r="F13" s="50"/>
      <c r="G13" s="23"/>
      <c r="H13" s="24"/>
    </row>
    <row r="14" spans="1:8" ht="25.5">
      <c r="A14" s="65"/>
      <c r="B14" s="66"/>
      <c r="C14" s="67" t="s">
        <v>68</v>
      </c>
      <c r="D14" s="67"/>
      <c r="E14" s="67"/>
      <c r="F14" s="67"/>
      <c r="G14" s="21"/>
      <c r="H14" s="22"/>
    </row>
    <row r="15" spans="1:8" ht="25.5">
      <c r="A15" s="68">
        <v>1</v>
      </c>
      <c r="B15" s="66" t="s">
        <v>69</v>
      </c>
      <c r="C15" s="60" t="s">
        <v>70</v>
      </c>
      <c r="D15" s="52">
        <v>50</v>
      </c>
      <c r="E15" s="69" t="s">
        <v>32</v>
      </c>
      <c r="F15" s="57">
        <v>85</v>
      </c>
      <c r="G15" s="21"/>
      <c r="H15" s="22"/>
    </row>
    <row r="16" spans="1:8" ht="38.25">
      <c r="A16" s="68">
        <v>2</v>
      </c>
      <c r="B16" s="66" t="s">
        <v>69</v>
      </c>
      <c r="C16" s="60" t="s">
        <v>71</v>
      </c>
      <c r="D16" s="52">
        <v>110</v>
      </c>
      <c r="E16" s="69" t="s">
        <v>32</v>
      </c>
      <c r="F16" s="57">
        <v>55</v>
      </c>
      <c r="G16" s="21"/>
      <c r="H16" s="22"/>
    </row>
    <row r="17" spans="1:8" ht="25.5">
      <c r="A17" s="68">
        <v>3</v>
      </c>
      <c r="B17" s="66" t="s">
        <v>69</v>
      </c>
      <c r="C17" s="60" t="s">
        <v>70</v>
      </c>
      <c r="D17" s="52">
        <v>75</v>
      </c>
      <c r="E17" s="69" t="s">
        <v>32</v>
      </c>
      <c r="F17" s="57">
        <v>40</v>
      </c>
      <c r="G17" s="21"/>
      <c r="H17" s="22"/>
    </row>
    <row r="18" spans="1:8" ht="25.5">
      <c r="A18" s="68">
        <v>4</v>
      </c>
      <c r="B18" s="66" t="s">
        <v>69</v>
      </c>
      <c r="C18" s="60" t="s">
        <v>70</v>
      </c>
      <c r="D18" s="52">
        <v>110</v>
      </c>
      <c r="E18" s="69" t="s">
        <v>32</v>
      </c>
      <c r="F18" s="57">
        <v>75</v>
      </c>
      <c r="G18" s="21"/>
      <c r="H18" s="22"/>
    </row>
    <row r="19" spans="1:8" ht="25.5">
      <c r="A19" s="68">
        <v>5</v>
      </c>
      <c r="B19" s="66" t="s">
        <v>69</v>
      </c>
      <c r="C19" s="60" t="s">
        <v>72</v>
      </c>
      <c r="D19" s="52">
        <v>110</v>
      </c>
      <c r="E19" s="69" t="s">
        <v>32</v>
      </c>
      <c r="F19" s="57">
        <v>45</v>
      </c>
      <c r="G19" s="21"/>
      <c r="H19" s="22"/>
    </row>
    <row r="20" spans="1:8" ht="25.5">
      <c r="A20" s="68">
        <v>6</v>
      </c>
      <c r="B20" s="66" t="s">
        <v>69</v>
      </c>
      <c r="C20" s="60" t="s">
        <v>73</v>
      </c>
      <c r="D20" s="52">
        <v>110</v>
      </c>
      <c r="E20" s="69" t="s">
        <v>32</v>
      </c>
      <c r="F20" s="57">
        <v>20</v>
      </c>
      <c r="G20" s="21"/>
      <c r="H20" s="22"/>
    </row>
    <row r="21" spans="1:8" ht="25.5">
      <c r="A21" s="68">
        <v>7</v>
      </c>
      <c r="B21" s="66" t="s">
        <v>69</v>
      </c>
      <c r="C21" s="60" t="s">
        <v>74</v>
      </c>
      <c r="D21" s="52">
        <v>110</v>
      </c>
      <c r="E21" s="69" t="s">
        <v>32</v>
      </c>
      <c r="F21" s="57">
        <v>45</v>
      </c>
      <c r="G21" s="21"/>
      <c r="H21" s="22"/>
    </row>
    <row r="22" spans="1:8" ht="25.5">
      <c r="A22" s="68">
        <v>8</v>
      </c>
      <c r="B22" s="66" t="s">
        <v>69</v>
      </c>
      <c r="C22" s="60" t="s">
        <v>74</v>
      </c>
      <c r="D22" s="52">
        <v>50</v>
      </c>
      <c r="E22" s="69" t="s">
        <v>32</v>
      </c>
      <c r="F22" s="57">
        <v>110</v>
      </c>
      <c r="G22" s="21"/>
      <c r="H22" s="22"/>
    </row>
    <row r="23" spans="1:8" ht="25.5">
      <c r="A23" s="68">
        <v>9</v>
      </c>
      <c r="B23" s="66" t="s">
        <v>69</v>
      </c>
      <c r="C23" s="60" t="s">
        <v>75</v>
      </c>
      <c r="D23" s="52">
        <v>90</v>
      </c>
      <c r="E23" s="69" t="s">
        <v>32</v>
      </c>
      <c r="F23" s="57">
        <v>10</v>
      </c>
      <c r="G23" s="21"/>
      <c r="H23" s="22"/>
    </row>
    <row r="24" spans="1:8">
      <c r="A24" s="68">
        <v>10</v>
      </c>
      <c r="B24" s="66" t="s">
        <v>69</v>
      </c>
      <c r="C24" s="60" t="s">
        <v>76</v>
      </c>
      <c r="D24" s="52">
        <v>110</v>
      </c>
      <c r="E24" s="69" t="s">
        <v>32</v>
      </c>
      <c r="F24" s="57">
        <v>55</v>
      </c>
      <c r="G24" s="21"/>
      <c r="H24" s="22"/>
    </row>
    <row r="25" spans="1:8">
      <c r="A25" s="68">
        <v>11</v>
      </c>
      <c r="B25" s="66" t="s">
        <v>69</v>
      </c>
      <c r="C25" s="60" t="s">
        <v>77</v>
      </c>
      <c r="D25" s="52">
        <v>75</v>
      </c>
      <c r="E25" s="69" t="s">
        <v>32</v>
      </c>
      <c r="F25" s="57">
        <v>40</v>
      </c>
      <c r="G25" s="21"/>
      <c r="H25" s="22"/>
    </row>
    <row r="26" spans="1:8">
      <c r="A26" s="68">
        <v>12</v>
      </c>
      <c r="B26" s="66" t="s">
        <v>69</v>
      </c>
      <c r="C26" s="60" t="s">
        <v>77</v>
      </c>
      <c r="D26" s="52">
        <v>50</v>
      </c>
      <c r="E26" s="69" t="s">
        <v>32</v>
      </c>
      <c r="F26" s="57">
        <v>70</v>
      </c>
      <c r="G26" s="21"/>
      <c r="H26" s="22"/>
    </row>
    <row r="27" spans="1:8">
      <c r="A27" s="68">
        <v>13</v>
      </c>
      <c r="B27" s="66" t="s">
        <v>69</v>
      </c>
      <c r="C27" s="60" t="s">
        <v>78</v>
      </c>
      <c r="D27" s="70">
        <v>75</v>
      </c>
      <c r="E27" s="69" t="s">
        <v>40</v>
      </c>
      <c r="F27" s="71">
        <v>4</v>
      </c>
      <c r="G27" s="21"/>
      <c r="H27" s="22"/>
    </row>
    <row r="28" spans="1:8">
      <c r="A28" s="68">
        <v>14</v>
      </c>
      <c r="B28" s="66" t="s">
        <v>69</v>
      </c>
      <c r="C28" s="60" t="s">
        <v>78</v>
      </c>
      <c r="D28" s="70">
        <v>110</v>
      </c>
      <c r="E28" s="69" t="s">
        <v>40</v>
      </c>
      <c r="F28" s="71">
        <v>6</v>
      </c>
      <c r="G28" s="21"/>
      <c r="H28" s="22"/>
    </row>
    <row r="29" spans="1:8">
      <c r="A29" s="68">
        <v>15</v>
      </c>
      <c r="B29" s="66" t="s">
        <v>69</v>
      </c>
      <c r="C29" s="60" t="s">
        <v>79</v>
      </c>
      <c r="D29" s="70">
        <v>110</v>
      </c>
      <c r="E29" s="69" t="s">
        <v>40</v>
      </c>
      <c r="F29" s="71">
        <v>2</v>
      </c>
      <c r="G29" s="21"/>
      <c r="H29" s="22"/>
    </row>
    <row r="30" spans="1:8" ht="28.5">
      <c r="A30" s="68">
        <v>16</v>
      </c>
      <c r="B30" s="66" t="s">
        <v>69</v>
      </c>
      <c r="C30" s="58" t="s">
        <v>80</v>
      </c>
      <c r="D30" s="72" t="s">
        <v>81</v>
      </c>
      <c r="E30" s="69" t="s">
        <v>40</v>
      </c>
      <c r="F30" s="70">
        <v>6</v>
      </c>
      <c r="G30" s="21"/>
      <c r="H30" s="22"/>
    </row>
    <row r="31" spans="1:8" ht="38.25">
      <c r="A31" s="68">
        <v>17</v>
      </c>
      <c r="B31" s="66" t="s">
        <v>69</v>
      </c>
      <c r="C31" s="60" t="s">
        <v>82</v>
      </c>
      <c r="D31" s="61" t="s">
        <v>83</v>
      </c>
      <c r="E31" s="70" t="s">
        <v>37</v>
      </c>
      <c r="F31" s="73">
        <v>1</v>
      </c>
      <c r="G31" s="21"/>
      <c r="H31" s="22"/>
    </row>
    <row r="32" spans="1:8" ht="25.5">
      <c r="A32" s="68">
        <v>18</v>
      </c>
      <c r="B32" s="66" t="s">
        <v>69</v>
      </c>
      <c r="C32" s="58" t="s">
        <v>36</v>
      </c>
      <c r="D32" s="69" t="s">
        <v>84</v>
      </c>
      <c r="E32" s="70" t="s">
        <v>37</v>
      </c>
      <c r="F32" s="52">
        <v>1</v>
      </c>
      <c r="G32" s="21"/>
      <c r="H32" s="22"/>
    </row>
    <row r="33" spans="1:8" ht="25.5">
      <c r="A33" s="68">
        <v>19</v>
      </c>
      <c r="B33" s="66" t="s">
        <v>69</v>
      </c>
      <c r="C33" s="60" t="s">
        <v>85</v>
      </c>
      <c r="D33" s="61"/>
      <c r="E33" s="70" t="s">
        <v>37</v>
      </c>
      <c r="F33" s="73">
        <v>2</v>
      </c>
      <c r="G33" s="21"/>
      <c r="H33" s="22"/>
    </row>
    <row r="34" spans="1:8" ht="25.5">
      <c r="A34" s="68">
        <v>20</v>
      </c>
      <c r="B34" s="66" t="s">
        <v>69</v>
      </c>
      <c r="C34" s="60" t="s">
        <v>86</v>
      </c>
      <c r="D34" s="61"/>
      <c r="E34" s="70" t="s">
        <v>37</v>
      </c>
      <c r="F34" s="73">
        <v>31</v>
      </c>
      <c r="G34" s="21"/>
      <c r="H34" s="22"/>
    </row>
    <row r="35" spans="1:8" ht="25.5">
      <c r="A35" s="68">
        <v>21</v>
      </c>
      <c r="B35" s="66" t="s">
        <v>69</v>
      </c>
      <c r="C35" s="60" t="s">
        <v>87</v>
      </c>
      <c r="D35" s="61"/>
      <c r="E35" s="70" t="s">
        <v>37</v>
      </c>
      <c r="F35" s="73">
        <v>12</v>
      </c>
      <c r="G35" s="21"/>
      <c r="H35" s="22"/>
    </row>
    <row r="36" spans="1:8" ht="25.5">
      <c r="A36" s="68">
        <v>22</v>
      </c>
      <c r="B36" s="66" t="s">
        <v>69</v>
      </c>
      <c r="C36" s="60" t="s">
        <v>88</v>
      </c>
      <c r="D36" s="61"/>
      <c r="E36" s="70" t="s">
        <v>37</v>
      </c>
      <c r="F36" s="73">
        <v>1</v>
      </c>
      <c r="G36" s="21"/>
      <c r="H36" s="22"/>
    </row>
    <row r="37" spans="1:8">
      <c r="A37" s="68">
        <v>23</v>
      </c>
      <c r="B37" s="66" t="s">
        <v>69</v>
      </c>
      <c r="C37" s="60" t="s">
        <v>89</v>
      </c>
      <c r="D37" s="61">
        <v>50</v>
      </c>
      <c r="E37" s="70" t="s">
        <v>37</v>
      </c>
      <c r="F37" s="73">
        <v>1</v>
      </c>
      <c r="G37" s="21"/>
      <c r="H37" s="22"/>
    </row>
    <row r="38" spans="1:8">
      <c r="A38" s="68">
        <v>24</v>
      </c>
      <c r="B38" s="66" t="s">
        <v>69</v>
      </c>
      <c r="C38" s="60" t="s">
        <v>89</v>
      </c>
      <c r="D38" s="61">
        <v>110</v>
      </c>
      <c r="E38" s="70" t="s">
        <v>37</v>
      </c>
      <c r="F38" s="73">
        <v>5</v>
      </c>
      <c r="G38" s="21"/>
      <c r="H38" s="22"/>
    </row>
    <row r="39" spans="1:8" ht="25.5">
      <c r="A39" s="68">
        <v>25</v>
      </c>
      <c r="B39" s="66" t="s">
        <v>69</v>
      </c>
      <c r="C39" s="60" t="s">
        <v>90</v>
      </c>
      <c r="D39" s="61"/>
      <c r="E39" s="70" t="s">
        <v>37</v>
      </c>
      <c r="F39" s="73">
        <v>20</v>
      </c>
      <c r="G39" s="21"/>
      <c r="H39" s="22"/>
    </row>
    <row r="40" spans="1:8">
      <c r="A40" s="68">
        <v>26</v>
      </c>
      <c r="B40" s="66" t="s">
        <v>69</v>
      </c>
      <c r="C40" s="60" t="s">
        <v>91</v>
      </c>
      <c r="D40" s="61"/>
      <c r="E40" s="70" t="s">
        <v>37</v>
      </c>
      <c r="F40" s="73">
        <v>11</v>
      </c>
      <c r="G40" s="21"/>
      <c r="H40" s="22"/>
    </row>
    <row r="41" spans="1:8">
      <c r="A41" s="68">
        <v>27</v>
      </c>
      <c r="B41" s="66" t="s">
        <v>69</v>
      </c>
      <c r="C41" s="60" t="s">
        <v>92</v>
      </c>
      <c r="D41" s="61">
        <v>50</v>
      </c>
      <c r="E41" s="70" t="s">
        <v>37</v>
      </c>
      <c r="F41" s="73">
        <v>15</v>
      </c>
      <c r="G41" s="21"/>
      <c r="H41" s="22"/>
    </row>
    <row r="42" spans="1:8">
      <c r="A42" s="68">
        <v>28</v>
      </c>
      <c r="B42" s="66" t="s">
        <v>69</v>
      </c>
      <c r="C42" s="60" t="s">
        <v>64</v>
      </c>
      <c r="D42" s="61"/>
      <c r="E42" s="70" t="s">
        <v>37</v>
      </c>
      <c r="F42" s="73">
        <v>1</v>
      </c>
      <c r="G42" s="21"/>
      <c r="H42" s="22"/>
    </row>
    <row r="43" spans="1:8">
      <c r="A43" s="68">
        <v>29</v>
      </c>
      <c r="B43" s="66" t="s">
        <v>69</v>
      </c>
      <c r="C43" s="60" t="s">
        <v>65</v>
      </c>
      <c r="D43" s="61"/>
      <c r="E43" s="70" t="s">
        <v>37</v>
      </c>
      <c r="F43" s="73">
        <v>1</v>
      </c>
      <c r="G43" s="21"/>
      <c r="H43" s="22"/>
    </row>
    <row r="44" spans="1:8">
      <c r="A44" s="68">
        <v>30</v>
      </c>
      <c r="B44" s="66" t="s">
        <v>69</v>
      </c>
      <c r="C44" s="62" t="s">
        <v>67</v>
      </c>
      <c r="D44" s="63"/>
      <c r="E44" s="59" t="s">
        <v>37</v>
      </c>
      <c r="F44" s="59">
        <v>1</v>
      </c>
      <c r="G44" s="21"/>
      <c r="H44" s="22"/>
    </row>
    <row r="45" spans="1:8" ht="25.5">
      <c r="A45" s="68">
        <v>31</v>
      </c>
      <c r="B45" s="66"/>
      <c r="C45" s="413" t="s">
        <v>1925</v>
      </c>
      <c r="D45" s="63"/>
      <c r="E45" s="59" t="s">
        <v>37</v>
      </c>
      <c r="F45" s="59">
        <v>2</v>
      </c>
      <c r="G45" s="21"/>
      <c r="H45" s="22"/>
    </row>
    <row r="46" spans="1:8">
      <c r="A46" s="68"/>
      <c r="B46" s="66"/>
      <c r="C46" s="75" t="s">
        <v>93</v>
      </c>
      <c r="D46" s="63"/>
      <c r="E46" s="69"/>
      <c r="F46" s="59"/>
      <c r="G46" s="21"/>
      <c r="H46" s="22"/>
    </row>
    <row r="47" spans="1:8" ht="25.5">
      <c r="A47" s="68">
        <v>1</v>
      </c>
      <c r="B47" s="66" t="s">
        <v>69</v>
      </c>
      <c r="C47" s="60" t="s">
        <v>94</v>
      </c>
      <c r="D47" s="52">
        <v>50</v>
      </c>
      <c r="E47" s="69" t="s">
        <v>32</v>
      </c>
      <c r="F47" s="57">
        <v>15</v>
      </c>
      <c r="G47" s="21"/>
      <c r="H47" s="22"/>
    </row>
    <row r="48" spans="1:8" ht="25.5">
      <c r="A48" s="68">
        <v>2</v>
      </c>
      <c r="B48" s="66" t="s">
        <v>69</v>
      </c>
      <c r="C48" s="60" t="s">
        <v>73</v>
      </c>
      <c r="D48" s="52">
        <v>110</v>
      </c>
      <c r="E48" s="69" t="s">
        <v>32</v>
      </c>
      <c r="F48" s="57">
        <v>10</v>
      </c>
      <c r="G48" s="21"/>
      <c r="H48" s="22"/>
    </row>
    <row r="49" spans="1:8" ht="25.5">
      <c r="A49" s="68">
        <v>3</v>
      </c>
      <c r="B49" s="66" t="s">
        <v>69</v>
      </c>
      <c r="C49" s="60" t="s">
        <v>70</v>
      </c>
      <c r="D49" s="52">
        <v>110</v>
      </c>
      <c r="E49" s="69" t="s">
        <v>32</v>
      </c>
      <c r="F49" s="57">
        <v>55</v>
      </c>
      <c r="G49" s="21"/>
      <c r="H49" s="22"/>
    </row>
    <row r="50" spans="1:8">
      <c r="A50" s="68">
        <v>4</v>
      </c>
      <c r="B50" s="66" t="s">
        <v>69</v>
      </c>
      <c r="C50" s="60" t="s">
        <v>78</v>
      </c>
      <c r="D50" s="70">
        <v>110</v>
      </c>
      <c r="E50" s="69" t="s">
        <v>40</v>
      </c>
      <c r="F50" s="71">
        <v>1</v>
      </c>
      <c r="G50" s="21"/>
      <c r="H50" s="22"/>
    </row>
    <row r="51" spans="1:8">
      <c r="A51" s="68">
        <v>5</v>
      </c>
      <c r="B51" s="66" t="s">
        <v>69</v>
      </c>
      <c r="C51" s="60" t="s">
        <v>79</v>
      </c>
      <c r="D51" s="70">
        <v>110</v>
      </c>
      <c r="E51" s="69" t="s">
        <v>40</v>
      </c>
      <c r="F51" s="71">
        <v>1</v>
      </c>
      <c r="G51" s="21"/>
      <c r="H51" s="22"/>
    </row>
    <row r="52" spans="1:8" ht="28.5">
      <c r="A52" s="68">
        <v>6</v>
      </c>
      <c r="B52" s="66" t="s">
        <v>69</v>
      </c>
      <c r="C52" s="58" t="s">
        <v>80</v>
      </c>
      <c r="D52" s="72" t="s">
        <v>81</v>
      </c>
      <c r="E52" s="69" t="s">
        <v>40</v>
      </c>
      <c r="F52" s="70">
        <v>2</v>
      </c>
      <c r="G52" s="21"/>
      <c r="H52" s="22"/>
    </row>
    <row r="53" spans="1:8" ht="25.5">
      <c r="A53" s="68">
        <v>7</v>
      </c>
      <c r="B53" s="66" t="s">
        <v>69</v>
      </c>
      <c r="C53" s="58" t="s">
        <v>36</v>
      </c>
      <c r="D53" s="69" t="s">
        <v>95</v>
      </c>
      <c r="E53" s="70" t="s">
        <v>37</v>
      </c>
      <c r="F53" s="52">
        <v>1</v>
      </c>
      <c r="G53" s="21"/>
      <c r="H53" s="22"/>
    </row>
    <row r="54" spans="1:8">
      <c r="A54" s="68">
        <v>8</v>
      </c>
      <c r="B54" s="66" t="s">
        <v>69</v>
      </c>
      <c r="C54" s="60" t="s">
        <v>96</v>
      </c>
      <c r="D54" s="61">
        <v>110</v>
      </c>
      <c r="E54" s="52" t="s">
        <v>40</v>
      </c>
      <c r="F54" s="73">
        <v>4</v>
      </c>
      <c r="G54" s="21"/>
      <c r="H54" s="22"/>
    </row>
    <row r="55" spans="1:8">
      <c r="A55" s="68">
        <v>9</v>
      </c>
      <c r="B55" s="66" t="s">
        <v>69</v>
      </c>
      <c r="C55" s="60" t="s">
        <v>97</v>
      </c>
      <c r="D55" s="61">
        <v>50</v>
      </c>
      <c r="E55" s="52" t="s">
        <v>40</v>
      </c>
      <c r="F55" s="73">
        <v>11</v>
      </c>
      <c r="G55" s="21"/>
      <c r="H55" s="22"/>
    </row>
    <row r="56" spans="1:8">
      <c r="A56" s="68">
        <v>10</v>
      </c>
      <c r="B56" s="66" t="s">
        <v>69</v>
      </c>
      <c r="C56" s="60" t="s">
        <v>64</v>
      </c>
      <c r="D56" s="63"/>
      <c r="E56" s="52" t="s">
        <v>37</v>
      </c>
      <c r="F56" s="73">
        <v>1</v>
      </c>
      <c r="G56" s="21"/>
      <c r="H56" s="22"/>
    </row>
    <row r="57" spans="1:8">
      <c r="A57" s="68">
        <v>11</v>
      </c>
      <c r="B57" s="66" t="s">
        <v>69</v>
      </c>
      <c r="C57" s="60" t="s">
        <v>65</v>
      </c>
      <c r="D57" s="63"/>
      <c r="E57" s="52" t="s">
        <v>37</v>
      </c>
      <c r="F57" s="73">
        <v>1</v>
      </c>
      <c r="G57" s="21"/>
      <c r="H57" s="22"/>
    </row>
    <row r="58" spans="1:8">
      <c r="A58" s="68">
        <v>12</v>
      </c>
      <c r="B58" s="66" t="s">
        <v>69</v>
      </c>
      <c r="C58" s="62" t="s">
        <v>67</v>
      </c>
      <c r="D58" s="63"/>
      <c r="E58" s="59" t="s">
        <v>37</v>
      </c>
      <c r="F58" s="59">
        <v>1</v>
      </c>
      <c r="G58" s="21"/>
      <c r="H58" s="22"/>
    </row>
    <row r="59" spans="1:8">
      <c r="A59" s="68"/>
      <c r="B59" s="66"/>
      <c r="C59" s="74"/>
      <c r="D59" s="63"/>
      <c r="E59" s="59"/>
      <c r="F59" s="59"/>
      <c r="G59" s="21"/>
      <c r="H59" s="22"/>
    </row>
    <row r="60" spans="1:8">
      <c r="A60" s="68"/>
      <c r="B60" s="66"/>
      <c r="C60" s="75" t="s">
        <v>98</v>
      </c>
      <c r="D60" s="63"/>
      <c r="E60" s="59"/>
      <c r="F60" s="59"/>
      <c r="G60" s="21"/>
      <c r="H60" s="22"/>
    </row>
    <row r="61" spans="1:8" ht="25.5">
      <c r="A61" s="68">
        <v>1</v>
      </c>
      <c r="B61" s="66" t="s">
        <v>69</v>
      </c>
      <c r="C61" s="76" t="s">
        <v>94</v>
      </c>
      <c r="D61" s="77">
        <v>160</v>
      </c>
      <c r="E61" s="78" t="s">
        <v>32</v>
      </c>
      <c r="F61" s="79">
        <v>100</v>
      </c>
      <c r="G61" s="21"/>
      <c r="H61" s="22"/>
    </row>
    <row r="62" spans="1:8" ht="25.5">
      <c r="A62" s="68">
        <v>2</v>
      </c>
      <c r="B62" s="66" t="s">
        <v>69</v>
      </c>
      <c r="C62" s="76" t="s">
        <v>73</v>
      </c>
      <c r="D62" s="77">
        <v>160</v>
      </c>
      <c r="E62" s="78" t="s">
        <v>32</v>
      </c>
      <c r="F62" s="79">
        <v>15</v>
      </c>
      <c r="G62" s="21"/>
      <c r="H62" s="22"/>
    </row>
    <row r="63" spans="1:8" ht="25.5">
      <c r="A63" s="68">
        <v>3</v>
      </c>
      <c r="B63" s="66" t="s">
        <v>69</v>
      </c>
      <c r="C63" s="76" t="s">
        <v>70</v>
      </c>
      <c r="D63" s="77">
        <v>110</v>
      </c>
      <c r="E63" s="78" t="s">
        <v>32</v>
      </c>
      <c r="F63" s="79">
        <v>90</v>
      </c>
      <c r="G63" s="21"/>
      <c r="H63" s="22"/>
    </row>
    <row r="64" spans="1:8">
      <c r="A64" s="68">
        <v>4</v>
      </c>
      <c r="B64" s="66" t="s">
        <v>69</v>
      </c>
      <c r="C64" s="76" t="s">
        <v>99</v>
      </c>
      <c r="D64" s="77">
        <v>160</v>
      </c>
      <c r="E64" s="78" t="s">
        <v>32</v>
      </c>
      <c r="F64" s="79">
        <v>100</v>
      </c>
      <c r="G64" s="21"/>
      <c r="H64" s="22"/>
    </row>
    <row r="65" spans="1:8">
      <c r="A65" s="68">
        <v>5</v>
      </c>
      <c r="B65" s="66" t="s">
        <v>69</v>
      </c>
      <c r="C65" s="76" t="s">
        <v>99</v>
      </c>
      <c r="D65" s="77">
        <v>110</v>
      </c>
      <c r="E65" s="78" t="s">
        <v>32</v>
      </c>
      <c r="F65" s="79">
        <v>90</v>
      </c>
      <c r="G65" s="21"/>
      <c r="H65" s="22"/>
    </row>
    <row r="66" spans="1:8" ht="15">
      <c r="A66" s="68">
        <v>6</v>
      </c>
      <c r="B66" s="66" t="s">
        <v>69</v>
      </c>
      <c r="C66" s="76" t="s">
        <v>78</v>
      </c>
      <c r="D66" s="80">
        <v>110</v>
      </c>
      <c r="E66" s="78" t="s">
        <v>40</v>
      </c>
      <c r="F66" s="81">
        <v>4</v>
      </c>
      <c r="G66" s="21"/>
      <c r="H66" s="22"/>
    </row>
    <row r="67" spans="1:8" ht="15">
      <c r="A67" s="68">
        <v>7</v>
      </c>
      <c r="B67" s="66" t="s">
        <v>69</v>
      </c>
      <c r="C67" s="76" t="s">
        <v>79</v>
      </c>
      <c r="D67" s="80">
        <v>160</v>
      </c>
      <c r="E67" s="78" t="s">
        <v>40</v>
      </c>
      <c r="F67" s="81">
        <v>1</v>
      </c>
      <c r="G67" s="21"/>
      <c r="H67" s="22"/>
    </row>
    <row r="68" spans="1:8" ht="30">
      <c r="A68" s="68">
        <v>8</v>
      </c>
      <c r="B68" s="66" t="s">
        <v>69</v>
      </c>
      <c r="C68" s="82" t="s">
        <v>80</v>
      </c>
      <c r="D68" s="83" t="s">
        <v>81</v>
      </c>
      <c r="E68" s="84" t="s">
        <v>40</v>
      </c>
      <c r="F68" s="80">
        <v>5</v>
      </c>
      <c r="G68" s="21"/>
      <c r="H68" s="22"/>
    </row>
    <row r="69" spans="1:8" ht="25.5">
      <c r="A69" s="68">
        <v>9</v>
      </c>
      <c r="B69" s="66" t="s">
        <v>69</v>
      </c>
      <c r="C69" s="82" t="s">
        <v>36</v>
      </c>
      <c r="D69" s="78" t="s">
        <v>95</v>
      </c>
      <c r="E69" s="80" t="s">
        <v>37</v>
      </c>
      <c r="F69" s="77">
        <v>1</v>
      </c>
      <c r="G69" s="21"/>
      <c r="H69" s="22"/>
    </row>
    <row r="70" spans="1:8" ht="15">
      <c r="A70" s="68">
        <v>10</v>
      </c>
      <c r="B70" s="66" t="s">
        <v>69</v>
      </c>
      <c r="C70" s="76" t="s">
        <v>100</v>
      </c>
      <c r="D70" s="63"/>
      <c r="E70" s="77" t="s">
        <v>40</v>
      </c>
      <c r="F70" s="85">
        <v>16</v>
      </c>
      <c r="G70" s="21"/>
      <c r="H70" s="22"/>
    </row>
    <row r="71" spans="1:8" ht="15">
      <c r="A71" s="68">
        <v>11</v>
      </c>
      <c r="B71" s="66" t="s">
        <v>69</v>
      </c>
      <c r="C71" s="76" t="s">
        <v>64</v>
      </c>
      <c r="D71" s="63"/>
      <c r="E71" s="77" t="s">
        <v>37</v>
      </c>
      <c r="F71" s="85">
        <v>1</v>
      </c>
      <c r="G71" s="21"/>
      <c r="H71" s="22"/>
    </row>
    <row r="72" spans="1:8" ht="15">
      <c r="A72" s="68">
        <v>12</v>
      </c>
      <c r="B72" s="66" t="s">
        <v>69</v>
      </c>
      <c r="C72" s="76" t="s">
        <v>65</v>
      </c>
      <c r="D72" s="63"/>
      <c r="E72" s="77" t="s">
        <v>37</v>
      </c>
      <c r="F72" s="85">
        <v>1</v>
      </c>
      <c r="G72" s="21"/>
      <c r="H72" s="22"/>
    </row>
    <row r="73" spans="1:8">
      <c r="A73" s="68">
        <v>13</v>
      </c>
      <c r="B73" s="66" t="s">
        <v>69</v>
      </c>
      <c r="C73" s="62" t="s">
        <v>67</v>
      </c>
      <c r="D73" s="63"/>
      <c r="E73" s="59" t="s">
        <v>37</v>
      </c>
      <c r="F73" s="59">
        <v>1</v>
      </c>
      <c r="G73" s="21"/>
      <c r="H73" s="22"/>
    </row>
    <row r="74" spans="1:8" s="17" customFormat="1">
      <c r="A74" s="28"/>
      <c r="B74" s="29"/>
      <c r="C74" s="30"/>
      <c r="D74" s="30"/>
      <c r="E74" s="31"/>
      <c r="F74" s="12"/>
      <c r="G74" s="12"/>
      <c r="H74" s="32"/>
    </row>
    <row r="75" spans="1:8" ht="15">
      <c r="A75" s="13"/>
      <c r="B75" s="13"/>
      <c r="C75" s="18"/>
      <c r="D75" s="18"/>
      <c r="E75" s="19"/>
      <c r="F75" s="18"/>
      <c r="G75" s="18" t="s">
        <v>6</v>
      </c>
      <c r="H75" s="20"/>
    </row>
    <row r="77" spans="1:8" s="25" customFormat="1" ht="12.75" customHeight="1">
      <c r="B77" s="26" t="str">
        <f>'1,1'!B37</f>
        <v>Piezīmes:</v>
      </c>
    </row>
    <row r="78" spans="1:8" s="25" customFormat="1" ht="45" customHeight="1">
      <c r="A78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78" s="684"/>
      <c r="C78" s="684"/>
      <c r="D78" s="684"/>
      <c r="E78" s="684"/>
      <c r="F78" s="684"/>
      <c r="G78" s="684"/>
      <c r="H78" s="684"/>
    </row>
    <row r="79" spans="1:8" s="25" customFormat="1" ht="12.75" customHeight="1">
      <c r="A79" s="684" t="e">
        <f>'1,1'!#REF!</f>
        <v>#REF!</v>
      </c>
      <c r="B79" s="684"/>
      <c r="C79" s="684"/>
      <c r="D79" s="684"/>
      <c r="E79" s="684"/>
      <c r="F79" s="684"/>
      <c r="G79" s="684"/>
      <c r="H79" s="684"/>
    </row>
    <row r="80" spans="1:8" s="25" customFormat="1" ht="12.75" customHeight="1">
      <c r="B80" s="27"/>
    </row>
    <row r="81" spans="2:5">
      <c r="B81" s="5" t="str">
        <f>'1,1'!B40</f>
        <v>Sastādīja:</v>
      </c>
    </row>
    <row r="82" spans="2:5" ht="14.25" customHeight="1">
      <c r="C82" s="33" t="str">
        <f>'1,1'!C41</f>
        <v>Arnis Gailītis</v>
      </c>
      <c r="D82" s="33"/>
    </row>
    <row r="83" spans="2:5">
      <c r="C83" s="34" t="str">
        <f>'1,1'!C42</f>
        <v>Sertifikāta Nr.20-5643</v>
      </c>
      <c r="D83" s="34"/>
      <c r="E83" s="35"/>
    </row>
    <row r="86" spans="2:5">
      <c r="B86" s="41" t="str">
        <f>'1,1'!B45</f>
        <v>Pārbaudīja:</v>
      </c>
      <c r="C86" s="3"/>
      <c r="D86" s="3"/>
    </row>
    <row r="87" spans="2:5">
      <c r="B87" s="2"/>
      <c r="C87" s="33" t="str">
        <f>'1,1'!C46</f>
        <v>Andris Kokins</v>
      </c>
      <c r="D87" s="33"/>
    </row>
    <row r="88" spans="2:5">
      <c r="B88" s="1"/>
      <c r="C88" s="34" t="str">
        <f>'1,1'!C47</f>
        <v>Sertifikāta Nr.10-0024</v>
      </c>
      <c r="D88" s="34"/>
    </row>
  </sheetData>
  <mergeCells count="15">
    <mergeCell ref="A79:H79"/>
    <mergeCell ref="A78:H78"/>
    <mergeCell ref="A1:C1"/>
    <mergeCell ref="A2:H2"/>
    <mergeCell ref="A7:H7"/>
    <mergeCell ref="A11:A12"/>
    <mergeCell ref="B11:B12"/>
    <mergeCell ref="E11:E12"/>
    <mergeCell ref="F11:F12"/>
    <mergeCell ref="G11:G12"/>
    <mergeCell ref="H11:H12"/>
    <mergeCell ref="C3:H3"/>
    <mergeCell ref="C4:H4"/>
    <mergeCell ref="C5:H5"/>
    <mergeCell ref="C11:D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89"/>
  <sheetViews>
    <sheetView showZeros="0" view="pageBreakPreview" zoomScale="80" zoomScaleNormal="100" zoomScaleSheetLayoutView="80" workbookViewId="0">
      <selection activeCell="A175" sqref="A175:XFD176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7.5703125" style="5" customWidth="1"/>
    <col min="5" max="5" width="8.140625" style="5" customWidth="1"/>
    <col min="6" max="7" width="9.140625" style="5"/>
    <col min="8" max="8" width="20.7109375" style="5" customWidth="1"/>
    <col min="9" max="9" width="9.140625" style="5"/>
    <col min="10" max="10" width="0" style="5" hidden="1" customWidth="1"/>
    <col min="11" max="16384" width="9.140625" style="5"/>
  </cols>
  <sheetData>
    <row r="1" spans="1:8" s="9" customFormat="1" ht="15">
      <c r="A1" s="686" t="s">
        <v>15</v>
      </c>
      <c r="B1" s="686"/>
      <c r="C1" s="686"/>
      <c r="D1" s="43"/>
      <c r="E1" s="36" t="str">
        <f ca="1">MID(CELL("filename",A1), FIND("]", CELL("filename",A1))+ 1, 255)</f>
        <v>2,3</v>
      </c>
      <c r="F1" s="36"/>
      <c r="G1" s="36"/>
      <c r="H1" s="36"/>
    </row>
    <row r="2" spans="1:8" s="9" customFormat="1" ht="15">
      <c r="A2" s="687" t="str">
        <f>C13</f>
        <v>Apkure</v>
      </c>
      <c r="B2" s="687"/>
      <c r="C2" s="687"/>
      <c r="D2" s="687"/>
      <c r="E2" s="687"/>
      <c r="F2" s="687"/>
      <c r="G2" s="687"/>
      <c r="H2" s="687"/>
    </row>
    <row r="3" spans="1:8" ht="47.25" customHeight="1">
      <c r="A3" s="6"/>
      <c r="B3" s="6" t="s">
        <v>2</v>
      </c>
      <c r="C3" s="695" t="str">
        <f>'1,1'!C3</f>
        <v>Skolas ēka un Siguldas mācību korpuss</v>
      </c>
      <c r="D3" s="695"/>
      <c r="E3" s="695"/>
      <c r="F3" s="695"/>
      <c r="G3" s="695"/>
      <c r="H3" s="695"/>
    </row>
    <row r="4" spans="1:8" ht="40.5" customHeight="1">
      <c r="A4" s="6"/>
      <c r="B4" s="6" t="s">
        <v>3</v>
      </c>
      <c r="C4" s="695" t="str">
        <f>'1,1'!C4</f>
        <v>Skolas ēkas pārbūve un Siguldas mācību korpusa būvniecība (1. kārta- mācību korpuss)</v>
      </c>
      <c r="D4" s="695"/>
      <c r="E4" s="695"/>
      <c r="F4" s="695"/>
      <c r="G4" s="695"/>
      <c r="H4" s="695"/>
    </row>
    <row r="5" spans="1:8" ht="15">
      <c r="A5" s="6"/>
      <c r="B5" s="6" t="s">
        <v>4</v>
      </c>
      <c r="C5" s="696" t="str">
        <f>'1,1'!C5</f>
        <v>Ata Kronvalda iela 7, Sigulda</v>
      </c>
      <c r="D5" s="696"/>
      <c r="E5" s="696"/>
      <c r="F5" s="696"/>
      <c r="G5" s="696"/>
      <c r="H5" s="696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  <c r="H7" s="685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690" t="s">
        <v>5</v>
      </c>
      <c r="B11" s="691" t="s">
        <v>7</v>
      </c>
      <c r="C11" s="697" t="s">
        <v>8</v>
      </c>
      <c r="D11" s="698"/>
      <c r="E11" s="694" t="s">
        <v>9</v>
      </c>
      <c r="F11" s="690" t="s">
        <v>10</v>
      </c>
      <c r="G11" s="688" t="s">
        <v>19</v>
      </c>
      <c r="H11" s="688" t="s">
        <v>20</v>
      </c>
    </row>
    <row r="12" spans="1:8" ht="59.25" customHeight="1">
      <c r="A12" s="690"/>
      <c r="B12" s="692"/>
      <c r="C12" s="699"/>
      <c r="D12" s="700"/>
      <c r="E12" s="694"/>
      <c r="F12" s="690"/>
      <c r="G12" s="689"/>
      <c r="H12" s="689"/>
    </row>
    <row r="13" spans="1:8" ht="15.75">
      <c r="A13" s="86"/>
      <c r="B13" s="87">
        <v>0</v>
      </c>
      <c r="C13" s="88" t="s">
        <v>1616</v>
      </c>
      <c r="D13" s="88"/>
      <c r="E13" s="89"/>
      <c r="F13" s="90"/>
      <c r="G13" s="23"/>
      <c r="H13" s="24"/>
    </row>
    <row r="14" spans="1:8" ht="25.5">
      <c r="A14" s="91"/>
      <c r="B14" s="92" t="s">
        <v>101</v>
      </c>
      <c r="C14" s="93" t="s">
        <v>102</v>
      </c>
      <c r="D14" s="93"/>
      <c r="E14" s="93"/>
      <c r="F14" s="94"/>
      <c r="G14" s="21"/>
      <c r="H14" s="22"/>
    </row>
    <row r="15" spans="1:8" ht="36">
      <c r="A15" s="95">
        <v>1</v>
      </c>
      <c r="B15" s="92" t="s">
        <v>101</v>
      </c>
      <c r="C15" s="96" t="s">
        <v>103</v>
      </c>
      <c r="D15" s="97" t="s">
        <v>104</v>
      </c>
      <c r="E15" s="94" t="s">
        <v>40</v>
      </c>
      <c r="F15" s="98">
        <v>2</v>
      </c>
      <c r="G15" s="21"/>
      <c r="H15" s="22"/>
    </row>
    <row r="16" spans="1:8" ht="36">
      <c r="A16" s="95">
        <v>2</v>
      </c>
      <c r="B16" s="92" t="s">
        <v>101</v>
      </c>
      <c r="C16" s="96" t="s">
        <v>103</v>
      </c>
      <c r="D16" s="97" t="s">
        <v>105</v>
      </c>
      <c r="E16" s="94" t="s">
        <v>40</v>
      </c>
      <c r="F16" s="98">
        <v>5</v>
      </c>
      <c r="G16" s="21"/>
      <c r="H16" s="22"/>
    </row>
    <row r="17" spans="1:8" ht="36">
      <c r="A17" s="95">
        <v>3</v>
      </c>
      <c r="B17" s="92" t="s">
        <v>101</v>
      </c>
      <c r="C17" s="96" t="s">
        <v>103</v>
      </c>
      <c r="D17" s="97" t="s">
        <v>106</v>
      </c>
      <c r="E17" s="94" t="s">
        <v>40</v>
      </c>
      <c r="F17" s="98">
        <v>2</v>
      </c>
      <c r="G17" s="21"/>
      <c r="H17" s="22"/>
    </row>
    <row r="18" spans="1:8" ht="36">
      <c r="A18" s="95">
        <v>4</v>
      </c>
      <c r="B18" s="92" t="s">
        <v>101</v>
      </c>
      <c r="C18" s="96" t="s">
        <v>103</v>
      </c>
      <c r="D18" s="97" t="s">
        <v>107</v>
      </c>
      <c r="E18" s="94" t="s">
        <v>40</v>
      </c>
      <c r="F18" s="98">
        <v>3</v>
      </c>
      <c r="G18" s="21"/>
      <c r="H18" s="22"/>
    </row>
    <row r="19" spans="1:8" ht="36">
      <c r="A19" s="95">
        <v>5</v>
      </c>
      <c r="B19" s="92" t="s">
        <v>101</v>
      </c>
      <c r="C19" s="96" t="s">
        <v>103</v>
      </c>
      <c r="D19" s="97" t="s">
        <v>108</v>
      </c>
      <c r="E19" s="94" t="s">
        <v>40</v>
      </c>
      <c r="F19" s="98">
        <v>9</v>
      </c>
      <c r="G19" s="21"/>
      <c r="H19" s="22"/>
    </row>
    <row r="20" spans="1:8" ht="36">
      <c r="A20" s="95">
        <v>6</v>
      </c>
      <c r="B20" s="92" t="s">
        <v>101</v>
      </c>
      <c r="C20" s="96" t="s">
        <v>103</v>
      </c>
      <c r="D20" s="97" t="s">
        <v>109</v>
      </c>
      <c r="E20" s="94" t="s">
        <v>40</v>
      </c>
      <c r="F20" s="98">
        <v>6</v>
      </c>
      <c r="G20" s="21"/>
      <c r="H20" s="22"/>
    </row>
    <row r="21" spans="1:8" ht="36">
      <c r="A21" s="95">
        <v>7</v>
      </c>
      <c r="B21" s="92" t="s">
        <v>101</v>
      </c>
      <c r="C21" s="96" t="s">
        <v>103</v>
      </c>
      <c r="D21" s="97" t="s">
        <v>110</v>
      </c>
      <c r="E21" s="94" t="s">
        <v>40</v>
      </c>
      <c r="F21" s="98">
        <v>2</v>
      </c>
      <c r="G21" s="21"/>
      <c r="H21" s="22"/>
    </row>
    <row r="22" spans="1:8" ht="36">
      <c r="A22" s="95">
        <v>8</v>
      </c>
      <c r="B22" s="92" t="s">
        <v>101</v>
      </c>
      <c r="C22" s="96" t="s">
        <v>103</v>
      </c>
      <c r="D22" s="97" t="s">
        <v>111</v>
      </c>
      <c r="E22" s="94" t="s">
        <v>40</v>
      </c>
      <c r="F22" s="98">
        <v>15</v>
      </c>
      <c r="G22" s="21"/>
      <c r="H22" s="22"/>
    </row>
    <row r="23" spans="1:8" ht="36">
      <c r="A23" s="95">
        <v>9</v>
      </c>
      <c r="B23" s="92" t="s">
        <v>101</v>
      </c>
      <c r="C23" s="96" t="s">
        <v>103</v>
      </c>
      <c r="D23" s="97" t="s">
        <v>112</v>
      </c>
      <c r="E23" s="94" t="s">
        <v>40</v>
      </c>
      <c r="F23" s="98">
        <v>3</v>
      </c>
      <c r="G23" s="21"/>
      <c r="H23" s="22"/>
    </row>
    <row r="24" spans="1:8" ht="36">
      <c r="A24" s="95">
        <v>10</v>
      </c>
      <c r="B24" s="92" t="s">
        <v>101</v>
      </c>
      <c r="C24" s="96" t="s">
        <v>103</v>
      </c>
      <c r="D24" s="97" t="s">
        <v>113</v>
      </c>
      <c r="E24" s="94" t="s">
        <v>40</v>
      </c>
      <c r="F24" s="98">
        <v>2</v>
      </c>
      <c r="G24" s="21"/>
      <c r="H24" s="22"/>
    </row>
    <row r="25" spans="1:8" ht="36">
      <c r="A25" s="95">
        <v>11</v>
      </c>
      <c r="B25" s="92" t="s">
        <v>101</v>
      </c>
      <c r="C25" s="96" t="s">
        <v>103</v>
      </c>
      <c r="D25" s="97" t="s">
        <v>114</v>
      </c>
      <c r="E25" s="94" t="s">
        <v>40</v>
      </c>
      <c r="F25" s="98">
        <v>4</v>
      </c>
      <c r="G25" s="21"/>
      <c r="H25" s="22"/>
    </row>
    <row r="26" spans="1:8" ht="36">
      <c r="A26" s="95">
        <v>12</v>
      </c>
      <c r="B26" s="92" t="s">
        <v>101</v>
      </c>
      <c r="C26" s="96" t="s">
        <v>103</v>
      </c>
      <c r="D26" s="97" t="s">
        <v>115</v>
      </c>
      <c r="E26" s="94" t="s">
        <v>40</v>
      </c>
      <c r="F26" s="98">
        <v>1</v>
      </c>
      <c r="G26" s="21"/>
      <c r="H26" s="22"/>
    </row>
    <row r="27" spans="1:8" ht="36">
      <c r="A27" s="95">
        <v>13</v>
      </c>
      <c r="B27" s="92" t="s">
        <v>101</v>
      </c>
      <c r="C27" s="96" t="s">
        <v>103</v>
      </c>
      <c r="D27" s="97" t="s">
        <v>116</v>
      </c>
      <c r="E27" s="94" t="s">
        <v>40</v>
      </c>
      <c r="F27" s="98">
        <v>1</v>
      </c>
      <c r="G27" s="21"/>
      <c r="H27" s="22"/>
    </row>
    <row r="28" spans="1:8" ht="36">
      <c r="A28" s="95">
        <v>14</v>
      </c>
      <c r="B28" s="92" t="s">
        <v>101</v>
      </c>
      <c r="C28" s="96" t="s">
        <v>103</v>
      </c>
      <c r="D28" s="97" t="s">
        <v>117</v>
      </c>
      <c r="E28" s="94" t="s">
        <v>40</v>
      </c>
      <c r="F28" s="98">
        <v>1</v>
      </c>
      <c r="G28" s="21"/>
      <c r="H28" s="22"/>
    </row>
    <row r="29" spans="1:8" ht="36">
      <c r="A29" s="95">
        <v>15</v>
      </c>
      <c r="B29" s="92" t="s">
        <v>101</v>
      </c>
      <c r="C29" s="96" t="s">
        <v>103</v>
      </c>
      <c r="D29" s="97" t="s">
        <v>118</v>
      </c>
      <c r="E29" s="94" t="s">
        <v>40</v>
      </c>
      <c r="F29" s="98">
        <v>2</v>
      </c>
      <c r="G29" s="21"/>
      <c r="H29" s="22"/>
    </row>
    <row r="30" spans="1:8" ht="36">
      <c r="A30" s="95">
        <v>16</v>
      </c>
      <c r="B30" s="92" t="s">
        <v>101</v>
      </c>
      <c r="C30" s="96" t="s">
        <v>103</v>
      </c>
      <c r="D30" s="97" t="s">
        <v>119</v>
      </c>
      <c r="E30" s="94" t="s">
        <v>40</v>
      </c>
      <c r="F30" s="98">
        <v>1</v>
      </c>
      <c r="G30" s="21"/>
      <c r="H30" s="22"/>
    </row>
    <row r="31" spans="1:8" ht="36">
      <c r="A31" s="95">
        <v>17</v>
      </c>
      <c r="B31" s="92" t="s">
        <v>101</v>
      </c>
      <c r="C31" s="96" t="s">
        <v>103</v>
      </c>
      <c r="D31" s="97" t="s">
        <v>120</v>
      </c>
      <c r="E31" s="94" t="s">
        <v>40</v>
      </c>
      <c r="F31" s="98">
        <v>1</v>
      </c>
      <c r="G31" s="21"/>
      <c r="H31" s="22"/>
    </row>
    <row r="32" spans="1:8" ht="36">
      <c r="A32" s="95">
        <v>18</v>
      </c>
      <c r="B32" s="92" t="s">
        <v>101</v>
      </c>
      <c r="C32" s="96" t="s">
        <v>103</v>
      </c>
      <c r="D32" s="97" t="s">
        <v>121</v>
      </c>
      <c r="E32" s="94" t="s">
        <v>40</v>
      </c>
      <c r="F32" s="98">
        <v>2</v>
      </c>
      <c r="G32" s="21"/>
      <c r="H32" s="22"/>
    </row>
    <row r="33" spans="1:8" ht="36">
      <c r="A33" s="95">
        <v>19</v>
      </c>
      <c r="B33" s="92" t="s">
        <v>101</v>
      </c>
      <c r="C33" s="96" t="s">
        <v>122</v>
      </c>
      <c r="D33" s="97" t="s">
        <v>123</v>
      </c>
      <c r="E33" s="94" t="s">
        <v>40</v>
      </c>
      <c r="F33" s="98">
        <v>7</v>
      </c>
      <c r="G33" s="21"/>
      <c r="H33" s="22"/>
    </row>
    <row r="34" spans="1:8" ht="36">
      <c r="A34" s="95">
        <v>20</v>
      </c>
      <c r="B34" s="92" t="s">
        <v>101</v>
      </c>
      <c r="C34" s="96" t="s">
        <v>122</v>
      </c>
      <c r="D34" s="97" t="s">
        <v>124</v>
      </c>
      <c r="E34" s="94" t="s">
        <v>40</v>
      </c>
      <c r="F34" s="98">
        <v>6</v>
      </c>
      <c r="G34" s="21"/>
      <c r="H34" s="22"/>
    </row>
    <row r="35" spans="1:8" ht="36">
      <c r="A35" s="95">
        <v>21</v>
      </c>
      <c r="B35" s="92" t="s">
        <v>101</v>
      </c>
      <c r="C35" s="96" t="s">
        <v>122</v>
      </c>
      <c r="D35" s="97" t="s">
        <v>125</v>
      </c>
      <c r="E35" s="94" t="s">
        <v>40</v>
      </c>
      <c r="F35" s="98">
        <v>2</v>
      </c>
      <c r="G35" s="21"/>
      <c r="H35" s="22"/>
    </row>
    <row r="36" spans="1:8" ht="72">
      <c r="A36" s="95">
        <v>22</v>
      </c>
      <c r="B36" s="92" t="s">
        <v>101</v>
      </c>
      <c r="C36" s="96" t="s">
        <v>126</v>
      </c>
      <c r="D36" s="99" t="s">
        <v>127</v>
      </c>
      <c r="E36" s="94" t="s">
        <v>40</v>
      </c>
      <c r="F36" s="100">
        <v>1</v>
      </c>
      <c r="G36" s="21"/>
      <c r="H36" s="22"/>
    </row>
    <row r="37" spans="1:8">
      <c r="A37" s="95">
        <v>23</v>
      </c>
      <c r="B37" s="92" t="s">
        <v>101</v>
      </c>
      <c r="C37" s="96" t="s">
        <v>128</v>
      </c>
      <c r="D37" s="99" t="s">
        <v>129</v>
      </c>
      <c r="E37" s="94" t="s">
        <v>40</v>
      </c>
      <c r="F37" s="100">
        <v>75</v>
      </c>
      <c r="G37" s="21"/>
      <c r="H37" s="22"/>
    </row>
    <row r="38" spans="1:8">
      <c r="A38" s="95">
        <v>24</v>
      </c>
      <c r="B38" s="92" t="s">
        <v>101</v>
      </c>
      <c r="C38" s="96" t="s">
        <v>130</v>
      </c>
      <c r="D38" s="99" t="s">
        <v>129</v>
      </c>
      <c r="E38" s="94" t="s">
        <v>40</v>
      </c>
      <c r="F38" s="100">
        <v>75</v>
      </c>
      <c r="G38" s="21"/>
      <c r="H38" s="22"/>
    </row>
    <row r="39" spans="1:8">
      <c r="A39" s="95">
        <v>25</v>
      </c>
      <c r="B39" s="92" t="s">
        <v>101</v>
      </c>
      <c r="C39" s="96" t="s">
        <v>131</v>
      </c>
      <c r="D39" s="99" t="s">
        <v>129</v>
      </c>
      <c r="E39" s="94" t="s">
        <v>40</v>
      </c>
      <c r="F39" s="100">
        <v>75</v>
      </c>
      <c r="G39" s="21"/>
      <c r="H39" s="22"/>
    </row>
    <row r="40" spans="1:8">
      <c r="A40" s="95">
        <v>26</v>
      </c>
      <c r="B40" s="92" t="s">
        <v>101</v>
      </c>
      <c r="C40" s="96" t="s">
        <v>128</v>
      </c>
      <c r="D40" s="99" t="s">
        <v>132</v>
      </c>
      <c r="E40" s="94" t="s">
        <v>40</v>
      </c>
      <c r="F40" s="100">
        <v>2</v>
      </c>
      <c r="G40" s="21"/>
      <c r="H40" s="22"/>
    </row>
    <row r="41" spans="1:8">
      <c r="A41" s="95">
        <v>27</v>
      </c>
      <c r="B41" s="92" t="s">
        <v>101</v>
      </c>
      <c r="C41" s="96" t="s">
        <v>130</v>
      </c>
      <c r="D41" s="99" t="s">
        <v>132</v>
      </c>
      <c r="E41" s="94" t="s">
        <v>40</v>
      </c>
      <c r="F41" s="100">
        <v>2</v>
      </c>
      <c r="G41" s="21"/>
      <c r="H41" s="22"/>
    </row>
    <row r="42" spans="1:8">
      <c r="A42" s="95">
        <v>28</v>
      </c>
      <c r="B42" s="92" t="s">
        <v>101</v>
      </c>
      <c r="C42" s="96" t="s">
        <v>131</v>
      </c>
      <c r="D42" s="99" t="s">
        <v>132</v>
      </c>
      <c r="E42" s="94" t="s">
        <v>40</v>
      </c>
      <c r="F42" s="100">
        <v>2</v>
      </c>
      <c r="G42" s="21"/>
      <c r="H42" s="22"/>
    </row>
    <row r="43" spans="1:8">
      <c r="A43" s="95">
        <v>29</v>
      </c>
      <c r="B43" s="92" t="s">
        <v>101</v>
      </c>
      <c r="C43" s="96" t="s">
        <v>133</v>
      </c>
      <c r="D43" s="99"/>
      <c r="E43" s="94" t="s">
        <v>40</v>
      </c>
      <c r="F43" s="100">
        <v>1</v>
      </c>
      <c r="G43" s="21"/>
      <c r="H43" s="22"/>
    </row>
    <row r="44" spans="1:8">
      <c r="A44" s="95">
        <v>30</v>
      </c>
      <c r="B44" s="92" t="s">
        <v>101</v>
      </c>
      <c r="C44" s="96" t="s">
        <v>134</v>
      </c>
      <c r="D44" s="99"/>
      <c r="E44" s="94" t="s">
        <v>40</v>
      </c>
      <c r="F44" s="100">
        <v>1</v>
      </c>
      <c r="G44" s="21"/>
      <c r="H44" s="22"/>
    </row>
    <row r="45" spans="1:8">
      <c r="A45" s="95">
        <v>31</v>
      </c>
      <c r="B45" s="92" t="s">
        <v>101</v>
      </c>
      <c r="C45" s="96" t="s">
        <v>135</v>
      </c>
      <c r="D45" s="99"/>
      <c r="E45" s="94" t="s">
        <v>40</v>
      </c>
      <c r="F45" s="100">
        <v>1</v>
      </c>
      <c r="G45" s="21"/>
      <c r="H45" s="22"/>
    </row>
    <row r="46" spans="1:8" ht="24">
      <c r="A46" s="95">
        <v>32</v>
      </c>
      <c r="B46" s="92" t="s">
        <v>101</v>
      </c>
      <c r="C46" s="101" t="s">
        <v>136</v>
      </c>
      <c r="D46" s="102" t="s">
        <v>137</v>
      </c>
      <c r="E46" s="94" t="s">
        <v>37</v>
      </c>
      <c r="F46" s="103">
        <v>1</v>
      </c>
      <c r="G46" s="21"/>
      <c r="H46" s="22"/>
    </row>
    <row r="47" spans="1:8" ht="24">
      <c r="A47" s="95">
        <v>33</v>
      </c>
      <c r="B47" s="92" t="s">
        <v>101</v>
      </c>
      <c r="C47" s="101" t="s">
        <v>136</v>
      </c>
      <c r="D47" s="102" t="s">
        <v>138</v>
      </c>
      <c r="E47" s="94" t="s">
        <v>37</v>
      </c>
      <c r="F47" s="103">
        <v>1</v>
      </c>
      <c r="G47" s="21"/>
      <c r="H47" s="22"/>
    </row>
    <row r="48" spans="1:8" ht="24">
      <c r="A48" s="95">
        <v>34</v>
      </c>
      <c r="B48" s="92" t="s">
        <v>101</v>
      </c>
      <c r="C48" s="101" t="s">
        <v>139</v>
      </c>
      <c r="D48" s="104" t="s">
        <v>140</v>
      </c>
      <c r="E48" s="94" t="s">
        <v>32</v>
      </c>
      <c r="F48" s="98">
        <v>310</v>
      </c>
      <c r="G48" s="21"/>
      <c r="H48" s="22"/>
    </row>
    <row r="49" spans="1:8" ht="24">
      <c r="A49" s="95">
        <v>35</v>
      </c>
      <c r="B49" s="92" t="s">
        <v>101</v>
      </c>
      <c r="C49" s="101" t="s">
        <v>139</v>
      </c>
      <c r="D49" s="104" t="s">
        <v>141</v>
      </c>
      <c r="E49" s="94" t="s">
        <v>32</v>
      </c>
      <c r="F49" s="98">
        <v>380</v>
      </c>
      <c r="G49" s="21"/>
      <c r="H49" s="22"/>
    </row>
    <row r="50" spans="1:8" ht="24">
      <c r="A50" s="95">
        <v>36</v>
      </c>
      <c r="B50" s="92" t="s">
        <v>101</v>
      </c>
      <c r="C50" s="101" t="s">
        <v>139</v>
      </c>
      <c r="D50" s="104" t="s">
        <v>142</v>
      </c>
      <c r="E50" s="94" t="s">
        <v>32</v>
      </c>
      <c r="F50" s="98">
        <v>100</v>
      </c>
      <c r="G50" s="21"/>
      <c r="H50" s="22"/>
    </row>
    <row r="51" spans="1:8" ht="24">
      <c r="A51" s="95">
        <v>37</v>
      </c>
      <c r="B51" s="92" t="s">
        <v>101</v>
      </c>
      <c r="C51" s="101" t="s">
        <v>139</v>
      </c>
      <c r="D51" s="104" t="s">
        <v>143</v>
      </c>
      <c r="E51" s="94" t="s">
        <v>32</v>
      </c>
      <c r="F51" s="98">
        <v>100</v>
      </c>
      <c r="G51" s="21"/>
      <c r="H51" s="22"/>
    </row>
    <row r="52" spans="1:8" ht="24">
      <c r="A52" s="95">
        <v>38</v>
      </c>
      <c r="B52" s="92" t="s">
        <v>101</v>
      </c>
      <c r="C52" s="101" t="s">
        <v>139</v>
      </c>
      <c r="D52" s="104" t="s">
        <v>144</v>
      </c>
      <c r="E52" s="94" t="s">
        <v>32</v>
      </c>
      <c r="F52" s="98">
        <v>80</v>
      </c>
      <c r="G52" s="21"/>
      <c r="H52" s="22"/>
    </row>
    <row r="53" spans="1:8" ht="24">
      <c r="A53" s="95">
        <v>39</v>
      </c>
      <c r="B53" s="92" t="s">
        <v>101</v>
      </c>
      <c r="C53" s="101" t="s">
        <v>139</v>
      </c>
      <c r="D53" s="104" t="s">
        <v>145</v>
      </c>
      <c r="E53" s="94" t="s">
        <v>32</v>
      </c>
      <c r="F53" s="98">
        <v>70</v>
      </c>
      <c r="G53" s="21"/>
      <c r="H53" s="22"/>
    </row>
    <row r="54" spans="1:8" ht="24">
      <c r="A54" s="95">
        <v>40</v>
      </c>
      <c r="B54" s="92" t="s">
        <v>101</v>
      </c>
      <c r="C54" s="101" t="s">
        <v>139</v>
      </c>
      <c r="D54" s="104" t="s">
        <v>146</v>
      </c>
      <c r="E54" s="94" t="s">
        <v>32</v>
      </c>
      <c r="F54" s="98">
        <v>115</v>
      </c>
      <c r="G54" s="21"/>
      <c r="H54" s="22"/>
    </row>
    <row r="55" spans="1:8" ht="48">
      <c r="A55" s="95">
        <v>41</v>
      </c>
      <c r="B55" s="92" t="s">
        <v>101</v>
      </c>
      <c r="C55" s="96" t="s">
        <v>147</v>
      </c>
      <c r="D55" s="104" t="s">
        <v>148</v>
      </c>
      <c r="E55" s="94" t="s">
        <v>37</v>
      </c>
      <c r="F55" s="98">
        <v>1</v>
      </c>
      <c r="G55" s="21"/>
      <c r="H55" s="22"/>
    </row>
    <row r="56" spans="1:8" ht="48">
      <c r="A56" s="95">
        <v>42</v>
      </c>
      <c r="B56" s="92" t="s">
        <v>101</v>
      </c>
      <c r="C56" s="96" t="s">
        <v>147</v>
      </c>
      <c r="D56" s="104" t="s">
        <v>149</v>
      </c>
      <c r="E56" s="94" t="s">
        <v>37</v>
      </c>
      <c r="F56" s="98">
        <v>4</v>
      </c>
      <c r="G56" s="21"/>
      <c r="H56" s="22"/>
    </row>
    <row r="57" spans="1:8" ht="48">
      <c r="A57" s="95">
        <v>43</v>
      </c>
      <c r="B57" s="92" t="s">
        <v>101</v>
      </c>
      <c r="C57" s="96" t="s">
        <v>147</v>
      </c>
      <c r="D57" s="104" t="s">
        <v>150</v>
      </c>
      <c r="E57" s="94" t="s">
        <v>37</v>
      </c>
      <c r="F57" s="98">
        <v>5</v>
      </c>
      <c r="G57" s="21"/>
      <c r="H57" s="22"/>
    </row>
    <row r="58" spans="1:8" ht="48">
      <c r="A58" s="95">
        <v>44</v>
      </c>
      <c r="B58" s="92" t="s">
        <v>101</v>
      </c>
      <c r="C58" s="96" t="s">
        <v>147</v>
      </c>
      <c r="D58" s="104" t="s">
        <v>151</v>
      </c>
      <c r="E58" s="94" t="s">
        <v>37</v>
      </c>
      <c r="F58" s="98">
        <v>1</v>
      </c>
      <c r="G58" s="21"/>
      <c r="H58" s="22"/>
    </row>
    <row r="59" spans="1:8" ht="48">
      <c r="A59" s="95">
        <v>45</v>
      </c>
      <c r="B59" s="92" t="s">
        <v>101</v>
      </c>
      <c r="C59" s="96" t="s">
        <v>147</v>
      </c>
      <c r="D59" s="104" t="s">
        <v>152</v>
      </c>
      <c r="E59" s="94" t="s">
        <v>37</v>
      </c>
      <c r="F59" s="98">
        <v>1</v>
      </c>
      <c r="G59" s="21"/>
      <c r="H59" s="22"/>
    </row>
    <row r="60" spans="1:8">
      <c r="A60" s="95">
        <v>46</v>
      </c>
      <c r="B60" s="92" t="s">
        <v>101</v>
      </c>
      <c r="C60" s="105" t="s">
        <v>153</v>
      </c>
      <c r="D60" s="106" t="s">
        <v>129</v>
      </c>
      <c r="E60" s="94" t="s">
        <v>40</v>
      </c>
      <c r="F60" s="98">
        <v>3</v>
      </c>
      <c r="G60" s="21"/>
      <c r="H60" s="22"/>
    </row>
    <row r="61" spans="1:8">
      <c r="A61" s="95">
        <v>47</v>
      </c>
      <c r="B61" s="92" t="s">
        <v>101</v>
      </c>
      <c r="C61" s="105" t="s">
        <v>153</v>
      </c>
      <c r="D61" s="106" t="s">
        <v>132</v>
      </c>
      <c r="E61" s="94" t="s">
        <v>40</v>
      </c>
      <c r="F61" s="98">
        <v>4</v>
      </c>
      <c r="G61" s="21"/>
      <c r="H61" s="22"/>
    </row>
    <row r="62" spans="1:8">
      <c r="A62" s="95">
        <v>48</v>
      </c>
      <c r="B62" s="92" t="s">
        <v>101</v>
      </c>
      <c r="C62" s="105" t="s">
        <v>153</v>
      </c>
      <c r="D62" s="106" t="s">
        <v>154</v>
      </c>
      <c r="E62" s="94" t="s">
        <v>40</v>
      </c>
      <c r="F62" s="98">
        <v>4</v>
      </c>
      <c r="G62" s="21"/>
      <c r="H62" s="22"/>
    </row>
    <row r="63" spans="1:8">
      <c r="A63" s="95">
        <v>49</v>
      </c>
      <c r="B63" s="92" t="s">
        <v>101</v>
      </c>
      <c r="C63" s="105" t="s">
        <v>153</v>
      </c>
      <c r="D63" s="106" t="s">
        <v>155</v>
      </c>
      <c r="E63" s="94" t="s">
        <v>40</v>
      </c>
      <c r="F63" s="98">
        <v>1</v>
      </c>
      <c r="G63" s="21"/>
      <c r="H63" s="22"/>
    </row>
    <row r="64" spans="1:8">
      <c r="A64" s="95">
        <v>50</v>
      </c>
      <c r="B64" s="92" t="s">
        <v>101</v>
      </c>
      <c r="C64" s="105" t="s">
        <v>153</v>
      </c>
      <c r="D64" s="106" t="s">
        <v>156</v>
      </c>
      <c r="E64" s="94" t="s">
        <v>40</v>
      </c>
      <c r="F64" s="98">
        <v>2</v>
      </c>
      <c r="G64" s="21"/>
      <c r="H64" s="22"/>
    </row>
    <row r="65" spans="1:8">
      <c r="A65" s="95">
        <v>51</v>
      </c>
      <c r="B65" s="92" t="s">
        <v>101</v>
      </c>
      <c r="C65" s="105" t="s">
        <v>153</v>
      </c>
      <c r="D65" s="106" t="s">
        <v>157</v>
      </c>
      <c r="E65" s="94" t="s">
        <v>40</v>
      </c>
      <c r="F65" s="98">
        <v>4</v>
      </c>
      <c r="G65" s="21"/>
      <c r="H65" s="22"/>
    </row>
    <row r="66" spans="1:8" ht="36">
      <c r="A66" s="95">
        <v>52</v>
      </c>
      <c r="B66" s="92" t="s">
        <v>101</v>
      </c>
      <c r="C66" s="96" t="s">
        <v>158</v>
      </c>
      <c r="D66" s="107" t="s">
        <v>159</v>
      </c>
      <c r="E66" s="94" t="s">
        <v>32</v>
      </c>
      <c r="F66" s="98">
        <v>325</v>
      </c>
      <c r="G66" s="21"/>
      <c r="H66" s="22"/>
    </row>
    <row r="67" spans="1:8" ht="36">
      <c r="A67" s="95">
        <v>53</v>
      </c>
      <c r="B67" s="92" t="s">
        <v>101</v>
      </c>
      <c r="C67" s="96" t="s">
        <v>158</v>
      </c>
      <c r="D67" s="107" t="s">
        <v>160</v>
      </c>
      <c r="E67" s="94" t="s">
        <v>32</v>
      </c>
      <c r="F67" s="98">
        <v>420</v>
      </c>
      <c r="G67" s="21"/>
      <c r="H67" s="22"/>
    </row>
    <row r="68" spans="1:8" ht="36">
      <c r="A68" s="95">
        <v>54</v>
      </c>
      <c r="B68" s="92" t="s">
        <v>101</v>
      </c>
      <c r="C68" s="96" t="s">
        <v>158</v>
      </c>
      <c r="D68" s="107" t="s">
        <v>161</v>
      </c>
      <c r="E68" s="94" t="s">
        <v>32</v>
      </c>
      <c r="F68" s="98">
        <v>175</v>
      </c>
      <c r="G68" s="21"/>
      <c r="H68" s="22"/>
    </row>
    <row r="69" spans="1:8" ht="36">
      <c r="A69" s="95">
        <v>55</v>
      </c>
      <c r="B69" s="92" t="s">
        <v>101</v>
      </c>
      <c r="C69" s="96" t="s">
        <v>158</v>
      </c>
      <c r="D69" s="107" t="s">
        <v>162</v>
      </c>
      <c r="E69" s="94" t="s">
        <v>32</v>
      </c>
      <c r="F69" s="98">
        <v>7</v>
      </c>
      <c r="G69" s="21"/>
      <c r="H69" s="22"/>
    </row>
    <row r="70" spans="1:8" ht="36">
      <c r="A70" s="95">
        <v>56</v>
      </c>
      <c r="B70" s="92" t="s">
        <v>101</v>
      </c>
      <c r="C70" s="96" t="s">
        <v>158</v>
      </c>
      <c r="D70" s="107" t="s">
        <v>163</v>
      </c>
      <c r="E70" s="94" t="s">
        <v>32</v>
      </c>
      <c r="F70" s="98">
        <v>7</v>
      </c>
      <c r="G70" s="21"/>
      <c r="H70" s="22"/>
    </row>
    <row r="71" spans="1:8" ht="36">
      <c r="A71" s="95">
        <v>57</v>
      </c>
      <c r="B71" s="92" t="s">
        <v>101</v>
      </c>
      <c r="C71" s="96" t="s">
        <v>158</v>
      </c>
      <c r="D71" s="107" t="s">
        <v>164</v>
      </c>
      <c r="E71" s="94" t="s">
        <v>32</v>
      </c>
      <c r="F71" s="98">
        <v>1</v>
      </c>
      <c r="G71" s="21"/>
      <c r="H71" s="22"/>
    </row>
    <row r="72" spans="1:8" ht="36">
      <c r="A72" s="95">
        <v>58</v>
      </c>
      <c r="B72" s="92" t="s">
        <v>101</v>
      </c>
      <c r="C72" s="96" t="s">
        <v>158</v>
      </c>
      <c r="D72" s="107" t="s">
        <v>165</v>
      </c>
      <c r="E72" s="94" t="s">
        <v>32</v>
      </c>
      <c r="F72" s="98">
        <v>35</v>
      </c>
      <c r="G72" s="21"/>
      <c r="H72" s="22"/>
    </row>
    <row r="73" spans="1:8" ht="36">
      <c r="A73" s="95">
        <v>59</v>
      </c>
      <c r="B73" s="92" t="s">
        <v>101</v>
      </c>
      <c r="C73" s="96" t="s">
        <v>158</v>
      </c>
      <c r="D73" s="107" t="s">
        <v>166</v>
      </c>
      <c r="E73" s="94" t="s">
        <v>32</v>
      </c>
      <c r="F73" s="98">
        <v>35</v>
      </c>
      <c r="G73" s="21"/>
      <c r="H73" s="22"/>
    </row>
    <row r="74" spans="1:8" ht="36">
      <c r="A74" s="95">
        <v>60</v>
      </c>
      <c r="B74" s="92" t="s">
        <v>101</v>
      </c>
      <c r="C74" s="96" t="s">
        <v>158</v>
      </c>
      <c r="D74" s="107" t="s">
        <v>167</v>
      </c>
      <c r="E74" s="94" t="s">
        <v>32</v>
      </c>
      <c r="F74" s="98">
        <v>80</v>
      </c>
      <c r="G74" s="21"/>
      <c r="H74" s="22"/>
    </row>
    <row r="75" spans="1:8" ht="36">
      <c r="A75" s="95">
        <v>61</v>
      </c>
      <c r="B75" s="92" t="s">
        <v>101</v>
      </c>
      <c r="C75" s="96" t="s">
        <v>158</v>
      </c>
      <c r="D75" s="107" t="s">
        <v>168</v>
      </c>
      <c r="E75" s="94" t="s">
        <v>32</v>
      </c>
      <c r="F75" s="98">
        <v>70</v>
      </c>
      <c r="G75" s="21"/>
      <c r="H75" s="22"/>
    </row>
    <row r="76" spans="1:8" ht="36">
      <c r="A76" s="95">
        <v>62</v>
      </c>
      <c r="B76" s="92" t="s">
        <v>101</v>
      </c>
      <c r="C76" s="96" t="s">
        <v>158</v>
      </c>
      <c r="D76" s="107" t="s">
        <v>169</v>
      </c>
      <c r="E76" s="94" t="s">
        <v>32</v>
      </c>
      <c r="F76" s="98">
        <v>105</v>
      </c>
      <c r="G76" s="21"/>
      <c r="H76" s="22"/>
    </row>
    <row r="77" spans="1:8" ht="24">
      <c r="A77" s="95">
        <v>63</v>
      </c>
      <c r="B77" s="92" t="s">
        <v>101</v>
      </c>
      <c r="C77" s="101" t="s">
        <v>170</v>
      </c>
      <c r="D77" s="104" t="s">
        <v>171</v>
      </c>
      <c r="E77" s="94" t="s">
        <v>32</v>
      </c>
      <c r="F77" s="108">
        <v>60</v>
      </c>
      <c r="G77" s="21"/>
      <c r="H77" s="22"/>
    </row>
    <row r="78" spans="1:8">
      <c r="A78" s="95">
        <v>64</v>
      </c>
      <c r="B78" s="92" t="s">
        <v>101</v>
      </c>
      <c r="C78" s="96" t="s">
        <v>172</v>
      </c>
      <c r="D78" s="107" t="s">
        <v>129</v>
      </c>
      <c r="E78" s="94" t="s">
        <v>37</v>
      </c>
      <c r="F78" s="100">
        <v>10</v>
      </c>
      <c r="G78" s="21"/>
      <c r="H78" s="22"/>
    </row>
    <row r="79" spans="1:8">
      <c r="A79" s="95">
        <v>65</v>
      </c>
      <c r="B79" s="92" t="s">
        <v>101</v>
      </c>
      <c r="C79" s="96" t="s">
        <v>173</v>
      </c>
      <c r="D79" s="107"/>
      <c r="E79" s="94" t="s">
        <v>37</v>
      </c>
      <c r="F79" s="100">
        <v>1</v>
      </c>
      <c r="G79" s="21"/>
      <c r="H79" s="22"/>
    </row>
    <row r="80" spans="1:8">
      <c r="A80" s="95">
        <v>66</v>
      </c>
      <c r="B80" s="92" t="s">
        <v>101</v>
      </c>
      <c r="C80" s="96" t="s">
        <v>174</v>
      </c>
      <c r="D80" s="107"/>
      <c r="E80" s="94" t="s">
        <v>37</v>
      </c>
      <c r="F80" s="100">
        <v>1</v>
      </c>
      <c r="G80" s="21"/>
      <c r="H80" s="22"/>
    </row>
    <row r="81" spans="1:8">
      <c r="A81" s="95">
        <v>67</v>
      </c>
      <c r="B81" s="92" t="s">
        <v>101</v>
      </c>
      <c r="C81" s="109" t="s">
        <v>175</v>
      </c>
      <c r="D81" s="110"/>
      <c r="E81" s="94" t="s">
        <v>37</v>
      </c>
      <c r="F81" s="98">
        <v>1</v>
      </c>
      <c r="G81" s="21"/>
      <c r="H81" s="22"/>
    </row>
    <row r="82" spans="1:8">
      <c r="A82" s="95">
        <v>68</v>
      </c>
      <c r="B82" s="92" t="s">
        <v>101</v>
      </c>
      <c r="C82" s="96" t="s">
        <v>176</v>
      </c>
      <c r="D82" s="107"/>
      <c r="E82" s="94" t="s">
        <v>37</v>
      </c>
      <c r="F82" s="100">
        <v>1</v>
      </c>
      <c r="G82" s="21"/>
      <c r="H82" s="22"/>
    </row>
    <row r="83" spans="1:8">
      <c r="A83" s="95">
        <v>69</v>
      </c>
      <c r="B83" s="92" t="s">
        <v>101</v>
      </c>
      <c r="C83" s="109" t="s">
        <v>177</v>
      </c>
      <c r="D83" s="110"/>
      <c r="E83" s="94" t="s">
        <v>37</v>
      </c>
      <c r="F83" s="98">
        <v>1</v>
      </c>
      <c r="G83" s="21"/>
      <c r="H83" s="22"/>
    </row>
    <row r="84" spans="1:8" ht="48">
      <c r="A84" s="95">
        <v>70</v>
      </c>
      <c r="B84" s="92" t="s">
        <v>101</v>
      </c>
      <c r="C84" s="111" t="s">
        <v>178</v>
      </c>
      <c r="D84" s="107" t="s">
        <v>179</v>
      </c>
      <c r="E84" s="94" t="s">
        <v>37</v>
      </c>
      <c r="F84" s="112">
        <v>1</v>
      </c>
      <c r="G84" s="21"/>
      <c r="H84" s="22"/>
    </row>
    <row r="85" spans="1:8" ht="24">
      <c r="A85" s="95">
        <v>71</v>
      </c>
      <c r="B85" s="92" t="s">
        <v>101</v>
      </c>
      <c r="C85" s="96" t="s">
        <v>180</v>
      </c>
      <c r="D85" s="113"/>
      <c r="E85" s="94" t="s">
        <v>37</v>
      </c>
      <c r="F85" s="108">
        <v>1</v>
      </c>
      <c r="G85" s="21"/>
      <c r="H85" s="22"/>
    </row>
    <row r="86" spans="1:8">
      <c r="A86" s="95"/>
      <c r="B86" s="92" t="s">
        <v>101</v>
      </c>
      <c r="C86" s="114"/>
      <c r="D86" s="114"/>
      <c r="E86" s="94"/>
      <c r="F86" s="98"/>
      <c r="G86" s="21"/>
      <c r="H86" s="22"/>
    </row>
    <row r="87" spans="1:8">
      <c r="A87" s="95"/>
      <c r="B87" s="92" t="s">
        <v>101</v>
      </c>
      <c r="C87" s="115" t="s">
        <v>181</v>
      </c>
      <c r="D87" s="116"/>
      <c r="E87" s="116"/>
      <c r="F87" s="116"/>
      <c r="G87" s="21"/>
      <c r="H87" s="22"/>
    </row>
    <row r="88" spans="1:8" ht="36">
      <c r="A88" s="95">
        <v>1</v>
      </c>
      <c r="B88" s="92" t="s">
        <v>101</v>
      </c>
      <c r="C88" s="96" t="s">
        <v>182</v>
      </c>
      <c r="D88" s="107" t="s">
        <v>183</v>
      </c>
      <c r="E88" s="94" t="s">
        <v>37</v>
      </c>
      <c r="F88" s="100">
        <v>7</v>
      </c>
      <c r="G88" s="21"/>
      <c r="H88" s="22"/>
    </row>
    <row r="89" spans="1:8" ht="36">
      <c r="A89" s="95">
        <v>2</v>
      </c>
      <c r="B89" s="92" t="s">
        <v>101</v>
      </c>
      <c r="C89" s="96" t="s">
        <v>182</v>
      </c>
      <c r="D89" s="107" t="s">
        <v>184</v>
      </c>
      <c r="E89" s="94" t="s">
        <v>37</v>
      </c>
      <c r="F89" s="100">
        <v>5</v>
      </c>
      <c r="G89" s="21"/>
      <c r="H89" s="22"/>
    </row>
    <row r="90" spans="1:8" ht="36">
      <c r="A90" s="95">
        <v>3</v>
      </c>
      <c r="B90" s="92" t="s">
        <v>101</v>
      </c>
      <c r="C90" s="96" t="s">
        <v>182</v>
      </c>
      <c r="D90" s="107" t="s">
        <v>185</v>
      </c>
      <c r="E90" s="94" t="s">
        <v>37</v>
      </c>
      <c r="F90" s="100">
        <v>1</v>
      </c>
      <c r="G90" s="21"/>
      <c r="H90" s="22"/>
    </row>
    <row r="91" spans="1:8" ht="36">
      <c r="A91" s="95">
        <v>4</v>
      </c>
      <c r="B91" s="92" t="s">
        <v>101</v>
      </c>
      <c r="C91" s="96" t="s">
        <v>182</v>
      </c>
      <c r="D91" s="107" t="s">
        <v>186</v>
      </c>
      <c r="E91" s="94" t="s">
        <v>37</v>
      </c>
      <c r="F91" s="100">
        <v>3</v>
      </c>
      <c r="G91" s="21"/>
      <c r="H91" s="22"/>
    </row>
    <row r="92" spans="1:8" ht="36">
      <c r="A92" s="95">
        <v>5</v>
      </c>
      <c r="B92" s="92" t="s">
        <v>101</v>
      </c>
      <c r="C92" s="96" t="s">
        <v>182</v>
      </c>
      <c r="D92" s="107" t="s">
        <v>187</v>
      </c>
      <c r="E92" s="94" t="s">
        <v>37</v>
      </c>
      <c r="F92" s="100">
        <v>1</v>
      </c>
      <c r="G92" s="21"/>
      <c r="H92" s="22"/>
    </row>
    <row r="93" spans="1:8" ht="36">
      <c r="A93" s="95">
        <v>6</v>
      </c>
      <c r="B93" s="92" t="s">
        <v>101</v>
      </c>
      <c r="C93" s="96" t="s">
        <v>188</v>
      </c>
      <c r="D93" s="107" t="s">
        <v>189</v>
      </c>
      <c r="E93" s="94" t="s">
        <v>37</v>
      </c>
      <c r="F93" s="100">
        <v>1</v>
      </c>
      <c r="G93" s="21"/>
      <c r="H93" s="22"/>
    </row>
    <row r="94" spans="1:8" ht="36">
      <c r="A94" s="95">
        <v>7</v>
      </c>
      <c r="B94" s="92" t="s">
        <v>101</v>
      </c>
      <c r="C94" s="96" t="s">
        <v>188</v>
      </c>
      <c r="D94" s="107" t="s">
        <v>190</v>
      </c>
      <c r="E94" s="94" t="s">
        <v>37</v>
      </c>
      <c r="F94" s="100">
        <v>2</v>
      </c>
      <c r="G94" s="21"/>
      <c r="H94" s="22"/>
    </row>
    <row r="95" spans="1:8" ht="36">
      <c r="A95" s="95">
        <v>8</v>
      </c>
      <c r="B95" s="92" t="s">
        <v>101</v>
      </c>
      <c r="C95" s="96" t="s">
        <v>188</v>
      </c>
      <c r="D95" s="107" t="s">
        <v>191</v>
      </c>
      <c r="E95" s="94" t="s">
        <v>37</v>
      </c>
      <c r="F95" s="100">
        <v>1</v>
      </c>
      <c r="G95" s="21"/>
      <c r="H95" s="22"/>
    </row>
    <row r="96" spans="1:8" ht="24">
      <c r="A96" s="95">
        <v>9</v>
      </c>
      <c r="B96" s="92" t="s">
        <v>101</v>
      </c>
      <c r="C96" s="111" t="s">
        <v>192</v>
      </c>
      <c r="D96" s="107" t="s">
        <v>193</v>
      </c>
      <c r="E96" s="94" t="s">
        <v>37</v>
      </c>
      <c r="F96" s="112">
        <v>21</v>
      </c>
      <c r="G96" s="21"/>
      <c r="H96" s="22"/>
    </row>
    <row r="97" spans="1:8" ht="36">
      <c r="A97" s="95">
        <v>10</v>
      </c>
      <c r="B97" s="92" t="s">
        <v>101</v>
      </c>
      <c r="C97" s="111" t="s">
        <v>194</v>
      </c>
      <c r="D97" s="107" t="s">
        <v>195</v>
      </c>
      <c r="E97" s="94" t="s">
        <v>37</v>
      </c>
      <c r="F97" s="112">
        <v>42</v>
      </c>
      <c r="G97" s="21"/>
      <c r="H97" s="22"/>
    </row>
    <row r="98" spans="1:8" ht="24">
      <c r="A98" s="95">
        <v>11</v>
      </c>
      <c r="B98" s="92" t="s">
        <v>101</v>
      </c>
      <c r="C98" s="101" t="s">
        <v>139</v>
      </c>
      <c r="D98" s="104" t="s">
        <v>140</v>
      </c>
      <c r="E98" s="94" t="s">
        <v>32</v>
      </c>
      <c r="F98" s="100">
        <v>180</v>
      </c>
      <c r="G98" s="21"/>
      <c r="H98" s="22"/>
    </row>
    <row r="99" spans="1:8" ht="24">
      <c r="A99" s="95">
        <v>12</v>
      </c>
      <c r="B99" s="92" t="s">
        <v>101</v>
      </c>
      <c r="C99" s="101" t="s">
        <v>139</v>
      </c>
      <c r="D99" s="104" t="s">
        <v>141</v>
      </c>
      <c r="E99" s="94" t="s">
        <v>32</v>
      </c>
      <c r="F99" s="100">
        <v>50</v>
      </c>
      <c r="G99" s="21"/>
      <c r="H99" s="22"/>
    </row>
    <row r="100" spans="1:8" ht="24">
      <c r="A100" s="95">
        <v>13</v>
      </c>
      <c r="B100" s="92" t="s">
        <v>101</v>
      </c>
      <c r="C100" s="101" t="s">
        <v>139</v>
      </c>
      <c r="D100" s="104" t="s">
        <v>142</v>
      </c>
      <c r="E100" s="94" t="s">
        <v>32</v>
      </c>
      <c r="F100" s="100">
        <v>310</v>
      </c>
      <c r="G100" s="21"/>
      <c r="H100" s="22"/>
    </row>
    <row r="101" spans="1:8" ht="24">
      <c r="A101" s="95">
        <v>14</v>
      </c>
      <c r="B101" s="92" t="s">
        <v>101</v>
      </c>
      <c r="C101" s="101" t="s">
        <v>139</v>
      </c>
      <c r="D101" s="104" t="s">
        <v>143</v>
      </c>
      <c r="E101" s="94" t="s">
        <v>32</v>
      </c>
      <c r="F101" s="100">
        <v>52</v>
      </c>
      <c r="G101" s="21"/>
      <c r="H101" s="22"/>
    </row>
    <row r="102" spans="1:8" ht="24">
      <c r="A102" s="95">
        <v>15</v>
      </c>
      <c r="B102" s="92" t="s">
        <v>101</v>
      </c>
      <c r="C102" s="101" t="s">
        <v>139</v>
      </c>
      <c r="D102" s="104" t="s">
        <v>144</v>
      </c>
      <c r="E102" s="94" t="s">
        <v>32</v>
      </c>
      <c r="F102" s="100">
        <v>16</v>
      </c>
      <c r="G102" s="21"/>
      <c r="H102" s="22"/>
    </row>
    <row r="103" spans="1:8" ht="24">
      <c r="A103" s="95">
        <v>16</v>
      </c>
      <c r="B103" s="92" t="s">
        <v>101</v>
      </c>
      <c r="C103" s="101" t="s">
        <v>139</v>
      </c>
      <c r="D103" s="104" t="s">
        <v>145</v>
      </c>
      <c r="E103" s="94" t="s">
        <v>32</v>
      </c>
      <c r="F103" s="100">
        <v>165</v>
      </c>
      <c r="G103" s="21"/>
      <c r="H103" s="22"/>
    </row>
    <row r="104" spans="1:8" ht="48">
      <c r="A104" s="95">
        <v>17</v>
      </c>
      <c r="B104" s="92" t="s">
        <v>101</v>
      </c>
      <c r="C104" s="96" t="s">
        <v>147</v>
      </c>
      <c r="D104" s="104" t="s">
        <v>149</v>
      </c>
      <c r="E104" s="94" t="s">
        <v>37</v>
      </c>
      <c r="F104" s="112">
        <v>3</v>
      </c>
      <c r="G104" s="21"/>
      <c r="H104" s="22"/>
    </row>
    <row r="105" spans="1:8" ht="48">
      <c r="A105" s="95">
        <v>18</v>
      </c>
      <c r="B105" s="92" t="s">
        <v>101</v>
      </c>
      <c r="C105" s="96" t="s">
        <v>147</v>
      </c>
      <c r="D105" s="104" t="s">
        <v>150</v>
      </c>
      <c r="E105" s="94" t="s">
        <v>37</v>
      </c>
      <c r="F105" s="112">
        <v>2</v>
      </c>
      <c r="G105" s="21"/>
      <c r="H105" s="22"/>
    </row>
    <row r="106" spans="1:8" ht="48">
      <c r="A106" s="95">
        <v>19</v>
      </c>
      <c r="B106" s="92" t="s">
        <v>101</v>
      </c>
      <c r="C106" s="96" t="s">
        <v>147</v>
      </c>
      <c r="D106" s="104" t="s">
        <v>151</v>
      </c>
      <c r="E106" s="94" t="s">
        <v>37</v>
      </c>
      <c r="F106" s="112">
        <v>1</v>
      </c>
      <c r="G106" s="21"/>
      <c r="H106" s="22"/>
    </row>
    <row r="107" spans="1:8">
      <c r="A107" s="95">
        <v>20</v>
      </c>
      <c r="B107" s="92" t="s">
        <v>101</v>
      </c>
      <c r="C107" s="111" t="s">
        <v>153</v>
      </c>
      <c r="D107" s="107" t="s">
        <v>129</v>
      </c>
      <c r="E107" s="94" t="s">
        <v>40</v>
      </c>
      <c r="F107" s="112">
        <v>17</v>
      </c>
      <c r="G107" s="21"/>
      <c r="H107" s="22"/>
    </row>
    <row r="108" spans="1:8">
      <c r="A108" s="95">
        <v>21</v>
      </c>
      <c r="B108" s="92" t="s">
        <v>101</v>
      </c>
      <c r="C108" s="111" t="s">
        <v>153</v>
      </c>
      <c r="D108" s="107" t="s">
        <v>132</v>
      </c>
      <c r="E108" s="94" t="s">
        <v>40</v>
      </c>
      <c r="F108" s="100">
        <v>10</v>
      </c>
      <c r="G108" s="21"/>
      <c r="H108" s="22"/>
    </row>
    <row r="109" spans="1:8">
      <c r="A109" s="95">
        <v>22</v>
      </c>
      <c r="B109" s="92" t="s">
        <v>101</v>
      </c>
      <c r="C109" s="111" t="s">
        <v>153</v>
      </c>
      <c r="D109" s="107" t="s">
        <v>154</v>
      </c>
      <c r="E109" s="94" t="s">
        <v>40</v>
      </c>
      <c r="F109" s="100">
        <v>3</v>
      </c>
      <c r="G109" s="21"/>
      <c r="H109" s="22"/>
    </row>
    <row r="110" spans="1:8">
      <c r="A110" s="95">
        <v>23</v>
      </c>
      <c r="B110" s="92" t="s">
        <v>101</v>
      </c>
      <c r="C110" s="111" t="s">
        <v>153</v>
      </c>
      <c r="D110" s="107" t="s">
        <v>155</v>
      </c>
      <c r="E110" s="94" t="s">
        <v>40</v>
      </c>
      <c r="F110" s="100">
        <v>1</v>
      </c>
      <c r="G110" s="21"/>
      <c r="H110" s="22"/>
    </row>
    <row r="111" spans="1:8">
      <c r="A111" s="95">
        <v>24</v>
      </c>
      <c r="B111" s="92" t="s">
        <v>101</v>
      </c>
      <c r="C111" s="111" t="s">
        <v>153</v>
      </c>
      <c r="D111" s="107" t="s">
        <v>156</v>
      </c>
      <c r="E111" s="94" t="s">
        <v>40</v>
      </c>
      <c r="F111" s="100">
        <v>2</v>
      </c>
      <c r="G111" s="21"/>
      <c r="H111" s="22"/>
    </row>
    <row r="112" spans="1:8" ht="36">
      <c r="A112" s="95">
        <v>25</v>
      </c>
      <c r="B112" s="92" t="s">
        <v>101</v>
      </c>
      <c r="C112" s="96" t="s">
        <v>158</v>
      </c>
      <c r="D112" s="107" t="s">
        <v>163</v>
      </c>
      <c r="E112" s="94" t="s">
        <v>32</v>
      </c>
      <c r="F112" s="100">
        <v>190</v>
      </c>
      <c r="G112" s="21"/>
      <c r="H112" s="22"/>
    </row>
    <row r="113" spans="1:8" ht="36">
      <c r="A113" s="95">
        <v>26</v>
      </c>
      <c r="B113" s="92" t="s">
        <v>101</v>
      </c>
      <c r="C113" s="96" t="s">
        <v>158</v>
      </c>
      <c r="D113" s="107" t="s">
        <v>164</v>
      </c>
      <c r="E113" s="94" t="s">
        <v>32</v>
      </c>
      <c r="F113" s="100">
        <v>55</v>
      </c>
      <c r="G113" s="21"/>
      <c r="H113" s="22"/>
    </row>
    <row r="114" spans="1:8" ht="36">
      <c r="A114" s="95">
        <v>27</v>
      </c>
      <c r="B114" s="92" t="s">
        <v>101</v>
      </c>
      <c r="C114" s="96" t="s">
        <v>158</v>
      </c>
      <c r="D114" s="107" t="s">
        <v>165</v>
      </c>
      <c r="E114" s="94" t="s">
        <v>32</v>
      </c>
      <c r="F114" s="100">
        <v>320</v>
      </c>
      <c r="G114" s="21"/>
      <c r="H114" s="22"/>
    </row>
    <row r="115" spans="1:8" ht="36">
      <c r="A115" s="95">
        <v>28</v>
      </c>
      <c r="B115" s="92" t="s">
        <v>101</v>
      </c>
      <c r="C115" s="96" t="s">
        <v>158</v>
      </c>
      <c r="D115" s="107" t="s">
        <v>166</v>
      </c>
      <c r="E115" s="94" t="s">
        <v>32</v>
      </c>
      <c r="F115" s="100">
        <v>55</v>
      </c>
      <c r="G115" s="21"/>
      <c r="H115" s="22"/>
    </row>
    <row r="116" spans="1:8" ht="36">
      <c r="A116" s="95">
        <v>29</v>
      </c>
      <c r="B116" s="92" t="s">
        <v>101</v>
      </c>
      <c r="C116" s="96" t="s">
        <v>158</v>
      </c>
      <c r="D116" s="107" t="s">
        <v>167</v>
      </c>
      <c r="E116" s="94" t="s">
        <v>32</v>
      </c>
      <c r="F116" s="100">
        <v>17</v>
      </c>
      <c r="G116" s="21"/>
      <c r="H116" s="22"/>
    </row>
    <row r="117" spans="1:8" ht="36">
      <c r="A117" s="95">
        <v>30</v>
      </c>
      <c r="B117" s="92" t="s">
        <v>101</v>
      </c>
      <c r="C117" s="96" t="s">
        <v>158</v>
      </c>
      <c r="D117" s="107" t="s">
        <v>168</v>
      </c>
      <c r="E117" s="94" t="s">
        <v>32</v>
      </c>
      <c r="F117" s="100">
        <v>170</v>
      </c>
      <c r="G117" s="21"/>
      <c r="H117" s="22"/>
    </row>
    <row r="118" spans="1:8">
      <c r="A118" s="95">
        <v>31</v>
      </c>
      <c r="B118" s="92" t="s">
        <v>101</v>
      </c>
      <c r="C118" s="96" t="s">
        <v>172</v>
      </c>
      <c r="D118" s="107" t="s">
        <v>129</v>
      </c>
      <c r="E118" s="94" t="s">
        <v>37</v>
      </c>
      <c r="F118" s="100">
        <v>14</v>
      </c>
      <c r="G118" s="21"/>
      <c r="H118" s="22"/>
    </row>
    <row r="119" spans="1:8" ht="24">
      <c r="A119" s="95">
        <v>32</v>
      </c>
      <c r="B119" s="92" t="s">
        <v>101</v>
      </c>
      <c r="C119" s="96" t="s">
        <v>196</v>
      </c>
      <c r="D119" s="107"/>
      <c r="E119" s="94" t="s">
        <v>37</v>
      </c>
      <c r="F119" s="100">
        <v>1</v>
      </c>
      <c r="G119" s="21"/>
      <c r="H119" s="22"/>
    </row>
    <row r="120" spans="1:8">
      <c r="A120" s="95">
        <v>33</v>
      </c>
      <c r="B120" s="92" t="s">
        <v>101</v>
      </c>
      <c r="C120" s="96" t="s">
        <v>174</v>
      </c>
      <c r="D120" s="107"/>
      <c r="E120" s="94" t="s">
        <v>37</v>
      </c>
      <c r="F120" s="100">
        <v>1</v>
      </c>
      <c r="G120" s="21"/>
      <c r="H120" s="22"/>
    </row>
    <row r="121" spans="1:8">
      <c r="A121" s="95">
        <v>34</v>
      </c>
      <c r="B121" s="92" t="s">
        <v>101</v>
      </c>
      <c r="C121" s="101" t="s">
        <v>176</v>
      </c>
      <c r="D121" s="104"/>
      <c r="E121" s="94" t="s">
        <v>37</v>
      </c>
      <c r="F121" s="98">
        <v>1</v>
      </c>
      <c r="G121" s="21"/>
      <c r="H121" s="22"/>
    </row>
    <row r="122" spans="1:8">
      <c r="A122" s="95">
        <v>35</v>
      </c>
      <c r="B122" s="92" t="s">
        <v>101</v>
      </c>
      <c r="C122" s="109" t="s">
        <v>177</v>
      </c>
      <c r="D122" s="110"/>
      <c r="E122" s="94" t="s">
        <v>37</v>
      </c>
      <c r="F122" s="98">
        <v>1</v>
      </c>
      <c r="G122" s="21"/>
      <c r="H122" s="22"/>
    </row>
    <row r="123" spans="1:8" ht="48">
      <c r="A123" s="95">
        <v>36</v>
      </c>
      <c r="B123" s="92" t="s">
        <v>101</v>
      </c>
      <c r="C123" s="117" t="s">
        <v>178</v>
      </c>
      <c r="D123" s="104" t="s">
        <v>179</v>
      </c>
      <c r="E123" s="94" t="s">
        <v>37</v>
      </c>
      <c r="F123" s="118">
        <v>1</v>
      </c>
      <c r="G123" s="21"/>
      <c r="H123" s="22"/>
    </row>
    <row r="124" spans="1:8" ht="24">
      <c r="A124" s="95">
        <v>37</v>
      </c>
      <c r="B124" s="92" t="s">
        <v>101</v>
      </c>
      <c r="C124" s="101" t="s">
        <v>180</v>
      </c>
      <c r="D124" s="119"/>
      <c r="E124" s="94" t="s">
        <v>37</v>
      </c>
      <c r="F124" s="120">
        <v>1</v>
      </c>
      <c r="G124" s="21"/>
      <c r="H124" s="22"/>
    </row>
    <row r="125" spans="1:8">
      <c r="A125" s="95"/>
      <c r="B125" s="92"/>
      <c r="C125" s="114"/>
      <c r="D125" s="114"/>
      <c r="E125" s="94"/>
      <c r="F125" s="98"/>
      <c r="G125" s="21"/>
      <c r="H125" s="22"/>
    </row>
    <row r="126" spans="1:8">
      <c r="A126" s="95"/>
      <c r="B126" s="92"/>
      <c r="C126" s="115" t="s">
        <v>197</v>
      </c>
      <c r="D126" s="116"/>
      <c r="E126" s="116"/>
      <c r="F126" s="116"/>
      <c r="G126" s="21"/>
      <c r="H126" s="22"/>
    </row>
    <row r="127" spans="1:8" ht="36">
      <c r="A127" s="95">
        <v>1</v>
      </c>
      <c r="B127" s="92" t="s">
        <v>101</v>
      </c>
      <c r="C127" s="101" t="s">
        <v>198</v>
      </c>
      <c r="D127" s="97" t="s">
        <v>199</v>
      </c>
      <c r="E127" s="94" t="s">
        <v>40</v>
      </c>
      <c r="F127" s="121">
        <v>1</v>
      </c>
      <c r="G127" s="21"/>
      <c r="H127" s="22"/>
    </row>
    <row r="128" spans="1:8" ht="36">
      <c r="A128" s="95">
        <v>2</v>
      </c>
      <c r="B128" s="92" t="s">
        <v>101</v>
      </c>
      <c r="C128" s="101" t="s">
        <v>198</v>
      </c>
      <c r="D128" s="97" t="s">
        <v>200</v>
      </c>
      <c r="E128" s="94" t="s">
        <v>40</v>
      </c>
      <c r="F128" s="121">
        <v>1</v>
      </c>
      <c r="G128" s="21"/>
      <c r="H128" s="22"/>
    </row>
    <row r="129" spans="1:8" ht="36">
      <c r="A129" s="95">
        <v>3</v>
      </c>
      <c r="B129" s="92" t="s">
        <v>101</v>
      </c>
      <c r="C129" s="101" t="s">
        <v>198</v>
      </c>
      <c r="D129" s="97" t="s">
        <v>201</v>
      </c>
      <c r="E129" s="94" t="s">
        <v>40</v>
      </c>
      <c r="F129" s="121">
        <v>1</v>
      </c>
      <c r="G129" s="21"/>
      <c r="H129" s="22"/>
    </row>
    <row r="130" spans="1:8" ht="24">
      <c r="A130" s="95">
        <v>4</v>
      </c>
      <c r="B130" s="92" t="s">
        <v>101</v>
      </c>
      <c r="C130" s="101" t="s">
        <v>202</v>
      </c>
      <c r="D130" s="104" t="s">
        <v>203</v>
      </c>
      <c r="E130" s="94" t="s">
        <v>37</v>
      </c>
      <c r="F130" s="118">
        <v>1</v>
      </c>
      <c r="G130" s="21"/>
      <c r="H130" s="22"/>
    </row>
    <row r="131" spans="1:8" ht="36">
      <c r="A131" s="95">
        <v>5</v>
      </c>
      <c r="B131" s="92" t="s">
        <v>101</v>
      </c>
      <c r="C131" s="101" t="s">
        <v>202</v>
      </c>
      <c r="D131" s="104" t="s">
        <v>204</v>
      </c>
      <c r="E131" s="94" t="s">
        <v>37</v>
      </c>
      <c r="F131" s="118">
        <v>2</v>
      </c>
      <c r="G131" s="21"/>
      <c r="H131" s="22"/>
    </row>
    <row r="132" spans="1:8" ht="48">
      <c r="A132" s="95">
        <v>6</v>
      </c>
      <c r="B132" s="92" t="s">
        <v>101</v>
      </c>
      <c r="C132" s="101" t="s">
        <v>147</v>
      </c>
      <c r="D132" s="104" t="s">
        <v>149</v>
      </c>
      <c r="E132" s="94" t="s">
        <v>37</v>
      </c>
      <c r="F132" s="118">
        <v>3</v>
      </c>
      <c r="G132" s="21"/>
      <c r="H132" s="22"/>
    </row>
    <row r="133" spans="1:8" ht="48">
      <c r="A133" s="95">
        <v>7</v>
      </c>
      <c r="B133" s="92" t="s">
        <v>101</v>
      </c>
      <c r="C133" s="101" t="s">
        <v>147</v>
      </c>
      <c r="D133" s="104" t="s">
        <v>150</v>
      </c>
      <c r="E133" s="94" t="s">
        <v>37</v>
      </c>
      <c r="F133" s="118">
        <v>1</v>
      </c>
      <c r="G133" s="21"/>
      <c r="H133" s="22"/>
    </row>
    <row r="134" spans="1:8" ht="48">
      <c r="A134" s="95">
        <v>8</v>
      </c>
      <c r="B134" s="92" t="s">
        <v>101</v>
      </c>
      <c r="C134" s="101" t="s">
        <v>147</v>
      </c>
      <c r="D134" s="104" t="s">
        <v>205</v>
      </c>
      <c r="E134" s="94" t="s">
        <v>37</v>
      </c>
      <c r="F134" s="118">
        <v>2</v>
      </c>
      <c r="G134" s="21"/>
      <c r="H134" s="22"/>
    </row>
    <row r="135" spans="1:8">
      <c r="A135" s="95">
        <v>9</v>
      </c>
      <c r="B135" s="92" t="s">
        <v>101</v>
      </c>
      <c r="C135" s="117" t="s">
        <v>153</v>
      </c>
      <c r="D135" s="104" t="s">
        <v>155</v>
      </c>
      <c r="E135" s="94" t="s">
        <v>40</v>
      </c>
      <c r="F135" s="118">
        <v>3</v>
      </c>
      <c r="G135" s="21"/>
      <c r="H135" s="22"/>
    </row>
    <row r="136" spans="1:8">
      <c r="A136" s="95">
        <v>10</v>
      </c>
      <c r="B136" s="92" t="s">
        <v>101</v>
      </c>
      <c r="C136" s="117" t="s">
        <v>153</v>
      </c>
      <c r="D136" s="104" t="s">
        <v>156</v>
      </c>
      <c r="E136" s="94" t="s">
        <v>40</v>
      </c>
      <c r="F136" s="118">
        <v>4</v>
      </c>
      <c r="G136" s="21"/>
      <c r="H136" s="22"/>
    </row>
    <row r="137" spans="1:8">
      <c r="A137" s="95">
        <v>11</v>
      </c>
      <c r="B137" s="92" t="s">
        <v>101</v>
      </c>
      <c r="C137" s="117" t="s">
        <v>153</v>
      </c>
      <c r="D137" s="104" t="s">
        <v>157</v>
      </c>
      <c r="E137" s="94" t="s">
        <v>40</v>
      </c>
      <c r="F137" s="118">
        <v>6</v>
      </c>
      <c r="G137" s="21"/>
      <c r="H137" s="22"/>
    </row>
    <row r="138" spans="1:8">
      <c r="A138" s="95">
        <v>12</v>
      </c>
      <c r="B138" s="92" t="s">
        <v>101</v>
      </c>
      <c r="C138" s="117" t="s">
        <v>153</v>
      </c>
      <c r="D138" s="104" t="s">
        <v>206</v>
      </c>
      <c r="E138" s="94" t="s">
        <v>40</v>
      </c>
      <c r="F138" s="118">
        <v>2</v>
      </c>
      <c r="G138" s="21"/>
      <c r="H138" s="22"/>
    </row>
    <row r="139" spans="1:8">
      <c r="A139" s="95">
        <v>13</v>
      </c>
      <c r="B139" s="92" t="s">
        <v>101</v>
      </c>
      <c r="C139" s="101" t="s">
        <v>207</v>
      </c>
      <c r="D139" s="104" t="s">
        <v>129</v>
      </c>
      <c r="E139" s="94" t="s">
        <v>40</v>
      </c>
      <c r="F139" s="118">
        <v>12</v>
      </c>
      <c r="G139" s="21"/>
      <c r="H139" s="22"/>
    </row>
    <row r="140" spans="1:8">
      <c r="A140" s="95">
        <v>14</v>
      </c>
      <c r="B140" s="92" t="s">
        <v>101</v>
      </c>
      <c r="C140" s="101" t="s">
        <v>208</v>
      </c>
      <c r="D140" s="104" t="s">
        <v>129</v>
      </c>
      <c r="E140" s="94" t="s">
        <v>40</v>
      </c>
      <c r="F140" s="118">
        <v>1</v>
      </c>
      <c r="G140" s="21"/>
      <c r="H140" s="22"/>
    </row>
    <row r="141" spans="1:8">
      <c r="A141" s="95">
        <v>15</v>
      </c>
      <c r="B141" s="92" t="s">
        <v>101</v>
      </c>
      <c r="C141" s="101" t="s">
        <v>208</v>
      </c>
      <c r="D141" s="104" t="s">
        <v>154</v>
      </c>
      <c r="E141" s="94" t="s">
        <v>40</v>
      </c>
      <c r="F141" s="118">
        <v>2</v>
      </c>
      <c r="G141" s="21"/>
      <c r="H141" s="22"/>
    </row>
    <row r="142" spans="1:8">
      <c r="A142" s="95">
        <v>16</v>
      </c>
      <c r="B142" s="92" t="s">
        <v>101</v>
      </c>
      <c r="C142" s="101" t="s">
        <v>208</v>
      </c>
      <c r="D142" s="104" t="s">
        <v>155</v>
      </c>
      <c r="E142" s="94" t="s">
        <v>40</v>
      </c>
      <c r="F142" s="118">
        <v>1</v>
      </c>
      <c r="G142" s="21"/>
      <c r="H142" s="22"/>
    </row>
    <row r="143" spans="1:8">
      <c r="A143" s="95">
        <v>17</v>
      </c>
      <c r="B143" s="92" t="s">
        <v>101</v>
      </c>
      <c r="C143" s="101" t="s">
        <v>208</v>
      </c>
      <c r="D143" s="104" t="s">
        <v>157</v>
      </c>
      <c r="E143" s="94" t="s">
        <v>40</v>
      </c>
      <c r="F143" s="118">
        <v>2</v>
      </c>
      <c r="G143" s="21"/>
      <c r="H143" s="22"/>
    </row>
    <row r="144" spans="1:8">
      <c r="A144" s="95">
        <v>18</v>
      </c>
      <c r="B144" s="92" t="s">
        <v>101</v>
      </c>
      <c r="C144" s="101" t="s">
        <v>209</v>
      </c>
      <c r="D144" s="104" t="s">
        <v>155</v>
      </c>
      <c r="E144" s="94" t="s">
        <v>40</v>
      </c>
      <c r="F144" s="118">
        <v>1</v>
      </c>
      <c r="G144" s="21"/>
      <c r="H144" s="22"/>
    </row>
    <row r="145" spans="1:8">
      <c r="A145" s="95">
        <v>19</v>
      </c>
      <c r="B145" s="92" t="s">
        <v>101</v>
      </c>
      <c r="C145" s="101" t="s">
        <v>209</v>
      </c>
      <c r="D145" s="104" t="s">
        <v>157</v>
      </c>
      <c r="E145" s="94" t="s">
        <v>40</v>
      </c>
      <c r="F145" s="118">
        <v>2</v>
      </c>
      <c r="G145" s="21"/>
      <c r="H145" s="22"/>
    </row>
    <row r="146" spans="1:8" ht="24">
      <c r="A146" s="95">
        <v>20</v>
      </c>
      <c r="B146" s="92" t="s">
        <v>101</v>
      </c>
      <c r="C146" s="96" t="s">
        <v>139</v>
      </c>
      <c r="D146" s="107" t="s">
        <v>144</v>
      </c>
      <c r="E146" s="94" t="s">
        <v>32</v>
      </c>
      <c r="F146" s="118">
        <v>75</v>
      </c>
      <c r="G146" s="21"/>
      <c r="H146" s="22"/>
    </row>
    <row r="147" spans="1:8" ht="24">
      <c r="A147" s="95">
        <v>21</v>
      </c>
      <c r="B147" s="92" t="s">
        <v>101</v>
      </c>
      <c r="C147" s="96" t="s">
        <v>139</v>
      </c>
      <c r="D147" s="107" t="s">
        <v>145</v>
      </c>
      <c r="E147" s="94" t="s">
        <v>32</v>
      </c>
      <c r="F147" s="118">
        <v>110</v>
      </c>
      <c r="G147" s="21"/>
      <c r="H147" s="22"/>
    </row>
    <row r="148" spans="1:8" ht="24">
      <c r="A148" s="95">
        <v>22</v>
      </c>
      <c r="B148" s="92" t="s">
        <v>101</v>
      </c>
      <c r="C148" s="96" t="s">
        <v>139</v>
      </c>
      <c r="D148" s="107" t="s">
        <v>146</v>
      </c>
      <c r="E148" s="94" t="s">
        <v>32</v>
      </c>
      <c r="F148" s="118">
        <v>13</v>
      </c>
      <c r="G148" s="21"/>
      <c r="H148" s="22"/>
    </row>
    <row r="149" spans="1:8" ht="24">
      <c r="A149" s="95">
        <v>23</v>
      </c>
      <c r="B149" s="92" t="s">
        <v>101</v>
      </c>
      <c r="C149" s="96" t="s">
        <v>139</v>
      </c>
      <c r="D149" s="107" t="s">
        <v>210</v>
      </c>
      <c r="E149" s="94" t="s">
        <v>32</v>
      </c>
      <c r="F149" s="118">
        <v>40</v>
      </c>
      <c r="G149" s="21"/>
      <c r="H149" s="22"/>
    </row>
    <row r="150" spans="1:8">
      <c r="A150" s="95">
        <v>24</v>
      </c>
      <c r="B150" s="92" t="s">
        <v>101</v>
      </c>
      <c r="C150" s="109" t="s">
        <v>211</v>
      </c>
      <c r="D150" s="104" t="s">
        <v>129</v>
      </c>
      <c r="E150" s="94" t="s">
        <v>32</v>
      </c>
      <c r="F150" s="100">
        <v>2</v>
      </c>
      <c r="G150" s="21"/>
      <c r="H150" s="22"/>
    </row>
    <row r="151" spans="1:8">
      <c r="A151" s="95">
        <v>25</v>
      </c>
      <c r="B151" s="92" t="s">
        <v>101</v>
      </c>
      <c r="C151" s="109" t="s">
        <v>211</v>
      </c>
      <c r="D151" s="104" t="s">
        <v>154</v>
      </c>
      <c r="E151" s="94" t="s">
        <v>32</v>
      </c>
      <c r="F151" s="108">
        <v>1</v>
      </c>
      <c r="G151" s="21"/>
      <c r="H151" s="22"/>
    </row>
    <row r="152" spans="1:8">
      <c r="A152" s="95">
        <v>26</v>
      </c>
      <c r="B152" s="92" t="s">
        <v>101</v>
      </c>
      <c r="C152" s="109" t="s">
        <v>211</v>
      </c>
      <c r="D152" s="104" t="s">
        <v>155</v>
      </c>
      <c r="E152" s="94" t="s">
        <v>32</v>
      </c>
      <c r="F152" s="108">
        <v>2</v>
      </c>
      <c r="G152" s="21"/>
      <c r="H152" s="22"/>
    </row>
    <row r="153" spans="1:8">
      <c r="A153" s="95">
        <v>27</v>
      </c>
      <c r="B153" s="92" t="s">
        <v>101</v>
      </c>
      <c r="C153" s="109" t="s">
        <v>211</v>
      </c>
      <c r="D153" s="104" t="s">
        <v>157</v>
      </c>
      <c r="E153" s="94" t="s">
        <v>32</v>
      </c>
      <c r="F153" s="108">
        <v>4</v>
      </c>
      <c r="G153" s="21"/>
      <c r="H153" s="22"/>
    </row>
    <row r="154" spans="1:8">
      <c r="A154" s="95">
        <v>28</v>
      </c>
      <c r="B154" s="92" t="s">
        <v>101</v>
      </c>
      <c r="C154" s="101" t="s">
        <v>212</v>
      </c>
      <c r="D154" s="104" t="s">
        <v>213</v>
      </c>
      <c r="E154" s="94" t="s">
        <v>40</v>
      </c>
      <c r="F154" s="98">
        <v>6</v>
      </c>
      <c r="G154" s="21"/>
      <c r="H154" s="22"/>
    </row>
    <row r="155" spans="1:8">
      <c r="A155" s="95">
        <v>29</v>
      </c>
      <c r="B155" s="92" t="s">
        <v>101</v>
      </c>
      <c r="C155" s="101" t="s">
        <v>214</v>
      </c>
      <c r="D155" s="104" t="s">
        <v>215</v>
      </c>
      <c r="E155" s="94" t="s">
        <v>40</v>
      </c>
      <c r="F155" s="98">
        <v>9</v>
      </c>
      <c r="G155" s="21"/>
      <c r="H155" s="22"/>
    </row>
    <row r="156" spans="1:8">
      <c r="A156" s="95">
        <v>30</v>
      </c>
      <c r="B156" s="92" t="s">
        <v>101</v>
      </c>
      <c r="C156" s="101" t="s">
        <v>172</v>
      </c>
      <c r="D156" s="104" t="s">
        <v>129</v>
      </c>
      <c r="E156" s="94" t="s">
        <v>40</v>
      </c>
      <c r="F156" s="98">
        <v>6</v>
      </c>
      <c r="G156" s="21"/>
      <c r="H156" s="22"/>
    </row>
    <row r="157" spans="1:8">
      <c r="A157" s="95">
        <v>31</v>
      </c>
      <c r="B157" s="92" t="s">
        <v>101</v>
      </c>
      <c r="C157" s="101" t="s">
        <v>216</v>
      </c>
      <c r="D157" s="104" t="s">
        <v>129</v>
      </c>
      <c r="E157" s="94" t="s">
        <v>40</v>
      </c>
      <c r="F157" s="98">
        <v>6</v>
      </c>
      <c r="G157" s="21"/>
      <c r="H157" s="22"/>
    </row>
    <row r="158" spans="1:8">
      <c r="A158" s="95">
        <v>32</v>
      </c>
      <c r="B158" s="92" t="s">
        <v>101</v>
      </c>
      <c r="C158" s="101" t="s">
        <v>217</v>
      </c>
      <c r="D158" s="102" t="s">
        <v>218</v>
      </c>
      <c r="E158" s="94" t="s">
        <v>40</v>
      </c>
      <c r="F158" s="98">
        <v>3</v>
      </c>
      <c r="G158" s="21"/>
      <c r="H158" s="22"/>
    </row>
    <row r="159" spans="1:8">
      <c r="A159" s="95">
        <v>33</v>
      </c>
      <c r="B159" s="92" t="s">
        <v>101</v>
      </c>
      <c r="C159" s="96" t="s">
        <v>219</v>
      </c>
      <c r="D159" s="122">
        <v>0.3</v>
      </c>
      <c r="E159" s="94" t="s">
        <v>220</v>
      </c>
      <c r="F159" s="108">
        <v>300</v>
      </c>
      <c r="G159" s="21"/>
      <c r="H159" s="22"/>
    </row>
    <row r="160" spans="1:8" ht="36">
      <c r="A160" s="95">
        <v>34</v>
      </c>
      <c r="B160" s="92" t="s">
        <v>101</v>
      </c>
      <c r="C160" s="96" t="s">
        <v>158</v>
      </c>
      <c r="D160" s="107" t="s">
        <v>221</v>
      </c>
      <c r="E160" s="94" t="s">
        <v>32</v>
      </c>
      <c r="F160" s="98">
        <v>2</v>
      </c>
      <c r="G160" s="21"/>
      <c r="H160" s="22"/>
    </row>
    <row r="161" spans="1:8" ht="36">
      <c r="A161" s="95">
        <v>35</v>
      </c>
      <c r="B161" s="92" t="s">
        <v>101</v>
      </c>
      <c r="C161" s="96" t="s">
        <v>158</v>
      </c>
      <c r="D161" s="107" t="s">
        <v>166</v>
      </c>
      <c r="E161" s="94" t="s">
        <v>32</v>
      </c>
      <c r="F161" s="98">
        <v>1</v>
      </c>
      <c r="G161" s="21"/>
      <c r="H161" s="22"/>
    </row>
    <row r="162" spans="1:8" ht="36">
      <c r="A162" s="95">
        <v>36</v>
      </c>
      <c r="B162" s="92" t="s">
        <v>101</v>
      </c>
      <c r="C162" s="96" t="s">
        <v>158</v>
      </c>
      <c r="D162" s="107" t="s">
        <v>167</v>
      </c>
      <c r="E162" s="94" t="s">
        <v>32</v>
      </c>
      <c r="F162" s="98">
        <v>85</v>
      </c>
      <c r="G162" s="21"/>
      <c r="H162" s="22"/>
    </row>
    <row r="163" spans="1:8" ht="36">
      <c r="A163" s="95">
        <v>37</v>
      </c>
      <c r="B163" s="92" t="s">
        <v>101</v>
      </c>
      <c r="C163" s="96" t="s">
        <v>158</v>
      </c>
      <c r="D163" s="107" t="s">
        <v>168</v>
      </c>
      <c r="E163" s="94" t="s">
        <v>32</v>
      </c>
      <c r="F163" s="98">
        <v>120</v>
      </c>
      <c r="G163" s="21"/>
      <c r="H163" s="22"/>
    </row>
    <row r="164" spans="1:8" ht="36">
      <c r="A164" s="95">
        <v>38</v>
      </c>
      <c r="B164" s="92" t="s">
        <v>101</v>
      </c>
      <c r="C164" s="96" t="s">
        <v>158</v>
      </c>
      <c r="D164" s="107" t="s">
        <v>222</v>
      </c>
      <c r="E164" s="94" t="s">
        <v>32</v>
      </c>
      <c r="F164" s="98">
        <v>20</v>
      </c>
      <c r="G164" s="21"/>
      <c r="H164" s="22"/>
    </row>
    <row r="165" spans="1:8" ht="36">
      <c r="A165" s="95">
        <v>39</v>
      </c>
      <c r="B165" s="92" t="s">
        <v>101</v>
      </c>
      <c r="C165" s="96" t="s">
        <v>158</v>
      </c>
      <c r="D165" s="107" t="s">
        <v>223</v>
      </c>
      <c r="E165" s="94" t="s">
        <v>32</v>
      </c>
      <c r="F165" s="108">
        <v>45</v>
      </c>
      <c r="G165" s="21"/>
      <c r="H165" s="22"/>
    </row>
    <row r="166" spans="1:8" ht="24">
      <c r="A166" s="95">
        <v>40</v>
      </c>
      <c r="B166" s="92" t="s">
        <v>101</v>
      </c>
      <c r="C166" s="96" t="s">
        <v>196</v>
      </c>
      <c r="D166" s="107"/>
      <c r="E166" s="94" t="s">
        <v>37</v>
      </c>
      <c r="F166" s="100">
        <v>1</v>
      </c>
      <c r="G166" s="21"/>
      <c r="H166" s="22"/>
    </row>
    <row r="167" spans="1:8">
      <c r="A167" s="95">
        <v>41</v>
      </c>
      <c r="B167" s="92" t="s">
        <v>101</v>
      </c>
      <c r="C167" s="96" t="s">
        <v>174</v>
      </c>
      <c r="D167" s="107"/>
      <c r="E167" s="94" t="s">
        <v>37</v>
      </c>
      <c r="F167" s="100">
        <v>1</v>
      </c>
      <c r="G167" s="21"/>
      <c r="H167" s="22"/>
    </row>
    <row r="168" spans="1:8">
      <c r="A168" s="95">
        <v>42</v>
      </c>
      <c r="B168" s="92" t="s">
        <v>101</v>
      </c>
      <c r="C168" s="101" t="s">
        <v>224</v>
      </c>
      <c r="D168" s="104"/>
      <c r="E168" s="94" t="s">
        <v>37</v>
      </c>
      <c r="F168" s="98">
        <v>1</v>
      </c>
      <c r="G168" s="21"/>
      <c r="H168" s="22"/>
    </row>
    <row r="169" spans="1:8">
      <c r="A169" s="95">
        <v>43</v>
      </c>
      <c r="B169" s="92" t="s">
        <v>101</v>
      </c>
      <c r="C169" s="101" t="s">
        <v>225</v>
      </c>
      <c r="D169" s="104"/>
      <c r="E169" s="94" t="s">
        <v>37</v>
      </c>
      <c r="F169" s="98">
        <v>1</v>
      </c>
      <c r="G169" s="21"/>
      <c r="H169" s="22"/>
    </row>
    <row r="170" spans="1:8">
      <c r="A170" s="95">
        <v>44</v>
      </c>
      <c r="B170" s="92" t="s">
        <v>101</v>
      </c>
      <c r="C170" s="109" t="s">
        <v>175</v>
      </c>
      <c r="D170" s="110"/>
      <c r="E170" s="94" t="s">
        <v>37</v>
      </c>
      <c r="F170" s="98">
        <v>1</v>
      </c>
      <c r="G170" s="21"/>
      <c r="H170" s="22"/>
    </row>
    <row r="171" spans="1:8">
      <c r="A171" s="95">
        <v>45</v>
      </c>
      <c r="B171" s="92" t="s">
        <v>101</v>
      </c>
      <c r="C171" s="101" t="s">
        <v>176</v>
      </c>
      <c r="D171" s="104"/>
      <c r="E171" s="94" t="s">
        <v>37</v>
      </c>
      <c r="F171" s="98">
        <v>1</v>
      </c>
      <c r="G171" s="21"/>
      <c r="H171" s="22"/>
    </row>
    <row r="172" spans="1:8">
      <c r="A172" s="95">
        <v>46</v>
      </c>
      <c r="B172" s="92" t="s">
        <v>101</v>
      </c>
      <c r="C172" s="109" t="s">
        <v>177</v>
      </c>
      <c r="D172" s="110"/>
      <c r="E172" s="94" t="s">
        <v>37</v>
      </c>
      <c r="F172" s="98">
        <v>1</v>
      </c>
      <c r="G172" s="21"/>
      <c r="H172" s="22"/>
    </row>
    <row r="173" spans="1:8" ht="48">
      <c r="A173" s="95">
        <v>47</v>
      </c>
      <c r="B173" s="92" t="s">
        <v>101</v>
      </c>
      <c r="C173" s="117" t="s">
        <v>178</v>
      </c>
      <c r="D173" s="104" t="s">
        <v>179</v>
      </c>
      <c r="E173" s="94" t="s">
        <v>37</v>
      </c>
      <c r="F173" s="118">
        <v>1</v>
      </c>
      <c r="G173" s="21"/>
      <c r="H173" s="22"/>
    </row>
    <row r="174" spans="1:8" ht="24">
      <c r="A174" s="95">
        <v>48</v>
      </c>
      <c r="B174" s="92" t="s">
        <v>101</v>
      </c>
      <c r="C174" s="101" t="s">
        <v>180</v>
      </c>
      <c r="D174" s="119"/>
      <c r="E174" s="94" t="s">
        <v>37</v>
      </c>
      <c r="F174" s="120">
        <v>1</v>
      </c>
      <c r="G174" s="21"/>
      <c r="H174" s="22"/>
    </row>
    <row r="175" spans="1:8" s="17" customFormat="1">
      <c r="A175" s="28"/>
      <c r="B175" s="29"/>
      <c r="C175" s="30"/>
      <c r="D175" s="30"/>
      <c r="E175" s="31"/>
      <c r="F175" s="12"/>
      <c r="G175" s="12"/>
      <c r="H175" s="32"/>
    </row>
    <row r="176" spans="1:8" ht="15">
      <c r="A176" s="13"/>
      <c r="B176" s="13"/>
      <c r="C176" s="18"/>
      <c r="D176" s="18"/>
      <c r="E176" s="19"/>
      <c r="F176" s="18"/>
      <c r="G176" s="18" t="s">
        <v>6</v>
      </c>
      <c r="H176" s="20"/>
    </row>
    <row r="178" spans="1:8" s="25" customFormat="1" ht="12.75" customHeight="1">
      <c r="B178" s="26" t="str">
        <f>'1,1'!B37</f>
        <v>Piezīmes:</v>
      </c>
    </row>
    <row r="179" spans="1:8" s="25" customFormat="1" ht="45" customHeight="1">
      <c r="A179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179" s="684"/>
      <c r="C179" s="684"/>
      <c r="D179" s="684"/>
      <c r="E179" s="684"/>
      <c r="F179" s="684"/>
      <c r="G179" s="684"/>
      <c r="H179" s="684"/>
    </row>
    <row r="180" spans="1:8" s="25" customFormat="1" ht="12.75" customHeight="1">
      <c r="A180" s="684" t="e">
        <f>'1,1'!#REF!</f>
        <v>#REF!</v>
      </c>
      <c r="B180" s="684"/>
      <c r="C180" s="684"/>
      <c r="D180" s="684"/>
      <c r="E180" s="684"/>
      <c r="F180" s="684"/>
      <c r="G180" s="684"/>
      <c r="H180" s="684"/>
    </row>
    <row r="181" spans="1:8" s="25" customFormat="1" ht="12.75" customHeight="1">
      <c r="B181" s="27"/>
    </row>
    <row r="182" spans="1:8">
      <c r="B182" s="5" t="str">
        <f>'1,1'!B40</f>
        <v>Sastādīja:</v>
      </c>
    </row>
    <row r="183" spans="1:8" ht="14.25" customHeight="1">
      <c r="C183" s="33" t="str">
        <f>'1,1'!C41</f>
        <v>Arnis Gailītis</v>
      </c>
      <c r="D183" s="33"/>
    </row>
    <row r="184" spans="1:8">
      <c r="C184" s="34" t="str">
        <f>'1,1'!C42</f>
        <v>Sertifikāta Nr.20-5643</v>
      </c>
      <c r="D184" s="34"/>
      <c r="E184" s="35"/>
    </row>
    <row r="187" spans="1:8">
      <c r="B187" s="41" t="str">
        <f>'1,1'!B45</f>
        <v>Pārbaudīja:</v>
      </c>
      <c r="C187" s="3"/>
      <c r="D187" s="3"/>
    </row>
    <row r="188" spans="1:8">
      <c r="B188" s="2"/>
      <c r="C188" s="33" t="str">
        <f>'1,1'!C46</f>
        <v>Andris Kokins</v>
      </c>
      <c r="D188" s="33"/>
    </row>
    <row r="189" spans="1:8">
      <c r="B189" s="1"/>
      <c r="C189" s="34" t="str">
        <f>'1,1'!C47</f>
        <v>Sertifikāta Nr.10-0024</v>
      </c>
      <c r="D189" s="34"/>
    </row>
  </sheetData>
  <mergeCells count="15">
    <mergeCell ref="A180:H180"/>
    <mergeCell ref="A179:H179"/>
    <mergeCell ref="A1:C1"/>
    <mergeCell ref="A2:H2"/>
    <mergeCell ref="A7:H7"/>
    <mergeCell ref="A11:A12"/>
    <mergeCell ref="B11:B12"/>
    <mergeCell ref="E11:E12"/>
    <mergeCell ref="F11:F12"/>
    <mergeCell ref="G11:G12"/>
    <mergeCell ref="H11:H12"/>
    <mergeCell ref="C3:H3"/>
    <mergeCell ref="C4:H4"/>
    <mergeCell ref="C5:H5"/>
    <mergeCell ref="C11:D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92"/>
  <sheetViews>
    <sheetView showZeros="0" view="pageBreakPreview" topLeftCell="A158" zoomScale="80" zoomScaleNormal="100" zoomScaleSheetLayoutView="80" workbookViewId="0">
      <selection activeCell="A257" sqref="A1:XFD1048576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7.5703125" style="5" customWidth="1"/>
    <col min="5" max="5" width="8.140625" style="5" customWidth="1"/>
    <col min="6" max="7" width="9.140625" style="5"/>
    <col min="8" max="8" width="20.7109375" style="5" customWidth="1"/>
    <col min="9" max="9" width="9.140625" style="5"/>
    <col min="10" max="10" width="0" style="5" hidden="1" customWidth="1"/>
    <col min="11" max="16384" width="9.140625" style="5"/>
  </cols>
  <sheetData>
    <row r="1" spans="1:8" s="9" customFormat="1" ht="15">
      <c r="A1" s="686" t="s">
        <v>15</v>
      </c>
      <c r="B1" s="686"/>
      <c r="C1" s="686"/>
      <c r="D1" s="43"/>
      <c r="E1" s="36" t="str">
        <f ca="1">MID(CELL("filename",A1), FIND("]", CELL("filename",A1))+ 1, 255)</f>
        <v>2,4</v>
      </c>
      <c r="F1" s="36"/>
      <c r="G1" s="36"/>
      <c r="H1" s="36"/>
    </row>
    <row r="2" spans="1:8" s="9" customFormat="1" ht="15">
      <c r="A2" s="687" t="str">
        <f>C13</f>
        <v>Ventilācija</v>
      </c>
      <c r="B2" s="687"/>
      <c r="C2" s="687"/>
      <c r="D2" s="687"/>
      <c r="E2" s="687"/>
      <c r="F2" s="687"/>
      <c r="G2" s="687"/>
      <c r="H2" s="687"/>
    </row>
    <row r="3" spans="1:8" ht="47.25" customHeight="1">
      <c r="A3" s="6"/>
      <c r="B3" s="6" t="s">
        <v>2</v>
      </c>
      <c r="C3" s="695" t="str">
        <f>'1,1'!C3</f>
        <v>Skolas ēka un Siguldas mācību korpuss</v>
      </c>
      <c r="D3" s="695"/>
      <c r="E3" s="695"/>
      <c r="F3" s="695"/>
      <c r="G3" s="695"/>
      <c r="H3" s="695"/>
    </row>
    <row r="4" spans="1:8" ht="40.5" customHeight="1">
      <c r="A4" s="6"/>
      <c r="B4" s="6" t="s">
        <v>3</v>
      </c>
      <c r="C4" s="695" t="str">
        <f>'1,1'!C4</f>
        <v>Skolas ēkas pārbūve un Siguldas mācību korpusa būvniecība (1. kārta- mācību korpuss)</v>
      </c>
      <c r="D4" s="695"/>
      <c r="E4" s="695"/>
      <c r="F4" s="695"/>
      <c r="G4" s="695"/>
      <c r="H4" s="695"/>
    </row>
    <row r="5" spans="1:8" ht="15">
      <c r="A5" s="6"/>
      <c r="B5" s="6" t="s">
        <v>4</v>
      </c>
      <c r="C5" s="696" t="str">
        <f>'1,1'!C5</f>
        <v>Ata Kronvalda iela 7, Sigulda</v>
      </c>
      <c r="D5" s="696"/>
      <c r="E5" s="696"/>
      <c r="F5" s="696"/>
      <c r="G5" s="696"/>
      <c r="H5" s="696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  <c r="H7" s="685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690" t="s">
        <v>5</v>
      </c>
      <c r="B11" s="691" t="s">
        <v>7</v>
      </c>
      <c r="C11" s="697" t="s">
        <v>8</v>
      </c>
      <c r="D11" s="698"/>
      <c r="E11" s="694" t="s">
        <v>9</v>
      </c>
      <c r="F11" s="690" t="s">
        <v>10</v>
      </c>
      <c r="G11" s="688" t="s">
        <v>19</v>
      </c>
      <c r="H11" s="688" t="s">
        <v>20</v>
      </c>
    </row>
    <row r="12" spans="1:8" ht="59.25" customHeight="1">
      <c r="A12" s="690"/>
      <c r="B12" s="692"/>
      <c r="C12" s="699"/>
      <c r="D12" s="700"/>
      <c r="E12" s="694"/>
      <c r="F12" s="690"/>
      <c r="G12" s="689"/>
      <c r="H12" s="689"/>
    </row>
    <row r="13" spans="1:8" ht="15.75">
      <c r="A13" s="86"/>
      <c r="B13" s="87">
        <v>0</v>
      </c>
      <c r="C13" s="88" t="s">
        <v>1617</v>
      </c>
      <c r="D13" s="88"/>
      <c r="E13" s="89"/>
      <c r="F13" s="90"/>
      <c r="G13" s="23"/>
      <c r="H13" s="24"/>
    </row>
    <row r="14" spans="1:8" ht="25.5">
      <c r="A14" s="91"/>
      <c r="B14" s="92"/>
      <c r="C14" s="125" t="s">
        <v>226</v>
      </c>
      <c r="D14" s="125"/>
      <c r="E14" s="126"/>
      <c r="F14" s="126"/>
      <c r="G14" s="21"/>
      <c r="H14" s="22"/>
    </row>
    <row r="15" spans="1:8">
      <c r="A15" s="127"/>
      <c r="B15" s="92"/>
      <c r="C15" s="128"/>
      <c r="D15" s="128"/>
      <c r="E15" s="129"/>
      <c r="F15" s="130"/>
      <c r="G15" s="21"/>
      <c r="H15" s="22"/>
    </row>
    <row r="16" spans="1:8">
      <c r="A16" s="95"/>
      <c r="B16" s="92"/>
      <c r="C16" s="131" t="s">
        <v>227</v>
      </c>
      <c r="D16" s="131"/>
      <c r="E16" s="128"/>
      <c r="F16" s="130"/>
      <c r="G16" s="21"/>
      <c r="H16" s="22"/>
    </row>
    <row r="17" spans="1:8" ht="96">
      <c r="A17" s="132">
        <v>1</v>
      </c>
      <c r="B17" s="92" t="s">
        <v>101</v>
      </c>
      <c r="C17" s="101" t="s">
        <v>228</v>
      </c>
      <c r="D17" s="119" t="s">
        <v>229</v>
      </c>
      <c r="E17" s="133" t="s">
        <v>230</v>
      </c>
      <c r="F17" s="120">
        <v>1</v>
      </c>
      <c r="G17" s="21"/>
      <c r="H17" s="22"/>
    </row>
    <row r="18" spans="1:8">
      <c r="A18" s="132">
        <f t="shared" ref="A18:A80" si="0">A17+1</f>
        <v>2</v>
      </c>
      <c r="B18" s="92" t="s">
        <v>101</v>
      </c>
      <c r="C18" s="101" t="s">
        <v>231</v>
      </c>
      <c r="D18" s="119" t="s">
        <v>232</v>
      </c>
      <c r="E18" s="133" t="s">
        <v>233</v>
      </c>
      <c r="F18" s="98">
        <v>7</v>
      </c>
      <c r="G18" s="21"/>
      <c r="H18" s="22"/>
    </row>
    <row r="19" spans="1:8">
      <c r="A19" s="132">
        <v>2</v>
      </c>
      <c r="B19" s="92" t="s">
        <v>101</v>
      </c>
      <c r="C19" s="101" t="s">
        <v>231</v>
      </c>
      <c r="D19" s="119" t="s">
        <v>234</v>
      </c>
      <c r="E19" s="133" t="s">
        <v>233</v>
      </c>
      <c r="F19" s="98">
        <v>220</v>
      </c>
      <c r="G19" s="21"/>
      <c r="H19" s="22"/>
    </row>
    <row r="20" spans="1:8">
      <c r="A20" s="132">
        <f t="shared" si="0"/>
        <v>3</v>
      </c>
      <c r="B20" s="92" t="s">
        <v>101</v>
      </c>
      <c r="C20" s="101" t="s">
        <v>231</v>
      </c>
      <c r="D20" s="119" t="s">
        <v>235</v>
      </c>
      <c r="E20" s="133" t="s">
        <v>233</v>
      </c>
      <c r="F20" s="98">
        <v>165</v>
      </c>
      <c r="G20" s="21"/>
      <c r="H20" s="22"/>
    </row>
    <row r="21" spans="1:8">
      <c r="A21" s="132">
        <v>3</v>
      </c>
      <c r="B21" s="92" t="s">
        <v>101</v>
      </c>
      <c r="C21" s="101" t="s">
        <v>231</v>
      </c>
      <c r="D21" s="119" t="s">
        <v>236</v>
      </c>
      <c r="E21" s="133" t="s">
        <v>233</v>
      </c>
      <c r="F21" s="98">
        <v>25</v>
      </c>
      <c r="G21" s="21"/>
      <c r="H21" s="22"/>
    </row>
    <row r="22" spans="1:8" ht="24">
      <c r="A22" s="132">
        <f t="shared" si="0"/>
        <v>4</v>
      </c>
      <c r="B22" s="92" t="s">
        <v>101</v>
      </c>
      <c r="C22" s="101" t="s">
        <v>231</v>
      </c>
      <c r="D22" s="119" t="s">
        <v>237</v>
      </c>
      <c r="E22" s="133" t="s">
        <v>233</v>
      </c>
      <c r="F22" s="98">
        <v>1</v>
      </c>
      <c r="G22" s="21"/>
      <c r="H22" s="22"/>
    </row>
    <row r="23" spans="1:8" ht="24">
      <c r="A23" s="132">
        <v>4</v>
      </c>
      <c r="B23" s="92" t="s">
        <v>101</v>
      </c>
      <c r="C23" s="101" t="s">
        <v>231</v>
      </c>
      <c r="D23" s="119" t="s">
        <v>238</v>
      </c>
      <c r="E23" s="133" t="s">
        <v>233</v>
      </c>
      <c r="F23" s="98">
        <v>1</v>
      </c>
      <c r="G23" s="21"/>
      <c r="H23" s="22"/>
    </row>
    <row r="24" spans="1:8" ht="24">
      <c r="A24" s="132">
        <f t="shared" si="0"/>
        <v>5</v>
      </c>
      <c r="B24" s="92" t="s">
        <v>101</v>
      </c>
      <c r="C24" s="101" t="s">
        <v>231</v>
      </c>
      <c r="D24" s="119" t="s">
        <v>239</v>
      </c>
      <c r="E24" s="133" t="s">
        <v>233</v>
      </c>
      <c r="F24" s="98">
        <v>170</v>
      </c>
      <c r="G24" s="21"/>
      <c r="H24" s="22"/>
    </row>
    <row r="25" spans="1:8" ht="24">
      <c r="A25" s="132">
        <v>5</v>
      </c>
      <c r="B25" s="92" t="s">
        <v>101</v>
      </c>
      <c r="C25" s="101" t="s">
        <v>231</v>
      </c>
      <c r="D25" s="119" t="s">
        <v>240</v>
      </c>
      <c r="E25" s="133" t="s">
        <v>233</v>
      </c>
      <c r="F25" s="98">
        <v>60</v>
      </c>
      <c r="G25" s="21"/>
      <c r="H25" s="22"/>
    </row>
    <row r="26" spans="1:8" ht="24">
      <c r="A26" s="132">
        <f t="shared" si="0"/>
        <v>6</v>
      </c>
      <c r="B26" s="92" t="s">
        <v>101</v>
      </c>
      <c r="C26" s="101" t="s">
        <v>231</v>
      </c>
      <c r="D26" s="119" t="s">
        <v>241</v>
      </c>
      <c r="E26" s="133" t="s">
        <v>233</v>
      </c>
      <c r="F26" s="98">
        <v>5</v>
      </c>
      <c r="G26" s="21"/>
      <c r="H26" s="22"/>
    </row>
    <row r="27" spans="1:8" ht="24">
      <c r="A27" s="132">
        <v>6</v>
      </c>
      <c r="B27" s="92" t="s">
        <v>101</v>
      </c>
      <c r="C27" s="101" t="s">
        <v>231</v>
      </c>
      <c r="D27" s="119" t="s">
        <v>242</v>
      </c>
      <c r="E27" s="133" t="s">
        <v>233</v>
      </c>
      <c r="F27" s="98">
        <v>2</v>
      </c>
      <c r="G27" s="21"/>
      <c r="H27" s="22"/>
    </row>
    <row r="28" spans="1:8" ht="24">
      <c r="A28" s="132">
        <f t="shared" si="0"/>
        <v>7</v>
      </c>
      <c r="B28" s="92" t="s">
        <v>101</v>
      </c>
      <c r="C28" s="101" t="s">
        <v>231</v>
      </c>
      <c r="D28" s="119" t="s">
        <v>243</v>
      </c>
      <c r="E28" s="133" t="s">
        <v>233</v>
      </c>
      <c r="F28" s="98">
        <v>75</v>
      </c>
      <c r="G28" s="21"/>
      <c r="H28" s="22"/>
    </row>
    <row r="29" spans="1:8" ht="24">
      <c r="A29" s="132">
        <v>7</v>
      </c>
      <c r="B29" s="92" t="s">
        <v>101</v>
      </c>
      <c r="C29" s="101" t="s">
        <v>231</v>
      </c>
      <c r="D29" s="119" t="s">
        <v>244</v>
      </c>
      <c r="E29" s="133" t="s">
        <v>233</v>
      </c>
      <c r="F29" s="98">
        <v>9</v>
      </c>
      <c r="G29" s="21"/>
      <c r="H29" s="22"/>
    </row>
    <row r="30" spans="1:8" ht="24">
      <c r="A30" s="132">
        <f t="shared" si="0"/>
        <v>8</v>
      </c>
      <c r="B30" s="92" t="s">
        <v>101</v>
      </c>
      <c r="C30" s="101" t="s">
        <v>231</v>
      </c>
      <c r="D30" s="119" t="s">
        <v>245</v>
      </c>
      <c r="E30" s="133" t="s">
        <v>233</v>
      </c>
      <c r="F30" s="98">
        <v>4</v>
      </c>
      <c r="G30" s="21"/>
      <c r="H30" s="22"/>
    </row>
    <row r="31" spans="1:8" ht="24">
      <c r="A31" s="132">
        <v>8</v>
      </c>
      <c r="B31" s="92" t="s">
        <v>101</v>
      </c>
      <c r="C31" s="101" t="s">
        <v>231</v>
      </c>
      <c r="D31" s="119" t="s">
        <v>246</v>
      </c>
      <c r="E31" s="133" t="s">
        <v>233</v>
      </c>
      <c r="F31" s="98">
        <v>18</v>
      </c>
      <c r="G31" s="21"/>
      <c r="H31" s="22"/>
    </row>
    <row r="32" spans="1:8" ht="24">
      <c r="A32" s="132">
        <f t="shared" si="0"/>
        <v>9</v>
      </c>
      <c r="B32" s="92" t="s">
        <v>101</v>
      </c>
      <c r="C32" s="101" t="s">
        <v>231</v>
      </c>
      <c r="D32" s="119" t="s">
        <v>247</v>
      </c>
      <c r="E32" s="133" t="s">
        <v>233</v>
      </c>
      <c r="F32" s="98">
        <v>10</v>
      </c>
      <c r="G32" s="21"/>
      <c r="H32" s="22"/>
    </row>
    <row r="33" spans="1:8" ht="24">
      <c r="A33" s="132">
        <v>9</v>
      </c>
      <c r="B33" s="92" t="s">
        <v>101</v>
      </c>
      <c r="C33" s="101" t="s">
        <v>231</v>
      </c>
      <c r="D33" s="119" t="s">
        <v>248</v>
      </c>
      <c r="E33" s="133" t="s">
        <v>233</v>
      </c>
      <c r="F33" s="98">
        <v>5</v>
      </c>
      <c r="G33" s="21"/>
      <c r="H33" s="22"/>
    </row>
    <row r="34" spans="1:8" ht="24">
      <c r="A34" s="132">
        <f t="shared" si="0"/>
        <v>10</v>
      </c>
      <c r="B34" s="92" t="s">
        <v>101</v>
      </c>
      <c r="C34" s="101" t="s">
        <v>231</v>
      </c>
      <c r="D34" s="119" t="s">
        <v>249</v>
      </c>
      <c r="E34" s="133" t="s">
        <v>233</v>
      </c>
      <c r="F34" s="98">
        <v>60</v>
      </c>
      <c r="G34" s="21"/>
      <c r="H34" s="22"/>
    </row>
    <row r="35" spans="1:8" ht="24">
      <c r="A35" s="132">
        <v>10</v>
      </c>
      <c r="B35" s="92" t="s">
        <v>101</v>
      </c>
      <c r="C35" s="101" t="s">
        <v>231</v>
      </c>
      <c r="D35" s="119" t="s">
        <v>250</v>
      </c>
      <c r="E35" s="133" t="s">
        <v>233</v>
      </c>
      <c r="F35" s="98">
        <v>1</v>
      </c>
      <c r="G35" s="21"/>
      <c r="H35" s="22"/>
    </row>
    <row r="36" spans="1:8" ht="24">
      <c r="A36" s="132">
        <f t="shared" si="0"/>
        <v>11</v>
      </c>
      <c r="B36" s="92" t="s">
        <v>101</v>
      </c>
      <c r="C36" s="101" t="s">
        <v>231</v>
      </c>
      <c r="D36" s="119" t="s">
        <v>251</v>
      </c>
      <c r="E36" s="133" t="s">
        <v>233</v>
      </c>
      <c r="F36" s="98">
        <v>5</v>
      </c>
      <c r="G36" s="21"/>
      <c r="H36" s="22"/>
    </row>
    <row r="37" spans="1:8" ht="24">
      <c r="A37" s="132">
        <v>11</v>
      </c>
      <c r="B37" s="92" t="s">
        <v>101</v>
      </c>
      <c r="C37" s="101" t="s">
        <v>231</v>
      </c>
      <c r="D37" s="119" t="s">
        <v>252</v>
      </c>
      <c r="E37" s="133" t="s">
        <v>233</v>
      </c>
      <c r="F37" s="98">
        <v>4</v>
      </c>
      <c r="G37" s="21"/>
      <c r="H37" s="22"/>
    </row>
    <row r="38" spans="1:8" ht="24">
      <c r="A38" s="132">
        <f t="shared" si="0"/>
        <v>12</v>
      </c>
      <c r="B38" s="92" t="s">
        <v>101</v>
      </c>
      <c r="C38" s="101" t="s">
        <v>231</v>
      </c>
      <c r="D38" s="119" t="s">
        <v>253</v>
      </c>
      <c r="E38" s="133" t="s">
        <v>233</v>
      </c>
      <c r="F38" s="98">
        <v>4</v>
      </c>
      <c r="G38" s="21"/>
      <c r="H38" s="22"/>
    </row>
    <row r="39" spans="1:8" ht="24">
      <c r="A39" s="132">
        <v>12</v>
      </c>
      <c r="B39" s="92" t="s">
        <v>101</v>
      </c>
      <c r="C39" s="101" t="s">
        <v>231</v>
      </c>
      <c r="D39" s="119" t="s">
        <v>254</v>
      </c>
      <c r="E39" s="133" t="s">
        <v>233</v>
      </c>
      <c r="F39" s="98">
        <v>1</v>
      </c>
      <c r="G39" s="21"/>
      <c r="H39" s="22"/>
    </row>
    <row r="40" spans="1:8" ht="24">
      <c r="A40" s="132">
        <f t="shared" si="0"/>
        <v>13</v>
      </c>
      <c r="B40" s="92" t="s">
        <v>101</v>
      </c>
      <c r="C40" s="101" t="s">
        <v>231</v>
      </c>
      <c r="D40" s="119" t="s">
        <v>255</v>
      </c>
      <c r="E40" s="133" t="s">
        <v>233</v>
      </c>
      <c r="F40" s="98">
        <v>1</v>
      </c>
      <c r="G40" s="21"/>
      <c r="H40" s="22"/>
    </row>
    <row r="41" spans="1:8" ht="24">
      <c r="A41" s="132">
        <v>13</v>
      </c>
      <c r="B41" s="92" t="s">
        <v>101</v>
      </c>
      <c r="C41" s="101" t="s">
        <v>231</v>
      </c>
      <c r="D41" s="119" t="s">
        <v>256</v>
      </c>
      <c r="E41" s="133" t="s">
        <v>233</v>
      </c>
      <c r="F41" s="98">
        <v>5</v>
      </c>
      <c r="G41" s="21"/>
      <c r="H41" s="22"/>
    </row>
    <row r="42" spans="1:8" ht="24">
      <c r="A42" s="132">
        <f t="shared" si="0"/>
        <v>14</v>
      </c>
      <c r="B42" s="92" t="s">
        <v>101</v>
      </c>
      <c r="C42" s="101" t="s">
        <v>231</v>
      </c>
      <c r="D42" s="119" t="s">
        <v>257</v>
      </c>
      <c r="E42" s="133" t="s">
        <v>233</v>
      </c>
      <c r="F42" s="98">
        <v>20</v>
      </c>
      <c r="G42" s="21"/>
      <c r="H42" s="22"/>
    </row>
    <row r="43" spans="1:8" ht="24">
      <c r="A43" s="132">
        <v>14</v>
      </c>
      <c r="B43" s="92" t="s">
        <v>101</v>
      </c>
      <c r="C43" s="101" t="s">
        <v>231</v>
      </c>
      <c r="D43" s="119" t="s">
        <v>258</v>
      </c>
      <c r="E43" s="133" t="s">
        <v>233</v>
      </c>
      <c r="F43" s="98">
        <v>4</v>
      </c>
      <c r="G43" s="21"/>
      <c r="H43" s="22"/>
    </row>
    <row r="44" spans="1:8" ht="24">
      <c r="A44" s="132">
        <f t="shared" si="0"/>
        <v>15</v>
      </c>
      <c r="B44" s="92" t="s">
        <v>101</v>
      </c>
      <c r="C44" s="101" t="s">
        <v>231</v>
      </c>
      <c r="D44" s="119" t="s">
        <v>259</v>
      </c>
      <c r="E44" s="133" t="s">
        <v>233</v>
      </c>
      <c r="F44" s="98">
        <v>13</v>
      </c>
      <c r="G44" s="21"/>
      <c r="H44" s="22"/>
    </row>
    <row r="45" spans="1:8" ht="24">
      <c r="A45" s="132">
        <v>15</v>
      </c>
      <c r="B45" s="92" t="s">
        <v>101</v>
      </c>
      <c r="C45" s="101" t="s">
        <v>231</v>
      </c>
      <c r="D45" s="119" t="s">
        <v>260</v>
      </c>
      <c r="E45" s="133" t="s">
        <v>233</v>
      </c>
      <c r="F45" s="98">
        <v>27</v>
      </c>
      <c r="G45" s="21"/>
      <c r="H45" s="22"/>
    </row>
    <row r="46" spans="1:8" ht="24">
      <c r="A46" s="132">
        <f t="shared" si="0"/>
        <v>16</v>
      </c>
      <c r="B46" s="92" t="s">
        <v>101</v>
      </c>
      <c r="C46" s="101" t="s">
        <v>231</v>
      </c>
      <c r="D46" s="119" t="s">
        <v>261</v>
      </c>
      <c r="E46" s="133" t="s">
        <v>233</v>
      </c>
      <c r="F46" s="98">
        <v>3</v>
      </c>
      <c r="G46" s="21"/>
      <c r="H46" s="22"/>
    </row>
    <row r="47" spans="1:8" ht="24">
      <c r="A47" s="132">
        <v>16</v>
      </c>
      <c r="B47" s="92" t="s">
        <v>101</v>
      </c>
      <c r="C47" s="101" t="s">
        <v>231</v>
      </c>
      <c r="D47" s="119" t="s">
        <v>262</v>
      </c>
      <c r="E47" s="133" t="s">
        <v>233</v>
      </c>
      <c r="F47" s="98">
        <v>1</v>
      </c>
      <c r="G47" s="21"/>
      <c r="H47" s="22"/>
    </row>
    <row r="48" spans="1:8" ht="24">
      <c r="A48" s="132">
        <f t="shared" si="0"/>
        <v>17</v>
      </c>
      <c r="B48" s="92" t="s">
        <v>101</v>
      </c>
      <c r="C48" s="101" t="s">
        <v>231</v>
      </c>
      <c r="D48" s="119" t="s">
        <v>263</v>
      </c>
      <c r="E48" s="133" t="s">
        <v>233</v>
      </c>
      <c r="F48" s="98">
        <v>2</v>
      </c>
      <c r="G48" s="21"/>
      <c r="H48" s="22"/>
    </row>
    <row r="49" spans="1:8" ht="24">
      <c r="A49" s="132">
        <v>17</v>
      </c>
      <c r="B49" s="92" t="s">
        <v>101</v>
      </c>
      <c r="C49" s="101" t="s">
        <v>231</v>
      </c>
      <c r="D49" s="119" t="s">
        <v>264</v>
      </c>
      <c r="E49" s="133" t="s">
        <v>233</v>
      </c>
      <c r="F49" s="98">
        <v>4</v>
      </c>
      <c r="G49" s="21"/>
      <c r="H49" s="22"/>
    </row>
    <row r="50" spans="1:8" ht="60">
      <c r="A50" s="132">
        <f t="shared" si="0"/>
        <v>18</v>
      </c>
      <c r="B50" s="92" t="s">
        <v>101</v>
      </c>
      <c r="C50" s="101" t="s">
        <v>265</v>
      </c>
      <c r="D50" s="119" t="s">
        <v>266</v>
      </c>
      <c r="E50" s="134" t="s">
        <v>267</v>
      </c>
      <c r="F50" s="98">
        <v>47</v>
      </c>
      <c r="G50" s="21"/>
      <c r="H50" s="22"/>
    </row>
    <row r="51" spans="1:8" ht="60">
      <c r="A51" s="132">
        <v>18</v>
      </c>
      <c r="B51" s="92" t="s">
        <v>101</v>
      </c>
      <c r="C51" s="101" t="s">
        <v>265</v>
      </c>
      <c r="D51" s="119" t="s">
        <v>268</v>
      </c>
      <c r="E51" s="134" t="s">
        <v>267</v>
      </c>
      <c r="F51" s="98">
        <v>6</v>
      </c>
      <c r="G51" s="21"/>
      <c r="H51" s="22"/>
    </row>
    <row r="52" spans="1:8" ht="60">
      <c r="A52" s="132">
        <f t="shared" si="0"/>
        <v>19</v>
      </c>
      <c r="B52" s="92" t="s">
        <v>101</v>
      </c>
      <c r="C52" s="101" t="s">
        <v>265</v>
      </c>
      <c r="D52" s="119" t="s">
        <v>269</v>
      </c>
      <c r="E52" s="134" t="s">
        <v>267</v>
      </c>
      <c r="F52" s="98">
        <v>1</v>
      </c>
      <c r="G52" s="21"/>
      <c r="H52" s="22"/>
    </row>
    <row r="53" spans="1:8" ht="60">
      <c r="A53" s="132">
        <v>19</v>
      </c>
      <c r="B53" s="92" t="s">
        <v>101</v>
      </c>
      <c r="C53" s="101" t="s">
        <v>265</v>
      </c>
      <c r="D53" s="119" t="s">
        <v>269</v>
      </c>
      <c r="E53" s="134" t="s">
        <v>267</v>
      </c>
      <c r="F53" s="98">
        <v>2</v>
      </c>
      <c r="G53" s="21"/>
      <c r="H53" s="22"/>
    </row>
    <row r="54" spans="1:8" ht="60">
      <c r="A54" s="132">
        <f t="shared" si="0"/>
        <v>20</v>
      </c>
      <c r="B54" s="92" t="s">
        <v>101</v>
      </c>
      <c r="C54" s="101" t="s">
        <v>265</v>
      </c>
      <c r="D54" s="119" t="s">
        <v>270</v>
      </c>
      <c r="E54" s="134" t="s">
        <v>267</v>
      </c>
      <c r="F54" s="98">
        <v>8</v>
      </c>
      <c r="G54" s="21"/>
      <c r="H54" s="22"/>
    </row>
    <row r="55" spans="1:8" ht="36">
      <c r="A55" s="132">
        <v>20</v>
      </c>
      <c r="B55" s="92" t="s">
        <v>101</v>
      </c>
      <c r="C55" s="101" t="s">
        <v>265</v>
      </c>
      <c r="D55" s="119" t="s">
        <v>271</v>
      </c>
      <c r="E55" s="134" t="s">
        <v>267</v>
      </c>
      <c r="F55" s="98">
        <v>2</v>
      </c>
      <c r="G55" s="21"/>
      <c r="H55" s="22"/>
    </row>
    <row r="56" spans="1:8" ht="36">
      <c r="A56" s="132">
        <f t="shared" si="0"/>
        <v>21</v>
      </c>
      <c r="B56" s="92"/>
      <c r="C56" s="101" t="s">
        <v>265</v>
      </c>
      <c r="D56" s="119" t="s">
        <v>272</v>
      </c>
      <c r="E56" s="134" t="s">
        <v>267</v>
      </c>
      <c r="F56" s="98">
        <v>1</v>
      </c>
      <c r="G56" s="21"/>
      <c r="H56" s="22"/>
    </row>
    <row r="57" spans="1:8" ht="24">
      <c r="A57" s="132">
        <v>21</v>
      </c>
      <c r="B57" s="92" t="s">
        <v>101</v>
      </c>
      <c r="C57" s="101" t="s">
        <v>265</v>
      </c>
      <c r="D57" s="119" t="s">
        <v>273</v>
      </c>
      <c r="E57" s="134" t="s">
        <v>267</v>
      </c>
      <c r="F57" s="98">
        <v>2</v>
      </c>
      <c r="G57" s="21"/>
      <c r="H57" s="22"/>
    </row>
    <row r="58" spans="1:8" ht="24">
      <c r="A58" s="132">
        <f t="shared" si="0"/>
        <v>22</v>
      </c>
      <c r="B58" s="92" t="s">
        <v>101</v>
      </c>
      <c r="C58" s="101" t="s">
        <v>265</v>
      </c>
      <c r="D58" s="119" t="s">
        <v>274</v>
      </c>
      <c r="E58" s="134" t="s">
        <v>267</v>
      </c>
      <c r="F58" s="98">
        <v>8</v>
      </c>
      <c r="G58" s="21"/>
      <c r="H58" s="22"/>
    </row>
    <row r="59" spans="1:8" ht="36">
      <c r="A59" s="132">
        <v>22</v>
      </c>
      <c r="B59" s="92" t="s">
        <v>101</v>
      </c>
      <c r="C59" s="101" t="s">
        <v>265</v>
      </c>
      <c r="D59" s="119" t="s">
        <v>275</v>
      </c>
      <c r="E59" s="134" t="s">
        <v>267</v>
      </c>
      <c r="F59" s="98">
        <v>2</v>
      </c>
      <c r="G59" s="21"/>
      <c r="H59" s="22"/>
    </row>
    <row r="60" spans="1:8" ht="24">
      <c r="A60" s="132">
        <f t="shared" si="0"/>
        <v>23</v>
      </c>
      <c r="B60" s="92" t="s">
        <v>101</v>
      </c>
      <c r="C60" s="101" t="s">
        <v>276</v>
      </c>
      <c r="D60" s="119" t="s">
        <v>277</v>
      </c>
      <c r="E60" s="134" t="s">
        <v>267</v>
      </c>
      <c r="F60" s="98">
        <v>1</v>
      </c>
      <c r="G60" s="21"/>
      <c r="H60" s="22"/>
    </row>
    <row r="61" spans="1:8" ht="24">
      <c r="A61" s="132">
        <v>23</v>
      </c>
      <c r="B61" s="92" t="s">
        <v>101</v>
      </c>
      <c r="C61" s="101" t="s">
        <v>276</v>
      </c>
      <c r="D61" s="119" t="s">
        <v>278</v>
      </c>
      <c r="E61" s="134" t="s">
        <v>267</v>
      </c>
      <c r="F61" s="98">
        <v>8</v>
      </c>
      <c r="G61" s="21"/>
      <c r="H61" s="22"/>
    </row>
    <row r="62" spans="1:8" ht="72">
      <c r="A62" s="132">
        <f t="shared" si="0"/>
        <v>24</v>
      </c>
      <c r="B62" s="92" t="s">
        <v>101</v>
      </c>
      <c r="C62" s="101" t="s">
        <v>276</v>
      </c>
      <c r="D62" s="119" t="s">
        <v>279</v>
      </c>
      <c r="E62" s="134" t="s">
        <v>267</v>
      </c>
      <c r="F62" s="98">
        <v>8</v>
      </c>
      <c r="G62" s="21"/>
      <c r="H62" s="22"/>
    </row>
    <row r="63" spans="1:8" ht="72">
      <c r="A63" s="132">
        <v>24</v>
      </c>
      <c r="B63" s="92" t="s">
        <v>101</v>
      </c>
      <c r="C63" s="101" t="s">
        <v>276</v>
      </c>
      <c r="D63" s="119" t="s">
        <v>280</v>
      </c>
      <c r="E63" s="134" t="s">
        <v>267</v>
      </c>
      <c r="F63" s="98">
        <v>9</v>
      </c>
      <c r="G63" s="21"/>
      <c r="H63" s="22"/>
    </row>
    <row r="64" spans="1:8" ht="48">
      <c r="A64" s="132">
        <f t="shared" si="0"/>
        <v>25</v>
      </c>
      <c r="B64" s="92" t="s">
        <v>101</v>
      </c>
      <c r="C64" s="101" t="s">
        <v>276</v>
      </c>
      <c r="D64" s="119" t="s">
        <v>281</v>
      </c>
      <c r="E64" s="134" t="s">
        <v>267</v>
      </c>
      <c r="F64" s="98">
        <v>1</v>
      </c>
      <c r="G64" s="21"/>
      <c r="H64" s="22"/>
    </row>
    <row r="65" spans="1:8" ht="48">
      <c r="A65" s="132">
        <v>25</v>
      </c>
      <c r="B65" s="92" t="s">
        <v>101</v>
      </c>
      <c r="C65" s="101" t="s">
        <v>276</v>
      </c>
      <c r="D65" s="119" t="s">
        <v>282</v>
      </c>
      <c r="E65" s="134" t="s">
        <v>267</v>
      </c>
      <c r="F65" s="98">
        <v>8</v>
      </c>
      <c r="G65" s="21"/>
      <c r="H65" s="22"/>
    </row>
    <row r="66" spans="1:8" ht="36">
      <c r="A66" s="132">
        <f t="shared" si="0"/>
        <v>26</v>
      </c>
      <c r="B66" s="92" t="s">
        <v>101</v>
      </c>
      <c r="C66" s="101" t="s">
        <v>283</v>
      </c>
      <c r="D66" s="119" t="s">
        <v>284</v>
      </c>
      <c r="E66" s="134" t="s">
        <v>267</v>
      </c>
      <c r="F66" s="98">
        <v>1</v>
      </c>
      <c r="G66" s="21"/>
      <c r="H66" s="22"/>
    </row>
    <row r="67" spans="1:8" ht="36">
      <c r="A67" s="132">
        <v>26</v>
      </c>
      <c r="B67" s="92" t="s">
        <v>101</v>
      </c>
      <c r="C67" s="101" t="s">
        <v>285</v>
      </c>
      <c r="D67" s="119" t="s">
        <v>286</v>
      </c>
      <c r="E67" s="134" t="s">
        <v>267</v>
      </c>
      <c r="F67" s="98">
        <v>1</v>
      </c>
      <c r="G67" s="21"/>
      <c r="H67" s="22"/>
    </row>
    <row r="68" spans="1:8" ht="24">
      <c r="A68" s="132">
        <f t="shared" si="0"/>
        <v>27</v>
      </c>
      <c r="B68" s="92" t="s">
        <v>101</v>
      </c>
      <c r="C68" s="101" t="s">
        <v>287</v>
      </c>
      <c r="D68" s="119" t="s">
        <v>288</v>
      </c>
      <c r="E68" s="134" t="s">
        <v>267</v>
      </c>
      <c r="F68" s="98">
        <v>1</v>
      </c>
      <c r="G68" s="21"/>
      <c r="H68" s="22"/>
    </row>
    <row r="69" spans="1:8" ht="24">
      <c r="A69" s="132">
        <v>27</v>
      </c>
      <c r="B69" s="92" t="s">
        <v>101</v>
      </c>
      <c r="C69" s="101" t="s">
        <v>287</v>
      </c>
      <c r="D69" s="119" t="s">
        <v>289</v>
      </c>
      <c r="E69" s="134" t="s">
        <v>267</v>
      </c>
      <c r="F69" s="98">
        <v>2</v>
      </c>
      <c r="G69" s="21"/>
      <c r="H69" s="22"/>
    </row>
    <row r="70" spans="1:8" ht="24">
      <c r="A70" s="132">
        <f t="shared" si="0"/>
        <v>28</v>
      </c>
      <c r="B70" s="92" t="s">
        <v>101</v>
      </c>
      <c r="C70" s="101" t="s">
        <v>287</v>
      </c>
      <c r="D70" s="119" t="s">
        <v>290</v>
      </c>
      <c r="E70" s="134" t="s">
        <v>267</v>
      </c>
      <c r="F70" s="98">
        <v>1</v>
      </c>
      <c r="G70" s="21"/>
      <c r="H70" s="22"/>
    </row>
    <row r="71" spans="1:8" ht="24">
      <c r="A71" s="132">
        <v>28</v>
      </c>
      <c r="B71" s="92" t="s">
        <v>101</v>
      </c>
      <c r="C71" s="101" t="s">
        <v>291</v>
      </c>
      <c r="D71" s="119" t="s">
        <v>292</v>
      </c>
      <c r="E71" s="134" t="s">
        <v>267</v>
      </c>
      <c r="F71" s="98">
        <v>3</v>
      </c>
      <c r="G71" s="21"/>
      <c r="H71" s="22"/>
    </row>
    <row r="72" spans="1:8" ht="24">
      <c r="A72" s="132">
        <f t="shared" si="0"/>
        <v>29</v>
      </c>
      <c r="B72" s="92" t="s">
        <v>101</v>
      </c>
      <c r="C72" s="101" t="s">
        <v>291</v>
      </c>
      <c r="D72" s="119" t="s">
        <v>293</v>
      </c>
      <c r="E72" s="134" t="s">
        <v>267</v>
      </c>
      <c r="F72" s="98">
        <v>13</v>
      </c>
      <c r="G72" s="21"/>
      <c r="H72" s="22"/>
    </row>
    <row r="73" spans="1:8" ht="24">
      <c r="A73" s="132">
        <v>29</v>
      </c>
      <c r="B73" s="92"/>
      <c r="C73" s="101" t="s">
        <v>291</v>
      </c>
      <c r="D73" s="119" t="s">
        <v>294</v>
      </c>
      <c r="E73" s="134" t="s">
        <v>267</v>
      </c>
      <c r="F73" s="98">
        <v>22</v>
      </c>
      <c r="G73" s="21"/>
      <c r="H73" s="22"/>
    </row>
    <row r="74" spans="1:8" ht="24">
      <c r="A74" s="132">
        <f t="shared" si="0"/>
        <v>30</v>
      </c>
      <c r="B74" s="92" t="s">
        <v>101</v>
      </c>
      <c r="C74" s="101" t="s">
        <v>291</v>
      </c>
      <c r="D74" s="119" t="s">
        <v>295</v>
      </c>
      <c r="E74" s="134" t="s">
        <v>267</v>
      </c>
      <c r="F74" s="98">
        <v>3</v>
      </c>
      <c r="G74" s="21"/>
      <c r="H74" s="22"/>
    </row>
    <row r="75" spans="1:8" ht="36">
      <c r="A75" s="132">
        <v>30</v>
      </c>
      <c r="B75" s="92" t="s">
        <v>101</v>
      </c>
      <c r="C75" s="101" t="s">
        <v>291</v>
      </c>
      <c r="D75" s="119" t="s">
        <v>296</v>
      </c>
      <c r="E75" s="134" t="s">
        <v>267</v>
      </c>
      <c r="F75" s="98">
        <v>26</v>
      </c>
      <c r="G75" s="21"/>
      <c r="H75" s="22"/>
    </row>
    <row r="76" spans="1:8" ht="36">
      <c r="A76" s="132">
        <f t="shared" si="0"/>
        <v>31</v>
      </c>
      <c r="B76" s="92" t="s">
        <v>101</v>
      </c>
      <c r="C76" s="101" t="s">
        <v>291</v>
      </c>
      <c r="D76" s="119" t="s">
        <v>297</v>
      </c>
      <c r="E76" s="134" t="s">
        <v>267</v>
      </c>
      <c r="F76" s="98">
        <v>2</v>
      </c>
      <c r="G76" s="21"/>
      <c r="H76" s="22"/>
    </row>
    <row r="77" spans="1:8" ht="36">
      <c r="A77" s="132">
        <v>31</v>
      </c>
      <c r="B77" s="92" t="s">
        <v>101</v>
      </c>
      <c r="C77" s="101" t="s">
        <v>291</v>
      </c>
      <c r="D77" s="119" t="s">
        <v>298</v>
      </c>
      <c r="E77" s="134" t="s">
        <v>267</v>
      </c>
      <c r="F77" s="98">
        <v>1</v>
      </c>
      <c r="G77" s="21"/>
      <c r="H77" s="22"/>
    </row>
    <row r="78" spans="1:8" ht="36">
      <c r="A78" s="132">
        <f t="shared" si="0"/>
        <v>32</v>
      </c>
      <c r="B78" s="92" t="s">
        <v>101</v>
      </c>
      <c r="C78" s="101" t="s">
        <v>291</v>
      </c>
      <c r="D78" s="119" t="s">
        <v>299</v>
      </c>
      <c r="E78" s="134" t="s">
        <v>267</v>
      </c>
      <c r="F78" s="98">
        <v>5</v>
      </c>
      <c r="G78" s="21"/>
      <c r="H78" s="22"/>
    </row>
    <row r="79" spans="1:8" ht="36">
      <c r="A79" s="132">
        <v>32</v>
      </c>
      <c r="B79" s="92" t="s">
        <v>101</v>
      </c>
      <c r="C79" s="101" t="s">
        <v>291</v>
      </c>
      <c r="D79" s="119" t="s">
        <v>300</v>
      </c>
      <c r="E79" s="134" t="s">
        <v>267</v>
      </c>
      <c r="F79" s="98">
        <v>4</v>
      </c>
      <c r="G79" s="21"/>
      <c r="H79" s="22"/>
    </row>
    <row r="80" spans="1:8" ht="36">
      <c r="A80" s="132">
        <f t="shared" si="0"/>
        <v>33</v>
      </c>
      <c r="B80" s="92" t="s">
        <v>101</v>
      </c>
      <c r="C80" s="101" t="s">
        <v>291</v>
      </c>
      <c r="D80" s="119" t="s">
        <v>301</v>
      </c>
      <c r="E80" s="134" t="s">
        <v>267</v>
      </c>
      <c r="F80" s="98">
        <v>1</v>
      </c>
      <c r="G80" s="21"/>
      <c r="H80" s="22"/>
    </row>
    <row r="81" spans="1:8" ht="36">
      <c r="A81" s="132">
        <v>33</v>
      </c>
      <c r="B81" s="92" t="s">
        <v>101</v>
      </c>
      <c r="C81" s="101" t="s">
        <v>291</v>
      </c>
      <c r="D81" s="119" t="s">
        <v>302</v>
      </c>
      <c r="E81" s="134" t="s">
        <v>267</v>
      </c>
      <c r="F81" s="98">
        <v>1</v>
      </c>
      <c r="G81" s="21"/>
      <c r="H81" s="22"/>
    </row>
    <row r="82" spans="1:8" ht="36">
      <c r="A82" s="132">
        <f t="shared" ref="A82:A114" si="1">A81+1</f>
        <v>34</v>
      </c>
      <c r="B82" s="92" t="s">
        <v>101</v>
      </c>
      <c r="C82" s="101" t="s">
        <v>291</v>
      </c>
      <c r="D82" s="119" t="s">
        <v>303</v>
      </c>
      <c r="E82" s="134" t="s">
        <v>267</v>
      </c>
      <c r="F82" s="98">
        <v>2</v>
      </c>
      <c r="G82" s="21"/>
      <c r="H82" s="22"/>
    </row>
    <row r="83" spans="1:8" ht="36">
      <c r="A83" s="132">
        <v>34</v>
      </c>
      <c r="B83" s="92" t="s">
        <v>101</v>
      </c>
      <c r="C83" s="101" t="s">
        <v>291</v>
      </c>
      <c r="D83" s="119" t="s">
        <v>304</v>
      </c>
      <c r="E83" s="134" t="s">
        <v>267</v>
      </c>
      <c r="F83" s="98">
        <v>1</v>
      </c>
      <c r="G83" s="21"/>
      <c r="H83" s="22"/>
    </row>
    <row r="84" spans="1:8" ht="36">
      <c r="A84" s="132">
        <f t="shared" si="1"/>
        <v>35</v>
      </c>
      <c r="B84" s="92" t="s">
        <v>101</v>
      </c>
      <c r="C84" s="101" t="s">
        <v>291</v>
      </c>
      <c r="D84" s="119" t="s">
        <v>305</v>
      </c>
      <c r="E84" s="134" t="s">
        <v>267</v>
      </c>
      <c r="F84" s="98">
        <v>1</v>
      </c>
      <c r="G84" s="21"/>
      <c r="H84" s="22"/>
    </row>
    <row r="85" spans="1:8" ht="36">
      <c r="A85" s="132">
        <v>35</v>
      </c>
      <c r="B85" s="92" t="s">
        <v>101</v>
      </c>
      <c r="C85" s="101" t="s">
        <v>306</v>
      </c>
      <c r="D85" s="119" t="s">
        <v>307</v>
      </c>
      <c r="E85" s="134" t="s">
        <v>267</v>
      </c>
      <c r="F85" s="98">
        <v>6</v>
      </c>
      <c r="G85" s="21"/>
      <c r="H85" s="22"/>
    </row>
    <row r="86" spans="1:8" ht="36">
      <c r="A86" s="132">
        <f t="shared" si="1"/>
        <v>36</v>
      </c>
      <c r="B86" s="92" t="s">
        <v>101</v>
      </c>
      <c r="C86" s="101" t="s">
        <v>306</v>
      </c>
      <c r="D86" s="119" t="s">
        <v>308</v>
      </c>
      <c r="E86" s="134" t="s">
        <v>267</v>
      </c>
      <c r="F86" s="98">
        <v>2</v>
      </c>
      <c r="G86" s="21"/>
      <c r="H86" s="22"/>
    </row>
    <row r="87" spans="1:8" ht="36">
      <c r="A87" s="132">
        <v>36</v>
      </c>
      <c r="B87" s="92" t="s">
        <v>101</v>
      </c>
      <c r="C87" s="101" t="s">
        <v>306</v>
      </c>
      <c r="D87" s="119" t="s">
        <v>309</v>
      </c>
      <c r="E87" s="134" t="s">
        <v>267</v>
      </c>
      <c r="F87" s="98">
        <v>4</v>
      </c>
      <c r="G87" s="21"/>
      <c r="H87" s="22"/>
    </row>
    <row r="88" spans="1:8" ht="36">
      <c r="A88" s="132">
        <f t="shared" si="1"/>
        <v>37</v>
      </c>
      <c r="B88" s="92" t="s">
        <v>101</v>
      </c>
      <c r="C88" s="101" t="s">
        <v>306</v>
      </c>
      <c r="D88" s="119" t="s">
        <v>310</v>
      </c>
      <c r="E88" s="134" t="s">
        <v>267</v>
      </c>
      <c r="F88" s="98">
        <v>2</v>
      </c>
      <c r="G88" s="21"/>
      <c r="H88" s="22"/>
    </row>
    <row r="89" spans="1:8">
      <c r="A89" s="132">
        <v>37</v>
      </c>
      <c r="B89" s="92" t="s">
        <v>101</v>
      </c>
      <c r="C89" s="101" t="s">
        <v>311</v>
      </c>
      <c r="D89" s="119" t="s">
        <v>312</v>
      </c>
      <c r="E89" s="134" t="s">
        <v>267</v>
      </c>
      <c r="F89" s="98">
        <v>1</v>
      </c>
      <c r="G89" s="21"/>
      <c r="H89" s="22"/>
    </row>
    <row r="90" spans="1:8">
      <c r="A90" s="132">
        <f t="shared" si="1"/>
        <v>38</v>
      </c>
      <c r="B90" s="92" t="s">
        <v>101</v>
      </c>
      <c r="C90" s="101" t="s">
        <v>311</v>
      </c>
      <c r="D90" s="119" t="s">
        <v>313</v>
      </c>
      <c r="E90" s="134" t="s">
        <v>267</v>
      </c>
      <c r="F90" s="98">
        <v>3</v>
      </c>
      <c r="G90" s="21"/>
      <c r="H90" s="22"/>
    </row>
    <row r="91" spans="1:8">
      <c r="A91" s="132">
        <v>38</v>
      </c>
      <c r="B91" s="92" t="s">
        <v>101</v>
      </c>
      <c r="C91" s="101" t="s">
        <v>311</v>
      </c>
      <c r="D91" s="119" t="s">
        <v>314</v>
      </c>
      <c r="E91" s="134" t="s">
        <v>267</v>
      </c>
      <c r="F91" s="98">
        <v>1</v>
      </c>
      <c r="G91" s="21"/>
      <c r="H91" s="22"/>
    </row>
    <row r="92" spans="1:8">
      <c r="A92" s="132">
        <f t="shared" si="1"/>
        <v>39</v>
      </c>
      <c r="B92" s="92" t="s">
        <v>101</v>
      </c>
      <c r="C92" s="101" t="s">
        <v>311</v>
      </c>
      <c r="D92" s="119" t="s">
        <v>315</v>
      </c>
      <c r="E92" s="134" t="s">
        <v>267</v>
      </c>
      <c r="F92" s="98">
        <v>1</v>
      </c>
      <c r="G92" s="21"/>
      <c r="H92" s="22"/>
    </row>
    <row r="93" spans="1:8" ht="36">
      <c r="A93" s="132">
        <v>39</v>
      </c>
      <c r="B93" s="92" t="s">
        <v>101</v>
      </c>
      <c r="C93" s="101" t="s">
        <v>311</v>
      </c>
      <c r="D93" s="119" t="s">
        <v>316</v>
      </c>
      <c r="E93" s="134" t="s">
        <v>267</v>
      </c>
      <c r="F93" s="98">
        <v>1</v>
      </c>
      <c r="G93" s="21"/>
      <c r="H93" s="22"/>
    </row>
    <row r="94" spans="1:8" ht="36">
      <c r="A94" s="132">
        <f t="shared" si="1"/>
        <v>40</v>
      </c>
      <c r="B94" s="92" t="s">
        <v>101</v>
      </c>
      <c r="C94" s="101" t="s">
        <v>311</v>
      </c>
      <c r="D94" s="119" t="s">
        <v>317</v>
      </c>
      <c r="E94" s="134" t="s">
        <v>267</v>
      </c>
      <c r="F94" s="98">
        <v>8</v>
      </c>
      <c r="G94" s="21"/>
      <c r="H94" s="22"/>
    </row>
    <row r="95" spans="1:8" ht="36">
      <c r="A95" s="132">
        <v>40</v>
      </c>
      <c r="B95" s="92" t="s">
        <v>101</v>
      </c>
      <c r="C95" s="101" t="s">
        <v>311</v>
      </c>
      <c r="D95" s="119" t="s">
        <v>318</v>
      </c>
      <c r="E95" s="134" t="s">
        <v>267</v>
      </c>
      <c r="F95" s="98">
        <v>3</v>
      </c>
      <c r="G95" s="21"/>
      <c r="H95" s="22"/>
    </row>
    <row r="96" spans="1:8" ht="36">
      <c r="A96" s="132">
        <f t="shared" si="1"/>
        <v>41</v>
      </c>
      <c r="B96" s="92" t="s">
        <v>101</v>
      </c>
      <c r="C96" s="101" t="s">
        <v>311</v>
      </c>
      <c r="D96" s="119" t="s">
        <v>319</v>
      </c>
      <c r="E96" s="134" t="s">
        <v>267</v>
      </c>
      <c r="F96" s="98">
        <v>5</v>
      </c>
      <c r="G96" s="21"/>
      <c r="H96" s="22"/>
    </row>
    <row r="97" spans="1:8" ht="36">
      <c r="A97" s="132">
        <v>41</v>
      </c>
      <c r="B97" s="92" t="s">
        <v>101</v>
      </c>
      <c r="C97" s="101" t="s">
        <v>311</v>
      </c>
      <c r="D97" s="119" t="s">
        <v>320</v>
      </c>
      <c r="E97" s="134" t="s">
        <v>267</v>
      </c>
      <c r="F97" s="98">
        <v>2</v>
      </c>
      <c r="G97" s="21"/>
      <c r="H97" s="22"/>
    </row>
    <row r="98" spans="1:8" ht="36">
      <c r="A98" s="132">
        <f t="shared" si="1"/>
        <v>42</v>
      </c>
      <c r="B98" s="92" t="s">
        <v>101</v>
      </c>
      <c r="C98" s="101" t="s">
        <v>311</v>
      </c>
      <c r="D98" s="119" t="s">
        <v>321</v>
      </c>
      <c r="E98" s="134" t="s">
        <v>267</v>
      </c>
      <c r="F98" s="98">
        <v>1</v>
      </c>
      <c r="G98" s="21"/>
      <c r="H98" s="22"/>
    </row>
    <row r="99" spans="1:8" ht="36">
      <c r="A99" s="132">
        <v>42</v>
      </c>
      <c r="B99" s="92" t="s">
        <v>101</v>
      </c>
      <c r="C99" s="101" t="s">
        <v>311</v>
      </c>
      <c r="D99" s="119" t="s">
        <v>322</v>
      </c>
      <c r="E99" s="134" t="s">
        <v>267</v>
      </c>
      <c r="F99" s="98">
        <v>1</v>
      </c>
      <c r="G99" s="21"/>
      <c r="H99" s="22"/>
    </row>
    <row r="100" spans="1:8" ht="36">
      <c r="A100" s="132">
        <f t="shared" si="1"/>
        <v>43</v>
      </c>
      <c r="B100" s="92" t="s">
        <v>101</v>
      </c>
      <c r="C100" s="101" t="s">
        <v>311</v>
      </c>
      <c r="D100" s="119" t="s">
        <v>323</v>
      </c>
      <c r="E100" s="134" t="s">
        <v>267</v>
      </c>
      <c r="F100" s="98">
        <v>2</v>
      </c>
      <c r="G100" s="21"/>
      <c r="H100" s="22"/>
    </row>
    <row r="101" spans="1:8" ht="36">
      <c r="A101" s="132">
        <v>43</v>
      </c>
      <c r="B101" s="92" t="s">
        <v>101</v>
      </c>
      <c r="C101" s="101" t="s">
        <v>311</v>
      </c>
      <c r="D101" s="119" t="s">
        <v>324</v>
      </c>
      <c r="E101" s="134" t="s">
        <v>267</v>
      </c>
      <c r="F101" s="98">
        <v>2</v>
      </c>
      <c r="G101" s="21"/>
      <c r="H101" s="22"/>
    </row>
    <row r="102" spans="1:8" ht="36">
      <c r="A102" s="132">
        <f t="shared" si="1"/>
        <v>44</v>
      </c>
      <c r="B102" s="92" t="s">
        <v>101</v>
      </c>
      <c r="C102" s="101" t="s">
        <v>311</v>
      </c>
      <c r="D102" s="119" t="s">
        <v>325</v>
      </c>
      <c r="E102" s="134" t="s">
        <v>267</v>
      </c>
      <c r="F102" s="98">
        <v>4</v>
      </c>
      <c r="G102" s="21"/>
      <c r="H102" s="22"/>
    </row>
    <row r="103" spans="1:8" ht="36">
      <c r="A103" s="132">
        <v>44</v>
      </c>
      <c r="B103" s="92" t="s">
        <v>101</v>
      </c>
      <c r="C103" s="101" t="s">
        <v>311</v>
      </c>
      <c r="D103" s="119" t="s">
        <v>326</v>
      </c>
      <c r="E103" s="134" t="s">
        <v>267</v>
      </c>
      <c r="F103" s="98">
        <v>3</v>
      </c>
      <c r="G103" s="21"/>
      <c r="H103" s="22"/>
    </row>
    <row r="104" spans="1:8" ht="60">
      <c r="A104" s="132">
        <f t="shared" si="1"/>
        <v>45</v>
      </c>
      <c r="B104" s="92" t="s">
        <v>101</v>
      </c>
      <c r="C104" s="101" t="s">
        <v>327</v>
      </c>
      <c r="D104" s="119" t="s">
        <v>328</v>
      </c>
      <c r="E104" s="134" t="s">
        <v>267</v>
      </c>
      <c r="F104" s="98">
        <v>1</v>
      </c>
      <c r="G104" s="21"/>
      <c r="H104" s="22"/>
    </row>
    <row r="105" spans="1:8" ht="60">
      <c r="A105" s="132">
        <v>45</v>
      </c>
      <c r="B105" s="92" t="s">
        <v>101</v>
      </c>
      <c r="C105" s="101" t="s">
        <v>327</v>
      </c>
      <c r="D105" s="119" t="s">
        <v>329</v>
      </c>
      <c r="E105" s="134" t="s">
        <v>267</v>
      </c>
      <c r="F105" s="98">
        <v>2</v>
      </c>
      <c r="G105" s="21"/>
      <c r="H105" s="22"/>
    </row>
    <row r="106" spans="1:8">
      <c r="A106" s="132">
        <f t="shared" si="1"/>
        <v>46</v>
      </c>
      <c r="B106" s="92" t="s">
        <v>101</v>
      </c>
      <c r="C106" s="101" t="s">
        <v>330</v>
      </c>
      <c r="D106" s="119"/>
      <c r="E106" s="134" t="s">
        <v>267</v>
      </c>
      <c r="F106" s="120">
        <v>127</v>
      </c>
      <c r="G106" s="21"/>
      <c r="H106" s="22"/>
    </row>
    <row r="107" spans="1:8" ht="24">
      <c r="A107" s="132">
        <v>46</v>
      </c>
      <c r="B107" s="92" t="s">
        <v>101</v>
      </c>
      <c r="C107" s="101" t="s">
        <v>331</v>
      </c>
      <c r="D107" s="119" t="s">
        <v>332</v>
      </c>
      <c r="E107" s="133" t="s">
        <v>333</v>
      </c>
      <c r="F107" s="98">
        <v>240</v>
      </c>
      <c r="G107" s="21"/>
      <c r="H107" s="22"/>
    </row>
    <row r="108" spans="1:8" ht="24">
      <c r="A108" s="132">
        <f t="shared" si="1"/>
        <v>47</v>
      </c>
      <c r="B108" s="92" t="s">
        <v>101</v>
      </c>
      <c r="C108" s="101" t="s">
        <v>331</v>
      </c>
      <c r="D108" s="119" t="s">
        <v>334</v>
      </c>
      <c r="E108" s="133" t="s">
        <v>333</v>
      </c>
      <c r="F108" s="98">
        <v>330</v>
      </c>
      <c r="G108" s="21"/>
      <c r="H108" s="22"/>
    </row>
    <row r="109" spans="1:8" ht="24">
      <c r="A109" s="132">
        <v>47</v>
      </c>
      <c r="B109" s="92"/>
      <c r="C109" s="101" t="s">
        <v>335</v>
      </c>
      <c r="D109" s="119" t="s">
        <v>336</v>
      </c>
      <c r="E109" s="133" t="s">
        <v>333</v>
      </c>
      <c r="F109" s="98">
        <v>85</v>
      </c>
      <c r="G109" s="21"/>
      <c r="H109" s="22"/>
    </row>
    <row r="110" spans="1:8" ht="24">
      <c r="A110" s="132">
        <f t="shared" si="1"/>
        <v>48</v>
      </c>
      <c r="B110" s="92" t="s">
        <v>101</v>
      </c>
      <c r="C110" s="101" t="s">
        <v>335</v>
      </c>
      <c r="D110" s="119" t="s">
        <v>337</v>
      </c>
      <c r="E110" s="133" t="s">
        <v>333</v>
      </c>
      <c r="F110" s="98">
        <v>450</v>
      </c>
      <c r="G110" s="21"/>
      <c r="H110" s="22"/>
    </row>
    <row r="111" spans="1:8">
      <c r="A111" s="132">
        <v>48</v>
      </c>
      <c r="B111" s="92" t="s">
        <v>101</v>
      </c>
      <c r="C111" s="101" t="s">
        <v>338</v>
      </c>
      <c r="D111" s="135"/>
      <c r="E111" s="133" t="s">
        <v>230</v>
      </c>
      <c r="F111" s="120">
        <v>1</v>
      </c>
      <c r="G111" s="21"/>
      <c r="H111" s="22"/>
    </row>
    <row r="112" spans="1:8">
      <c r="A112" s="132">
        <f t="shared" si="1"/>
        <v>49</v>
      </c>
      <c r="B112" s="92" t="s">
        <v>101</v>
      </c>
      <c r="C112" s="136" t="s">
        <v>339</v>
      </c>
      <c r="D112" s="135"/>
      <c r="E112" s="119" t="s">
        <v>230</v>
      </c>
      <c r="F112" s="120">
        <v>1</v>
      </c>
      <c r="G112" s="21"/>
      <c r="H112" s="22"/>
    </row>
    <row r="113" spans="1:8">
      <c r="A113" s="132">
        <v>49</v>
      </c>
      <c r="B113" s="92" t="s">
        <v>101</v>
      </c>
      <c r="C113" s="101" t="s">
        <v>340</v>
      </c>
      <c r="D113" s="119"/>
      <c r="E113" s="119" t="s">
        <v>230</v>
      </c>
      <c r="F113" s="120">
        <v>1</v>
      </c>
      <c r="G113" s="21"/>
      <c r="H113" s="22"/>
    </row>
    <row r="114" spans="1:8">
      <c r="A114" s="132">
        <f t="shared" si="1"/>
        <v>50</v>
      </c>
      <c r="B114" s="92" t="s">
        <v>101</v>
      </c>
      <c r="C114" s="136" t="s">
        <v>341</v>
      </c>
      <c r="D114" s="135"/>
      <c r="E114" s="119" t="s">
        <v>230</v>
      </c>
      <c r="F114" s="120">
        <v>1</v>
      </c>
      <c r="G114" s="21"/>
      <c r="H114" s="22"/>
    </row>
    <row r="115" spans="1:8">
      <c r="A115" s="132"/>
      <c r="B115" s="92"/>
      <c r="C115" s="101"/>
      <c r="D115" s="119"/>
      <c r="E115" s="133"/>
      <c r="F115" s="120"/>
      <c r="G115" s="21"/>
      <c r="H115" s="22"/>
    </row>
    <row r="116" spans="1:8">
      <c r="A116" s="132"/>
      <c r="B116" s="92"/>
      <c r="C116" s="116" t="s">
        <v>342</v>
      </c>
      <c r="D116" s="116"/>
      <c r="E116" s="116"/>
      <c r="F116" s="116"/>
      <c r="G116" s="21"/>
      <c r="H116" s="22"/>
    </row>
    <row r="117" spans="1:8" ht="96">
      <c r="A117" s="132">
        <v>1</v>
      </c>
      <c r="B117" s="92" t="s">
        <v>101</v>
      </c>
      <c r="C117" s="101" t="s">
        <v>343</v>
      </c>
      <c r="D117" s="119" t="s">
        <v>344</v>
      </c>
      <c r="E117" s="133" t="s">
        <v>230</v>
      </c>
      <c r="F117" s="120">
        <v>1</v>
      </c>
      <c r="G117" s="21"/>
      <c r="H117" s="22"/>
    </row>
    <row r="118" spans="1:8">
      <c r="A118" s="132">
        <v>2</v>
      </c>
      <c r="B118" s="92" t="s">
        <v>101</v>
      </c>
      <c r="C118" s="101" t="s">
        <v>231</v>
      </c>
      <c r="D118" s="119" t="s">
        <v>235</v>
      </c>
      <c r="E118" s="133" t="s">
        <v>233</v>
      </c>
      <c r="F118" s="120">
        <v>5</v>
      </c>
      <c r="G118" s="21"/>
      <c r="H118" s="22"/>
    </row>
    <row r="119" spans="1:8">
      <c r="A119" s="132">
        <v>3</v>
      </c>
      <c r="B119" s="92" t="s">
        <v>101</v>
      </c>
      <c r="C119" s="101" t="s">
        <v>231</v>
      </c>
      <c r="D119" s="119" t="s">
        <v>236</v>
      </c>
      <c r="E119" s="133" t="s">
        <v>233</v>
      </c>
      <c r="F119" s="120">
        <v>22</v>
      </c>
      <c r="G119" s="21"/>
      <c r="H119" s="22"/>
    </row>
    <row r="120" spans="1:8">
      <c r="A120" s="132">
        <v>4</v>
      </c>
      <c r="B120" s="92" t="s">
        <v>101</v>
      </c>
      <c r="C120" s="101" t="s">
        <v>231</v>
      </c>
      <c r="D120" s="119" t="s">
        <v>345</v>
      </c>
      <c r="E120" s="133" t="s">
        <v>233</v>
      </c>
      <c r="F120" s="120">
        <v>50</v>
      </c>
      <c r="G120" s="21"/>
      <c r="H120" s="22"/>
    </row>
    <row r="121" spans="1:8">
      <c r="A121" s="132">
        <v>5</v>
      </c>
      <c r="B121" s="92" t="s">
        <v>101</v>
      </c>
      <c r="C121" s="101" t="s">
        <v>231</v>
      </c>
      <c r="D121" s="119" t="s">
        <v>346</v>
      </c>
      <c r="E121" s="133" t="s">
        <v>233</v>
      </c>
      <c r="F121" s="120">
        <v>28</v>
      </c>
      <c r="G121" s="21"/>
      <c r="H121" s="22"/>
    </row>
    <row r="122" spans="1:8" ht="24">
      <c r="A122" s="132">
        <v>6</v>
      </c>
      <c r="B122" s="92" t="s">
        <v>101</v>
      </c>
      <c r="C122" s="101" t="s">
        <v>231</v>
      </c>
      <c r="D122" s="119" t="s">
        <v>240</v>
      </c>
      <c r="E122" s="133" t="s">
        <v>233</v>
      </c>
      <c r="F122" s="120">
        <v>2</v>
      </c>
      <c r="G122" s="21"/>
      <c r="H122" s="22"/>
    </row>
    <row r="123" spans="1:8" ht="24">
      <c r="A123" s="132">
        <v>7</v>
      </c>
      <c r="B123" s="92" t="s">
        <v>101</v>
      </c>
      <c r="C123" s="101" t="s">
        <v>231</v>
      </c>
      <c r="D123" s="119" t="s">
        <v>244</v>
      </c>
      <c r="E123" s="133" t="s">
        <v>233</v>
      </c>
      <c r="F123" s="120">
        <v>2</v>
      </c>
      <c r="G123" s="21"/>
      <c r="H123" s="22"/>
    </row>
    <row r="124" spans="1:8" ht="24">
      <c r="A124" s="132">
        <v>8</v>
      </c>
      <c r="B124" s="92" t="s">
        <v>101</v>
      </c>
      <c r="C124" s="101" t="s">
        <v>231</v>
      </c>
      <c r="D124" s="119" t="s">
        <v>347</v>
      </c>
      <c r="E124" s="133" t="s">
        <v>233</v>
      </c>
      <c r="F124" s="120">
        <v>2</v>
      </c>
      <c r="G124" s="21"/>
      <c r="H124" s="22"/>
    </row>
    <row r="125" spans="1:8" ht="24">
      <c r="A125" s="132">
        <v>9</v>
      </c>
      <c r="B125" s="92" t="s">
        <v>101</v>
      </c>
      <c r="C125" s="101" t="s">
        <v>231</v>
      </c>
      <c r="D125" s="119" t="s">
        <v>247</v>
      </c>
      <c r="E125" s="133" t="s">
        <v>233</v>
      </c>
      <c r="F125" s="120">
        <v>2</v>
      </c>
      <c r="G125" s="21"/>
      <c r="H125" s="22"/>
    </row>
    <row r="126" spans="1:8" ht="24">
      <c r="A126" s="132">
        <v>10</v>
      </c>
      <c r="B126" s="92" t="s">
        <v>101</v>
      </c>
      <c r="C126" s="101" t="s">
        <v>231</v>
      </c>
      <c r="D126" s="119" t="s">
        <v>250</v>
      </c>
      <c r="E126" s="133" t="s">
        <v>233</v>
      </c>
      <c r="F126" s="120">
        <v>51</v>
      </c>
      <c r="G126" s="21"/>
      <c r="H126" s="22"/>
    </row>
    <row r="127" spans="1:8" ht="24">
      <c r="A127" s="132">
        <v>11</v>
      </c>
      <c r="B127" s="92" t="s">
        <v>101</v>
      </c>
      <c r="C127" s="101" t="s">
        <v>231</v>
      </c>
      <c r="D127" s="119" t="s">
        <v>348</v>
      </c>
      <c r="E127" s="133" t="s">
        <v>233</v>
      </c>
      <c r="F127" s="120">
        <v>2</v>
      </c>
      <c r="G127" s="21"/>
      <c r="H127" s="22"/>
    </row>
    <row r="128" spans="1:8" ht="24">
      <c r="A128" s="132">
        <v>12</v>
      </c>
      <c r="B128" s="92" t="s">
        <v>101</v>
      </c>
      <c r="C128" s="101" t="s">
        <v>231</v>
      </c>
      <c r="D128" s="119" t="s">
        <v>349</v>
      </c>
      <c r="E128" s="133" t="s">
        <v>233</v>
      </c>
      <c r="F128" s="120">
        <v>1</v>
      </c>
      <c r="G128" s="21"/>
      <c r="H128" s="22"/>
    </row>
    <row r="129" spans="1:8" ht="24">
      <c r="A129" s="132">
        <v>13</v>
      </c>
      <c r="B129" s="92" t="s">
        <v>101</v>
      </c>
      <c r="C129" s="101" t="s">
        <v>231</v>
      </c>
      <c r="D129" s="119" t="s">
        <v>252</v>
      </c>
      <c r="E129" s="133" t="s">
        <v>233</v>
      </c>
      <c r="F129" s="120">
        <v>1</v>
      </c>
      <c r="G129" s="21"/>
      <c r="H129" s="22"/>
    </row>
    <row r="130" spans="1:8" ht="24">
      <c r="A130" s="132">
        <v>14</v>
      </c>
      <c r="B130" s="92" t="s">
        <v>101</v>
      </c>
      <c r="C130" s="101" t="s">
        <v>231</v>
      </c>
      <c r="D130" s="119" t="s">
        <v>350</v>
      </c>
      <c r="E130" s="133" t="s">
        <v>233</v>
      </c>
      <c r="F130" s="120">
        <v>2</v>
      </c>
      <c r="G130" s="21"/>
      <c r="H130" s="22"/>
    </row>
    <row r="131" spans="1:8" ht="24">
      <c r="A131" s="132">
        <v>15</v>
      </c>
      <c r="B131" s="92" t="s">
        <v>101</v>
      </c>
      <c r="C131" s="101" t="s">
        <v>231</v>
      </c>
      <c r="D131" s="119" t="s">
        <v>351</v>
      </c>
      <c r="E131" s="133" t="s">
        <v>233</v>
      </c>
      <c r="F131" s="120">
        <v>1</v>
      </c>
      <c r="G131" s="21"/>
      <c r="H131" s="22"/>
    </row>
    <row r="132" spans="1:8" ht="24">
      <c r="A132" s="132">
        <v>16</v>
      </c>
      <c r="B132" s="92" t="s">
        <v>101</v>
      </c>
      <c r="C132" s="101" t="s">
        <v>231</v>
      </c>
      <c r="D132" s="119" t="s">
        <v>257</v>
      </c>
      <c r="E132" s="133" t="s">
        <v>233</v>
      </c>
      <c r="F132" s="120">
        <v>1</v>
      </c>
      <c r="G132" s="21"/>
      <c r="H132" s="22"/>
    </row>
    <row r="133" spans="1:8" ht="60">
      <c r="A133" s="132">
        <v>17</v>
      </c>
      <c r="B133" s="92" t="s">
        <v>101</v>
      </c>
      <c r="C133" s="101" t="s">
        <v>265</v>
      </c>
      <c r="D133" s="119" t="s">
        <v>352</v>
      </c>
      <c r="E133" s="134" t="s">
        <v>267</v>
      </c>
      <c r="F133" s="120">
        <v>4</v>
      </c>
      <c r="G133" s="21"/>
      <c r="H133" s="22"/>
    </row>
    <row r="134" spans="1:8" ht="60">
      <c r="A134" s="132">
        <v>18</v>
      </c>
      <c r="B134" s="92" t="s">
        <v>101</v>
      </c>
      <c r="C134" s="101" t="s">
        <v>265</v>
      </c>
      <c r="D134" s="119" t="s">
        <v>353</v>
      </c>
      <c r="E134" s="134" t="s">
        <v>267</v>
      </c>
      <c r="F134" s="120">
        <v>8</v>
      </c>
      <c r="G134" s="21"/>
      <c r="H134" s="22"/>
    </row>
    <row r="135" spans="1:8" ht="60">
      <c r="A135" s="132">
        <v>19</v>
      </c>
      <c r="B135" s="92" t="s">
        <v>101</v>
      </c>
      <c r="C135" s="101" t="s">
        <v>276</v>
      </c>
      <c r="D135" s="119" t="s">
        <v>354</v>
      </c>
      <c r="E135" s="134" t="s">
        <v>267</v>
      </c>
      <c r="F135" s="120">
        <v>8</v>
      </c>
      <c r="G135" s="21"/>
      <c r="H135" s="22"/>
    </row>
    <row r="136" spans="1:8" ht="24">
      <c r="A136" s="132">
        <v>20</v>
      </c>
      <c r="B136" s="92" t="s">
        <v>101</v>
      </c>
      <c r="C136" s="101" t="s">
        <v>276</v>
      </c>
      <c r="D136" s="119" t="s">
        <v>355</v>
      </c>
      <c r="E136" s="134" t="s">
        <v>267</v>
      </c>
      <c r="F136" s="120">
        <v>1</v>
      </c>
      <c r="G136" s="21"/>
      <c r="H136" s="22"/>
    </row>
    <row r="137" spans="1:8" ht="24">
      <c r="A137" s="132">
        <v>21</v>
      </c>
      <c r="B137" s="92" t="s">
        <v>101</v>
      </c>
      <c r="C137" s="101" t="s">
        <v>276</v>
      </c>
      <c r="D137" s="119" t="s">
        <v>356</v>
      </c>
      <c r="E137" s="134" t="s">
        <v>267</v>
      </c>
      <c r="F137" s="120">
        <v>6</v>
      </c>
      <c r="G137" s="21"/>
      <c r="H137" s="22"/>
    </row>
    <row r="138" spans="1:8" ht="36">
      <c r="A138" s="132">
        <v>22</v>
      </c>
      <c r="B138" s="92" t="s">
        <v>101</v>
      </c>
      <c r="C138" s="101" t="s">
        <v>283</v>
      </c>
      <c r="D138" s="119" t="s">
        <v>357</v>
      </c>
      <c r="E138" s="134" t="s">
        <v>267</v>
      </c>
      <c r="F138" s="120">
        <v>1</v>
      </c>
      <c r="G138" s="21"/>
      <c r="H138" s="22"/>
    </row>
    <row r="139" spans="1:8" ht="24">
      <c r="A139" s="132">
        <v>23</v>
      </c>
      <c r="B139" s="92" t="s">
        <v>101</v>
      </c>
      <c r="C139" s="101" t="s">
        <v>285</v>
      </c>
      <c r="D139" s="119" t="s">
        <v>358</v>
      </c>
      <c r="E139" s="134" t="s">
        <v>267</v>
      </c>
      <c r="F139" s="120">
        <v>1</v>
      </c>
      <c r="G139" s="21"/>
      <c r="H139" s="22"/>
    </row>
    <row r="140" spans="1:8" ht="24">
      <c r="A140" s="132">
        <v>24</v>
      </c>
      <c r="B140" s="92" t="s">
        <v>101</v>
      </c>
      <c r="C140" s="101" t="s">
        <v>291</v>
      </c>
      <c r="D140" s="119" t="s">
        <v>295</v>
      </c>
      <c r="E140" s="134" t="s">
        <v>267</v>
      </c>
      <c r="F140" s="120">
        <v>16</v>
      </c>
      <c r="G140" s="21"/>
      <c r="H140" s="22"/>
    </row>
    <row r="141" spans="1:8" ht="24">
      <c r="A141" s="132">
        <v>25</v>
      </c>
      <c r="B141" s="92" t="s">
        <v>101</v>
      </c>
      <c r="C141" s="101" t="s">
        <v>291</v>
      </c>
      <c r="D141" s="119" t="s">
        <v>359</v>
      </c>
      <c r="E141" s="134" t="s">
        <v>267</v>
      </c>
      <c r="F141" s="120">
        <v>2</v>
      </c>
      <c r="G141" s="21"/>
      <c r="H141" s="22"/>
    </row>
    <row r="142" spans="1:8" ht="72">
      <c r="A142" s="132">
        <v>26</v>
      </c>
      <c r="B142" s="92" t="s">
        <v>101</v>
      </c>
      <c r="C142" s="101" t="s">
        <v>360</v>
      </c>
      <c r="D142" s="119" t="s">
        <v>361</v>
      </c>
      <c r="E142" s="134" t="s">
        <v>267</v>
      </c>
      <c r="F142" s="120">
        <v>1</v>
      </c>
      <c r="G142" s="21"/>
      <c r="H142" s="22"/>
    </row>
    <row r="143" spans="1:8" ht="60">
      <c r="A143" s="132">
        <v>27</v>
      </c>
      <c r="B143" s="92" t="s">
        <v>101</v>
      </c>
      <c r="C143" s="101" t="s">
        <v>360</v>
      </c>
      <c r="D143" s="119" t="s">
        <v>362</v>
      </c>
      <c r="E143" s="134" t="s">
        <v>267</v>
      </c>
      <c r="F143" s="120">
        <v>1</v>
      </c>
      <c r="G143" s="21"/>
      <c r="H143" s="22"/>
    </row>
    <row r="144" spans="1:8">
      <c r="A144" s="132">
        <v>28</v>
      </c>
      <c r="B144" s="92" t="s">
        <v>101</v>
      </c>
      <c r="C144" s="101" t="s">
        <v>311</v>
      </c>
      <c r="D144" s="119" t="s">
        <v>363</v>
      </c>
      <c r="E144" s="133" t="s">
        <v>230</v>
      </c>
      <c r="F144" s="120">
        <v>6</v>
      </c>
      <c r="G144" s="21"/>
      <c r="H144" s="22"/>
    </row>
    <row r="145" spans="1:8">
      <c r="A145" s="132">
        <v>29</v>
      </c>
      <c r="B145" s="92" t="s">
        <v>101</v>
      </c>
      <c r="C145" s="101" t="s">
        <v>311</v>
      </c>
      <c r="D145" s="119" t="s">
        <v>364</v>
      </c>
      <c r="E145" s="133" t="s">
        <v>230</v>
      </c>
      <c r="F145" s="120">
        <v>3</v>
      </c>
      <c r="G145" s="21"/>
      <c r="H145" s="22"/>
    </row>
    <row r="146" spans="1:8" ht="36">
      <c r="A146" s="132">
        <v>30</v>
      </c>
      <c r="B146" s="92" t="s">
        <v>101</v>
      </c>
      <c r="C146" s="101" t="s">
        <v>311</v>
      </c>
      <c r="D146" s="119" t="s">
        <v>322</v>
      </c>
      <c r="E146" s="133" t="s">
        <v>230</v>
      </c>
      <c r="F146" s="120">
        <v>6</v>
      </c>
      <c r="G146" s="21"/>
      <c r="H146" s="22"/>
    </row>
    <row r="147" spans="1:8" ht="48">
      <c r="A147" s="132">
        <v>31</v>
      </c>
      <c r="B147" s="92" t="s">
        <v>101</v>
      </c>
      <c r="C147" s="101" t="s">
        <v>327</v>
      </c>
      <c r="D147" s="119" t="s">
        <v>365</v>
      </c>
      <c r="E147" s="134" t="s">
        <v>267</v>
      </c>
      <c r="F147" s="120">
        <v>2</v>
      </c>
      <c r="G147" s="21"/>
      <c r="H147" s="22"/>
    </row>
    <row r="148" spans="1:8" ht="48">
      <c r="A148" s="132">
        <v>32</v>
      </c>
      <c r="B148" s="92" t="s">
        <v>101</v>
      </c>
      <c r="C148" s="101" t="s">
        <v>327</v>
      </c>
      <c r="D148" s="119" t="s">
        <v>366</v>
      </c>
      <c r="E148" s="134" t="s">
        <v>267</v>
      </c>
      <c r="F148" s="120">
        <v>1</v>
      </c>
      <c r="G148" s="21"/>
      <c r="H148" s="22"/>
    </row>
    <row r="149" spans="1:8" ht="48">
      <c r="A149" s="132">
        <v>33</v>
      </c>
      <c r="B149" s="92" t="s">
        <v>101</v>
      </c>
      <c r="C149" s="101" t="s">
        <v>327</v>
      </c>
      <c r="D149" s="119" t="s">
        <v>367</v>
      </c>
      <c r="E149" s="134" t="s">
        <v>267</v>
      </c>
      <c r="F149" s="120">
        <v>1</v>
      </c>
      <c r="G149" s="21"/>
      <c r="H149" s="22"/>
    </row>
    <row r="150" spans="1:8" ht="48">
      <c r="A150" s="132">
        <v>34</v>
      </c>
      <c r="B150" s="92" t="s">
        <v>101</v>
      </c>
      <c r="C150" s="101" t="s">
        <v>327</v>
      </c>
      <c r="D150" s="119" t="s">
        <v>368</v>
      </c>
      <c r="E150" s="134" t="s">
        <v>267</v>
      </c>
      <c r="F150" s="120">
        <v>2</v>
      </c>
      <c r="G150" s="21"/>
      <c r="H150" s="22"/>
    </row>
    <row r="151" spans="1:8">
      <c r="A151" s="132">
        <v>35</v>
      </c>
      <c r="B151" s="92" t="s">
        <v>101</v>
      </c>
      <c r="C151" s="101" t="s">
        <v>330</v>
      </c>
      <c r="D151" s="119"/>
      <c r="E151" s="134" t="s">
        <v>267</v>
      </c>
      <c r="F151" s="120">
        <v>28</v>
      </c>
      <c r="G151" s="21"/>
      <c r="H151" s="22"/>
    </row>
    <row r="152" spans="1:8" ht="24">
      <c r="A152" s="132">
        <v>36</v>
      </c>
      <c r="B152" s="92" t="s">
        <v>101</v>
      </c>
      <c r="C152" s="101" t="s">
        <v>331</v>
      </c>
      <c r="D152" s="119" t="s">
        <v>332</v>
      </c>
      <c r="E152" s="133" t="s">
        <v>333</v>
      </c>
      <c r="F152" s="120">
        <v>60</v>
      </c>
      <c r="G152" s="21"/>
      <c r="H152" s="22"/>
    </row>
    <row r="153" spans="1:8" ht="24">
      <c r="A153" s="132">
        <v>37</v>
      </c>
      <c r="B153" s="92" t="s">
        <v>101</v>
      </c>
      <c r="C153" s="101" t="s">
        <v>331</v>
      </c>
      <c r="D153" s="119" t="s">
        <v>334</v>
      </c>
      <c r="E153" s="133" t="s">
        <v>333</v>
      </c>
      <c r="F153" s="120">
        <v>80</v>
      </c>
      <c r="G153" s="21"/>
      <c r="H153" s="22"/>
    </row>
    <row r="154" spans="1:8" ht="24">
      <c r="A154" s="132">
        <v>38</v>
      </c>
      <c r="B154" s="92" t="s">
        <v>101</v>
      </c>
      <c r="C154" s="101" t="s">
        <v>335</v>
      </c>
      <c r="D154" s="119" t="s">
        <v>337</v>
      </c>
      <c r="E154" s="133" t="s">
        <v>333</v>
      </c>
      <c r="F154" s="120">
        <v>90</v>
      </c>
      <c r="G154" s="21"/>
      <c r="H154" s="22"/>
    </row>
    <row r="155" spans="1:8">
      <c r="A155" s="132">
        <v>39</v>
      </c>
      <c r="B155" s="92" t="s">
        <v>101</v>
      </c>
      <c r="C155" s="101" t="s">
        <v>338</v>
      </c>
      <c r="D155" s="135"/>
      <c r="E155" s="133" t="s">
        <v>230</v>
      </c>
      <c r="F155" s="120">
        <v>1</v>
      </c>
      <c r="G155" s="21"/>
      <c r="H155" s="22"/>
    </row>
    <row r="156" spans="1:8">
      <c r="A156" s="132">
        <v>40</v>
      </c>
      <c r="B156" s="92" t="s">
        <v>101</v>
      </c>
      <c r="C156" s="136" t="s">
        <v>339</v>
      </c>
      <c r="D156" s="135"/>
      <c r="E156" s="119" t="s">
        <v>230</v>
      </c>
      <c r="F156" s="120">
        <v>1</v>
      </c>
      <c r="G156" s="21"/>
      <c r="H156" s="22"/>
    </row>
    <row r="157" spans="1:8">
      <c r="A157" s="132">
        <v>41</v>
      </c>
      <c r="B157" s="92" t="s">
        <v>101</v>
      </c>
      <c r="C157" s="101" t="s">
        <v>340</v>
      </c>
      <c r="D157" s="119"/>
      <c r="E157" s="119" t="s">
        <v>230</v>
      </c>
      <c r="F157" s="120">
        <v>1</v>
      </c>
      <c r="G157" s="21"/>
      <c r="H157" s="22"/>
    </row>
    <row r="158" spans="1:8">
      <c r="A158" s="132">
        <v>42</v>
      </c>
      <c r="B158" s="92" t="s">
        <v>101</v>
      </c>
      <c r="C158" s="136" t="s">
        <v>341</v>
      </c>
      <c r="D158" s="135"/>
      <c r="E158" s="119" t="s">
        <v>230</v>
      </c>
      <c r="F158" s="120">
        <v>1</v>
      </c>
      <c r="G158" s="21"/>
      <c r="H158" s="22"/>
    </row>
    <row r="159" spans="1:8">
      <c r="A159" s="132"/>
      <c r="B159" s="92"/>
      <c r="C159" s="101"/>
      <c r="D159" s="119"/>
      <c r="E159" s="133"/>
      <c r="F159" s="120"/>
      <c r="G159" s="21"/>
      <c r="H159" s="22"/>
    </row>
    <row r="160" spans="1:8">
      <c r="A160" s="132"/>
      <c r="B160" s="92"/>
      <c r="C160" s="115" t="s">
        <v>369</v>
      </c>
      <c r="D160" s="116"/>
      <c r="E160" s="116"/>
      <c r="F160" s="116"/>
      <c r="G160" s="21"/>
      <c r="H160" s="22"/>
    </row>
    <row r="161" spans="1:8" ht="96">
      <c r="A161" s="132">
        <v>1</v>
      </c>
      <c r="B161" s="92" t="s">
        <v>101</v>
      </c>
      <c r="C161" s="101" t="s">
        <v>370</v>
      </c>
      <c r="D161" s="119" t="s">
        <v>371</v>
      </c>
      <c r="E161" s="133" t="s">
        <v>230</v>
      </c>
      <c r="F161" s="120">
        <v>1</v>
      </c>
      <c r="G161" s="21"/>
      <c r="H161" s="22"/>
    </row>
    <row r="162" spans="1:8">
      <c r="A162" s="132">
        <v>2</v>
      </c>
      <c r="B162" s="92" t="s">
        <v>101</v>
      </c>
      <c r="C162" s="101" t="s">
        <v>231</v>
      </c>
      <c r="D162" s="119" t="s">
        <v>236</v>
      </c>
      <c r="E162" s="133" t="s">
        <v>233</v>
      </c>
      <c r="F162" s="120">
        <v>9</v>
      </c>
      <c r="G162" s="21"/>
      <c r="H162" s="22"/>
    </row>
    <row r="163" spans="1:8">
      <c r="A163" s="132">
        <v>3</v>
      </c>
      <c r="B163" s="92" t="s">
        <v>101</v>
      </c>
      <c r="C163" s="101" t="s">
        <v>231</v>
      </c>
      <c r="D163" s="119" t="s">
        <v>345</v>
      </c>
      <c r="E163" s="133" t="s">
        <v>233</v>
      </c>
      <c r="F163" s="120">
        <v>9</v>
      </c>
      <c r="G163" s="21"/>
      <c r="H163" s="22"/>
    </row>
    <row r="164" spans="1:8">
      <c r="A164" s="132">
        <v>4</v>
      </c>
      <c r="B164" s="92" t="s">
        <v>101</v>
      </c>
      <c r="C164" s="101" t="s">
        <v>231</v>
      </c>
      <c r="D164" s="119" t="s">
        <v>372</v>
      </c>
      <c r="E164" s="133" t="s">
        <v>233</v>
      </c>
      <c r="F164" s="120">
        <v>15</v>
      </c>
      <c r="G164" s="21"/>
      <c r="H164" s="22"/>
    </row>
    <row r="165" spans="1:8">
      <c r="A165" s="132">
        <v>5</v>
      </c>
      <c r="B165" s="92" t="s">
        <v>101</v>
      </c>
      <c r="C165" s="101" t="s">
        <v>231</v>
      </c>
      <c r="D165" s="119" t="s">
        <v>346</v>
      </c>
      <c r="E165" s="133" t="s">
        <v>233</v>
      </c>
      <c r="F165" s="120">
        <v>14</v>
      </c>
      <c r="G165" s="21"/>
      <c r="H165" s="22"/>
    </row>
    <row r="166" spans="1:8" ht="24">
      <c r="A166" s="132">
        <v>6</v>
      </c>
      <c r="B166" s="92" t="s">
        <v>101</v>
      </c>
      <c r="C166" s="101" t="s">
        <v>231</v>
      </c>
      <c r="D166" s="119" t="s">
        <v>373</v>
      </c>
      <c r="E166" s="133" t="s">
        <v>233</v>
      </c>
      <c r="F166" s="120">
        <v>1</v>
      </c>
      <c r="G166" s="21"/>
      <c r="H166" s="22"/>
    </row>
    <row r="167" spans="1:8" ht="24">
      <c r="A167" s="132">
        <v>7</v>
      </c>
      <c r="B167" s="92" t="s">
        <v>101</v>
      </c>
      <c r="C167" s="101" t="s">
        <v>231</v>
      </c>
      <c r="D167" s="119" t="s">
        <v>257</v>
      </c>
      <c r="E167" s="133" t="s">
        <v>233</v>
      </c>
      <c r="F167" s="120">
        <v>30</v>
      </c>
      <c r="G167" s="21"/>
      <c r="H167" s="22"/>
    </row>
    <row r="168" spans="1:8" ht="24">
      <c r="A168" s="132">
        <v>8</v>
      </c>
      <c r="B168" s="92" t="s">
        <v>101</v>
      </c>
      <c r="C168" s="101" t="s">
        <v>231</v>
      </c>
      <c r="D168" s="119" t="s">
        <v>258</v>
      </c>
      <c r="E168" s="133" t="s">
        <v>233</v>
      </c>
      <c r="F168" s="120">
        <v>2</v>
      </c>
      <c r="G168" s="21"/>
      <c r="H168" s="22"/>
    </row>
    <row r="169" spans="1:8" ht="24">
      <c r="A169" s="132">
        <v>9</v>
      </c>
      <c r="B169" s="92" t="s">
        <v>101</v>
      </c>
      <c r="C169" s="101" t="s">
        <v>231</v>
      </c>
      <c r="D169" s="119" t="s">
        <v>374</v>
      </c>
      <c r="E169" s="133" t="s">
        <v>233</v>
      </c>
      <c r="F169" s="120">
        <v>1</v>
      </c>
      <c r="G169" s="21"/>
      <c r="H169" s="22"/>
    </row>
    <row r="170" spans="1:8" ht="24">
      <c r="A170" s="132">
        <v>10</v>
      </c>
      <c r="B170" s="92" t="s">
        <v>101</v>
      </c>
      <c r="C170" s="101" t="s">
        <v>231</v>
      </c>
      <c r="D170" s="119" t="s">
        <v>259</v>
      </c>
      <c r="E170" s="133" t="s">
        <v>233</v>
      </c>
      <c r="F170" s="120">
        <v>1</v>
      </c>
      <c r="G170" s="21"/>
      <c r="H170" s="22"/>
    </row>
    <row r="171" spans="1:8" ht="24">
      <c r="A171" s="132">
        <v>11</v>
      </c>
      <c r="B171" s="92" t="s">
        <v>101</v>
      </c>
      <c r="C171" s="101" t="s">
        <v>231</v>
      </c>
      <c r="D171" s="119" t="s">
        <v>260</v>
      </c>
      <c r="E171" s="133" t="s">
        <v>233</v>
      </c>
      <c r="F171" s="120">
        <v>4</v>
      </c>
      <c r="G171" s="21"/>
      <c r="H171" s="22"/>
    </row>
    <row r="172" spans="1:8" ht="60">
      <c r="A172" s="132">
        <v>12</v>
      </c>
      <c r="B172" s="92" t="s">
        <v>101</v>
      </c>
      <c r="C172" s="101" t="s">
        <v>265</v>
      </c>
      <c r="D172" s="119" t="s">
        <v>375</v>
      </c>
      <c r="E172" s="134" t="s">
        <v>267</v>
      </c>
      <c r="F172" s="120">
        <v>18</v>
      </c>
      <c r="G172" s="21"/>
      <c r="H172" s="22"/>
    </row>
    <row r="173" spans="1:8" ht="36">
      <c r="A173" s="132">
        <v>13</v>
      </c>
      <c r="B173" s="92" t="s">
        <v>101</v>
      </c>
      <c r="C173" s="101" t="s">
        <v>276</v>
      </c>
      <c r="D173" s="119" t="s">
        <v>376</v>
      </c>
      <c r="E173" s="134" t="s">
        <v>267</v>
      </c>
      <c r="F173" s="120">
        <v>2</v>
      </c>
      <c r="G173" s="21"/>
      <c r="H173" s="22"/>
    </row>
    <row r="174" spans="1:8" ht="24">
      <c r="A174" s="132">
        <v>14</v>
      </c>
      <c r="B174" s="92" t="s">
        <v>101</v>
      </c>
      <c r="C174" s="101" t="s">
        <v>377</v>
      </c>
      <c r="D174" s="119" t="s">
        <v>378</v>
      </c>
      <c r="E174" s="134" t="s">
        <v>267</v>
      </c>
      <c r="F174" s="120">
        <v>1</v>
      </c>
      <c r="G174" s="21"/>
      <c r="H174" s="22"/>
    </row>
    <row r="175" spans="1:8" ht="36">
      <c r="A175" s="132">
        <v>15</v>
      </c>
      <c r="B175" s="92" t="s">
        <v>101</v>
      </c>
      <c r="C175" s="101" t="s">
        <v>283</v>
      </c>
      <c r="D175" s="119" t="s">
        <v>379</v>
      </c>
      <c r="E175" s="134" t="s">
        <v>267</v>
      </c>
      <c r="F175" s="120">
        <v>1</v>
      </c>
      <c r="G175" s="21"/>
      <c r="H175" s="22"/>
    </row>
    <row r="176" spans="1:8" ht="24">
      <c r="A176" s="132">
        <v>16</v>
      </c>
      <c r="B176" s="92" t="s">
        <v>101</v>
      </c>
      <c r="C176" s="101" t="s">
        <v>291</v>
      </c>
      <c r="D176" s="119" t="s">
        <v>380</v>
      </c>
      <c r="E176" s="134" t="s">
        <v>267</v>
      </c>
      <c r="F176" s="120">
        <v>6</v>
      </c>
      <c r="G176" s="21"/>
      <c r="H176" s="22"/>
    </row>
    <row r="177" spans="1:8" ht="24">
      <c r="A177" s="132">
        <v>17</v>
      </c>
      <c r="B177" s="92" t="s">
        <v>101</v>
      </c>
      <c r="C177" s="101" t="s">
        <v>291</v>
      </c>
      <c r="D177" s="119" t="s">
        <v>381</v>
      </c>
      <c r="E177" s="134" t="s">
        <v>267</v>
      </c>
      <c r="F177" s="120">
        <v>2</v>
      </c>
      <c r="G177" s="21"/>
      <c r="H177" s="22"/>
    </row>
    <row r="178" spans="1:8" ht="36">
      <c r="A178" s="132">
        <v>18</v>
      </c>
      <c r="B178" s="92" t="s">
        <v>101</v>
      </c>
      <c r="C178" s="101" t="s">
        <v>291</v>
      </c>
      <c r="D178" s="119" t="s">
        <v>382</v>
      </c>
      <c r="E178" s="134" t="s">
        <v>267</v>
      </c>
      <c r="F178" s="120">
        <v>2</v>
      </c>
      <c r="G178" s="21"/>
      <c r="H178" s="22"/>
    </row>
    <row r="179" spans="1:8" ht="60">
      <c r="A179" s="132">
        <v>19</v>
      </c>
      <c r="B179" s="92" t="s">
        <v>101</v>
      </c>
      <c r="C179" s="101" t="s">
        <v>327</v>
      </c>
      <c r="D179" s="119" t="s">
        <v>383</v>
      </c>
      <c r="E179" s="134" t="s">
        <v>267</v>
      </c>
      <c r="F179" s="120">
        <v>2</v>
      </c>
      <c r="G179" s="21"/>
      <c r="H179" s="22"/>
    </row>
    <row r="180" spans="1:8">
      <c r="A180" s="132">
        <v>20</v>
      </c>
      <c r="B180" s="92" t="s">
        <v>101</v>
      </c>
      <c r="C180" s="101" t="s">
        <v>330</v>
      </c>
      <c r="D180" s="119"/>
      <c r="E180" s="134" t="s">
        <v>267</v>
      </c>
      <c r="F180" s="120">
        <v>4</v>
      </c>
      <c r="G180" s="21"/>
      <c r="H180" s="22"/>
    </row>
    <row r="181" spans="1:8" ht="24">
      <c r="A181" s="132">
        <v>21</v>
      </c>
      <c r="B181" s="92" t="s">
        <v>101</v>
      </c>
      <c r="C181" s="101" t="s">
        <v>331</v>
      </c>
      <c r="D181" s="119" t="s">
        <v>334</v>
      </c>
      <c r="E181" s="133" t="s">
        <v>333</v>
      </c>
      <c r="F181" s="120">
        <v>80</v>
      </c>
      <c r="G181" s="21"/>
      <c r="H181" s="22"/>
    </row>
    <row r="182" spans="1:8" ht="24">
      <c r="A182" s="132">
        <v>22</v>
      </c>
      <c r="B182" s="92" t="s">
        <v>101</v>
      </c>
      <c r="C182" s="101" t="s">
        <v>335</v>
      </c>
      <c r="D182" s="119" t="s">
        <v>337</v>
      </c>
      <c r="E182" s="133" t="s">
        <v>333</v>
      </c>
      <c r="F182" s="120">
        <v>130</v>
      </c>
      <c r="G182" s="21"/>
      <c r="H182" s="22"/>
    </row>
    <row r="183" spans="1:8">
      <c r="A183" s="132">
        <v>23</v>
      </c>
      <c r="B183" s="92" t="s">
        <v>101</v>
      </c>
      <c r="C183" s="101" t="s">
        <v>384</v>
      </c>
      <c r="D183" s="98" t="s">
        <v>385</v>
      </c>
      <c r="E183" s="133" t="s">
        <v>333</v>
      </c>
      <c r="F183" s="98">
        <v>80</v>
      </c>
      <c r="G183" s="21"/>
      <c r="H183" s="22"/>
    </row>
    <row r="184" spans="1:8">
      <c r="A184" s="132">
        <v>24</v>
      </c>
      <c r="B184" s="92" t="s">
        <v>101</v>
      </c>
      <c r="C184" s="101" t="s">
        <v>338</v>
      </c>
      <c r="D184" s="135"/>
      <c r="E184" s="133" t="s">
        <v>230</v>
      </c>
      <c r="F184" s="120">
        <v>1</v>
      </c>
      <c r="G184" s="21"/>
      <c r="H184" s="22"/>
    </row>
    <row r="185" spans="1:8">
      <c r="A185" s="132">
        <v>25</v>
      </c>
      <c r="B185" s="92" t="s">
        <v>101</v>
      </c>
      <c r="C185" s="136" t="s">
        <v>339</v>
      </c>
      <c r="D185" s="135"/>
      <c r="E185" s="119" t="s">
        <v>230</v>
      </c>
      <c r="F185" s="120">
        <v>1</v>
      </c>
      <c r="G185" s="21"/>
      <c r="H185" s="22"/>
    </row>
    <row r="186" spans="1:8">
      <c r="A186" s="132">
        <v>26</v>
      </c>
      <c r="B186" s="92" t="s">
        <v>101</v>
      </c>
      <c r="C186" s="101" t="s">
        <v>340</v>
      </c>
      <c r="D186" s="119"/>
      <c r="E186" s="119" t="s">
        <v>230</v>
      </c>
      <c r="F186" s="120">
        <v>1</v>
      </c>
      <c r="G186" s="21"/>
      <c r="H186" s="22"/>
    </row>
    <row r="187" spans="1:8">
      <c r="A187" s="132">
        <v>27</v>
      </c>
      <c r="B187" s="92" t="s">
        <v>101</v>
      </c>
      <c r="C187" s="136" t="s">
        <v>341</v>
      </c>
      <c r="D187" s="135"/>
      <c r="E187" s="119" t="s">
        <v>230</v>
      </c>
      <c r="F187" s="120">
        <v>1</v>
      </c>
      <c r="G187" s="21"/>
      <c r="H187" s="22"/>
    </row>
    <row r="188" spans="1:8">
      <c r="A188" s="132"/>
      <c r="B188" s="92"/>
      <c r="C188" s="101"/>
      <c r="D188" s="119"/>
      <c r="E188" s="133"/>
      <c r="F188" s="120"/>
      <c r="G188" s="21"/>
      <c r="H188" s="22"/>
    </row>
    <row r="189" spans="1:8">
      <c r="A189" s="132"/>
      <c r="B189" s="92"/>
      <c r="C189" s="115" t="s">
        <v>386</v>
      </c>
      <c r="D189" s="116"/>
      <c r="E189" s="116"/>
      <c r="F189" s="116"/>
      <c r="G189" s="21"/>
      <c r="H189" s="22"/>
    </row>
    <row r="190" spans="1:8" ht="36">
      <c r="A190" s="132">
        <v>1</v>
      </c>
      <c r="B190" s="92" t="s">
        <v>101</v>
      </c>
      <c r="C190" s="101" t="s">
        <v>387</v>
      </c>
      <c r="D190" s="119" t="s">
        <v>388</v>
      </c>
      <c r="E190" s="133" t="s">
        <v>230</v>
      </c>
      <c r="F190" s="120">
        <v>1</v>
      </c>
      <c r="G190" s="21"/>
      <c r="H190" s="22"/>
    </row>
    <row r="191" spans="1:8">
      <c r="A191" s="132">
        <v>2</v>
      </c>
      <c r="B191" s="92" t="s">
        <v>101</v>
      </c>
      <c r="C191" s="101" t="s">
        <v>389</v>
      </c>
      <c r="D191" s="119" t="s">
        <v>232</v>
      </c>
      <c r="E191" s="133" t="s">
        <v>233</v>
      </c>
      <c r="F191" s="120">
        <v>5</v>
      </c>
      <c r="G191" s="21"/>
      <c r="H191" s="22"/>
    </row>
    <row r="192" spans="1:8">
      <c r="A192" s="132">
        <v>3</v>
      </c>
      <c r="B192" s="92" t="s">
        <v>101</v>
      </c>
      <c r="C192" s="101" t="s">
        <v>389</v>
      </c>
      <c r="D192" s="119" t="s">
        <v>234</v>
      </c>
      <c r="E192" s="133" t="s">
        <v>233</v>
      </c>
      <c r="F192" s="120">
        <v>5</v>
      </c>
      <c r="G192" s="21"/>
      <c r="H192" s="22"/>
    </row>
    <row r="193" spans="1:8">
      <c r="A193" s="132">
        <v>4</v>
      </c>
      <c r="B193" s="92" t="s">
        <v>101</v>
      </c>
      <c r="C193" s="101" t="s">
        <v>389</v>
      </c>
      <c r="D193" s="119" t="s">
        <v>235</v>
      </c>
      <c r="E193" s="133" t="s">
        <v>233</v>
      </c>
      <c r="F193" s="120">
        <v>22</v>
      </c>
      <c r="G193" s="21"/>
      <c r="H193" s="22"/>
    </row>
    <row r="194" spans="1:8">
      <c r="A194" s="132">
        <v>5</v>
      </c>
      <c r="B194" s="92" t="s">
        <v>101</v>
      </c>
      <c r="C194" s="101" t="s">
        <v>389</v>
      </c>
      <c r="D194" s="119" t="s">
        <v>236</v>
      </c>
      <c r="E194" s="133" t="s">
        <v>233</v>
      </c>
      <c r="F194" s="120">
        <v>23</v>
      </c>
      <c r="G194" s="21"/>
      <c r="H194" s="22"/>
    </row>
    <row r="195" spans="1:8" ht="24">
      <c r="A195" s="132">
        <v>6</v>
      </c>
      <c r="B195" s="92" t="s">
        <v>101</v>
      </c>
      <c r="C195" s="101" t="s">
        <v>389</v>
      </c>
      <c r="D195" s="119" t="s">
        <v>237</v>
      </c>
      <c r="E195" s="133" t="s">
        <v>233</v>
      </c>
      <c r="F195" s="120">
        <v>1</v>
      </c>
      <c r="G195" s="21"/>
      <c r="H195" s="22"/>
    </row>
    <row r="196" spans="1:8" ht="24">
      <c r="A196" s="132">
        <v>7</v>
      </c>
      <c r="B196" s="92" t="s">
        <v>101</v>
      </c>
      <c r="C196" s="101" t="s">
        <v>291</v>
      </c>
      <c r="D196" s="119" t="s">
        <v>292</v>
      </c>
      <c r="E196" s="134" t="s">
        <v>267</v>
      </c>
      <c r="F196" s="120">
        <v>2</v>
      </c>
      <c r="G196" s="21"/>
      <c r="H196" s="22"/>
    </row>
    <row r="197" spans="1:8" ht="24">
      <c r="A197" s="132">
        <v>8</v>
      </c>
      <c r="B197" s="92" t="s">
        <v>101</v>
      </c>
      <c r="C197" s="101" t="s">
        <v>291</v>
      </c>
      <c r="D197" s="119" t="s">
        <v>293</v>
      </c>
      <c r="E197" s="134" t="s">
        <v>267</v>
      </c>
      <c r="F197" s="120">
        <v>4</v>
      </c>
      <c r="G197" s="21"/>
      <c r="H197" s="22"/>
    </row>
    <row r="198" spans="1:8" ht="24">
      <c r="A198" s="132">
        <v>9</v>
      </c>
      <c r="B198" s="92" t="s">
        <v>101</v>
      </c>
      <c r="C198" s="101" t="s">
        <v>291</v>
      </c>
      <c r="D198" s="119" t="s">
        <v>294</v>
      </c>
      <c r="E198" s="134" t="s">
        <v>267</v>
      </c>
      <c r="F198" s="120">
        <v>2</v>
      </c>
      <c r="G198" s="21"/>
      <c r="H198" s="22"/>
    </row>
    <row r="199" spans="1:8" ht="24">
      <c r="A199" s="132">
        <v>10</v>
      </c>
      <c r="B199" s="92" t="s">
        <v>101</v>
      </c>
      <c r="C199" s="101" t="s">
        <v>276</v>
      </c>
      <c r="D199" s="119" t="s">
        <v>390</v>
      </c>
      <c r="E199" s="134" t="s">
        <v>267</v>
      </c>
      <c r="F199" s="120">
        <v>5</v>
      </c>
      <c r="G199" s="21"/>
      <c r="H199" s="22"/>
    </row>
    <row r="200" spans="1:8" ht="48">
      <c r="A200" s="132">
        <v>11</v>
      </c>
      <c r="B200" s="92" t="s">
        <v>101</v>
      </c>
      <c r="C200" s="101" t="s">
        <v>276</v>
      </c>
      <c r="D200" s="119" t="s">
        <v>391</v>
      </c>
      <c r="E200" s="134" t="s">
        <v>267</v>
      </c>
      <c r="F200" s="120">
        <v>1</v>
      </c>
      <c r="G200" s="21"/>
      <c r="H200" s="22"/>
    </row>
    <row r="201" spans="1:8" ht="48">
      <c r="A201" s="132">
        <v>12</v>
      </c>
      <c r="B201" s="92" t="s">
        <v>101</v>
      </c>
      <c r="C201" s="101" t="s">
        <v>276</v>
      </c>
      <c r="D201" s="119" t="s">
        <v>392</v>
      </c>
      <c r="E201" s="134" t="s">
        <v>267</v>
      </c>
      <c r="F201" s="120">
        <v>1</v>
      </c>
      <c r="G201" s="21"/>
      <c r="H201" s="22"/>
    </row>
    <row r="202" spans="1:8" ht="24">
      <c r="A202" s="132">
        <v>13</v>
      </c>
      <c r="B202" s="92" t="s">
        <v>101</v>
      </c>
      <c r="C202" s="101" t="s">
        <v>287</v>
      </c>
      <c r="D202" s="119" t="s">
        <v>288</v>
      </c>
      <c r="E202" s="134" t="s">
        <v>267</v>
      </c>
      <c r="F202" s="120">
        <v>1</v>
      </c>
      <c r="G202" s="21"/>
      <c r="H202" s="22"/>
    </row>
    <row r="203" spans="1:8" ht="24">
      <c r="A203" s="132">
        <v>14</v>
      </c>
      <c r="B203" s="92" t="s">
        <v>101</v>
      </c>
      <c r="C203" s="101" t="s">
        <v>287</v>
      </c>
      <c r="D203" s="119" t="s">
        <v>289</v>
      </c>
      <c r="E203" s="134" t="s">
        <v>267</v>
      </c>
      <c r="F203" s="120">
        <v>3</v>
      </c>
      <c r="G203" s="21"/>
      <c r="H203" s="22"/>
    </row>
    <row r="204" spans="1:8" ht="24">
      <c r="A204" s="132">
        <v>15</v>
      </c>
      <c r="B204" s="92" t="s">
        <v>101</v>
      </c>
      <c r="C204" s="101" t="s">
        <v>287</v>
      </c>
      <c r="D204" s="119" t="s">
        <v>290</v>
      </c>
      <c r="E204" s="134" t="s">
        <v>267</v>
      </c>
      <c r="F204" s="120">
        <v>2</v>
      </c>
      <c r="G204" s="21"/>
      <c r="H204" s="22"/>
    </row>
    <row r="205" spans="1:8">
      <c r="A205" s="132">
        <v>16</v>
      </c>
      <c r="B205" s="92" t="s">
        <v>101</v>
      </c>
      <c r="C205" s="101" t="s">
        <v>330</v>
      </c>
      <c r="D205" s="119"/>
      <c r="E205" s="134" t="s">
        <v>267</v>
      </c>
      <c r="F205" s="120">
        <v>8</v>
      </c>
      <c r="G205" s="21"/>
      <c r="H205" s="22"/>
    </row>
    <row r="206" spans="1:8">
      <c r="A206" s="132">
        <v>17</v>
      </c>
      <c r="B206" s="92" t="s">
        <v>101</v>
      </c>
      <c r="C206" s="101" t="s">
        <v>311</v>
      </c>
      <c r="D206" s="119" t="s">
        <v>314</v>
      </c>
      <c r="E206" s="133" t="s">
        <v>230</v>
      </c>
      <c r="F206" s="120">
        <v>3</v>
      </c>
      <c r="G206" s="21"/>
      <c r="H206" s="22"/>
    </row>
    <row r="207" spans="1:8">
      <c r="A207" s="132">
        <v>18</v>
      </c>
      <c r="B207" s="92" t="s">
        <v>101</v>
      </c>
      <c r="C207" s="101" t="s">
        <v>311</v>
      </c>
      <c r="D207" s="119" t="s">
        <v>315</v>
      </c>
      <c r="E207" s="133" t="s">
        <v>230</v>
      </c>
      <c r="F207" s="120">
        <v>2</v>
      </c>
      <c r="G207" s="21"/>
      <c r="H207" s="22"/>
    </row>
    <row r="208" spans="1:8" ht="36">
      <c r="A208" s="132">
        <v>19</v>
      </c>
      <c r="B208" s="92" t="s">
        <v>101</v>
      </c>
      <c r="C208" s="101" t="s">
        <v>327</v>
      </c>
      <c r="D208" s="119" t="s">
        <v>393</v>
      </c>
      <c r="E208" s="134" t="s">
        <v>267</v>
      </c>
      <c r="F208" s="120">
        <v>1</v>
      </c>
      <c r="G208" s="21"/>
      <c r="H208" s="22"/>
    </row>
    <row r="209" spans="1:8">
      <c r="A209" s="132">
        <v>20</v>
      </c>
      <c r="B209" s="92" t="s">
        <v>101</v>
      </c>
      <c r="C209" s="101" t="s">
        <v>338</v>
      </c>
      <c r="D209" s="135"/>
      <c r="E209" s="133" t="s">
        <v>230</v>
      </c>
      <c r="F209" s="120">
        <v>1</v>
      </c>
      <c r="G209" s="21"/>
      <c r="H209" s="22"/>
    </row>
    <row r="210" spans="1:8">
      <c r="A210" s="132">
        <v>21</v>
      </c>
      <c r="B210" s="92" t="s">
        <v>101</v>
      </c>
      <c r="C210" s="136" t="s">
        <v>339</v>
      </c>
      <c r="D210" s="135"/>
      <c r="E210" s="119" t="s">
        <v>230</v>
      </c>
      <c r="F210" s="120">
        <v>1</v>
      </c>
      <c r="G210" s="21"/>
      <c r="H210" s="22"/>
    </row>
    <row r="211" spans="1:8">
      <c r="A211" s="132">
        <v>22</v>
      </c>
      <c r="B211" s="92" t="s">
        <v>101</v>
      </c>
      <c r="C211" s="101" t="s">
        <v>340</v>
      </c>
      <c r="D211" s="119"/>
      <c r="E211" s="119" t="s">
        <v>230</v>
      </c>
      <c r="F211" s="120">
        <v>1</v>
      </c>
      <c r="G211" s="21"/>
      <c r="H211" s="22"/>
    </row>
    <row r="212" spans="1:8">
      <c r="A212" s="132">
        <v>23</v>
      </c>
      <c r="B212" s="92" t="s">
        <v>101</v>
      </c>
      <c r="C212" s="136" t="s">
        <v>394</v>
      </c>
      <c r="D212" s="135"/>
      <c r="E212" s="119" t="s">
        <v>230</v>
      </c>
      <c r="F212" s="120">
        <v>1</v>
      </c>
      <c r="G212" s="21"/>
      <c r="H212" s="22"/>
    </row>
    <row r="213" spans="1:8">
      <c r="A213" s="132"/>
      <c r="B213" s="92"/>
      <c r="C213" s="101"/>
      <c r="D213" s="119"/>
      <c r="E213" s="133"/>
      <c r="F213" s="120"/>
      <c r="G213" s="21"/>
      <c r="H213" s="22"/>
    </row>
    <row r="214" spans="1:8">
      <c r="A214" s="132"/>
      <c r="B214" s="92"/>
      <c r="C214" s="115" t="s">
        <v>395</v>
      </c>
      <c r="D214" s="116"/>
      <c r="E214" s="116"/>
      <c r="F214" s="116"/>
      <c r="G214" s="21"/>
      <c r="H214" s="22"/>
    </row>
    <row r="215" spans="1:8" ht="36">
      <c r="A215" s="132">
        <v>1</v>
      </c>
      <c r="B215" s="92" t="s">
        <v>101</v>
      </c>
      <c r="C215" s="101" t="s">
        <v>396</v>
      </c>
      <c r="D215" s="119" t="s">
        <v>397</v>
      </c>
      <c r="E215" s="133" t="s">
        <v>230</v>
      </c>
      <c r="F215" s="120">
        <v>1</v>
      </c>
      <c r="G215" s="21"/>
      <c r="H215" s="22"/>
    </row>
    <row r="216" spans="1:8">
      <c r="A216" s="132">
        <v>2</v>
      </c>
      <c r="B216" s="92" t="s">
        <v>101</v>
      </c>
      <c r="C216" s="101" t="s">
        <v>389</v>
      </c>
      <c r="D216" s="119" t="s">
        <v>232</v>
      </c>
      <c r="E216" s="133" t="s">
        <v>233</v>
      </c>
      <c r="F216" s="120">
        <v>17</v>
      </c>
      <c r="G216" s="21"/>
      <c r="H216" s="22"/>
    </row>
    <row r="217" spans="1:8">
      <c r="A217" s="132">
        <v>3</v>
      </c>
      <c r="B217" s="92" t="s">
        <v>101</v>
      </c>
      <c r="C217" s="101" t="s">
        <v>389</v>
      </c>
      <c r="D217" s="119" t="s">
        <v>234</v>
      </c>
      <c r="E217" s="133" t="s">
        <v>233</v>
      </c>
      <c r="F217" s="120">
        <v>17</v>
      </c>
      <c r="G217" s="21"/>
      <c r="H217" s="22"/>
    </row>
    <row r="218" spans="1:8">
      <c r="A218" s="132">
        <v>4</v>
      </c>
      <c r="B218" s="92" t="s">
        <v>101</v>
      </c>
      <c r="C218" s="101" t="s">
        <v>389</v>
      </c>
      <c r="D218" s="119" t="s">
        <v>235</v>
      </c>
      <c r="E218" s="133" t="s">
        <v>233</v>
      </c>
      <c r="F218" s="120">
        <v>12</v>
      </c>
      <c r="G218" s="21"/>
      <c r="H218" s="22"/>
    </row>
    <row r="219" spans="1:8" ht="24">
      <c r="A219" s="132">
        <v>5</v>
      </c>
      <c r="B219" s="92" t="s">
        <v>101</v>
      </c>
      <c r="C219" s="101" t="s">
        <v>389</v>
      </c>
      <c r="D219" s="119" t="s">
        <v>243</v>
      </c>
      <c r="E219" s="133" t="s">
        <v>233</v>
      </c>
      <c r="F219" s="120">
        <v>35</v>
      </c>
      <c r="G219" s="21"/>
      <c r="H219" s="22"/>
    </row>
    <row r="220" spans="1:8" ht="24">
      <c r="A220" s="132">
        <v>6</v>
      </c>
      <c r="B220" s="92" t="s">
        <v>101</v>
      </c>
      <c r="C220" s="101" t="s">
        <v>389</v>
      </c>
      <c r="D220" s="119" t="s">
        <v>398</v>
      </c>
      <c r="E220" s="133" t="s">
        <v>233</v>
      </c>
      <c r="F220" s="120">
        <v>1</v>
      </c>
      <c r="G220" s="21"/>
      <c r="H220" s="22"/>
    </row>
    <row r="221" spans="1:8" ht="24">
      <c r="A221" s="132">
        <v>7</v>
      </c>
      <c r="B221" s="92" t="s">
        <v>101</v>
      </c>
      <c r="C221" s="101" t="s">
        <v>389</v>
      </c>
      <c r="D221" s="119" t="s">
        <v>399</v>
      </c>
      <c r="E221" s="133" t="s">
        <v>233</v>
      </c>
      <c r="F221" s="120">
        <v>1</v>
      </c>
      <c r="G221" s="21"/>
      <c r="H221" s="22"/>
    </row>
    <row r="222" spans="1:8" ht="24">
      <c r="A222" s="132">
        <v>8</v>
      </c>
      <c r="B222" s="92" t="s">
        <v>101</v>
      </c>
      <c r="C222" s="101" t="s">
        <v>291</v>
      </c>
      <c r="D222" s="119" t="s">
        <v>292</v>
      </c>
      <c r="E222" s="134" t="s">
        <v>267</v>
      </c>
      <c r="F222" s="120">
        <v>27</v>
      </c>
      <c r="G222" s="21"/>
      <c r="H222" s="22"/>
    </row>
    <row r="223" spans="1:8" ht="24">
      <c r="A223" s="132">
        <v>9</v>
      </c>
      <c r="B223" s="92" t="s">
        <v>101</v>
      </c>
      <c r="C223" s="101" t="s">
        <v>291</v>
      </c>
      <c r="D223" s="119" t="s">
        <v>293</v>
      </c>
      <c r="E223" s="134" t="s">
        <v>267</v>
      </c>
      <c r="F223" s="120">
        <v>4</v>
      </c>
      <c r="G223" s="21"/>
      <c r="H223" s="22"/>
    </row>
    <row r="224" spans="1:8" ht="24">
      <c r="A224" s="132">
        <v>10</v>
      </c>
      <c r="B224" s="92" t="s">
        <v>101</v>
      </c>
      <c r="C224" s="101" t="s">
        <v>291</v>
      </c>
      <c r="D224" s="119" t="s">
        <v>294</v>
      </c>
      <c r="E224" s="134" t="s">
        <v>267</v>
      </c>
      <c r="F224" s="120">
        <v>2</v>
      </c>
      <c r="G224" s="21"/>
      <c r="H224" s="22"/>
    </row>
    <row r="225" spans="1:8" ht="36">
      <c r="A225" s="132">
        <v>11</v>
      </c>
      <c r="B225" s="92" t="s">
        <v>101</v>
      </c>
      <c r="C225" s="101" t="s">
        <v>291</v>
      </c>
      <c r="D225" s="119" t="s">
        <v>300</v>
      </c>
      <c r="E225" s="134" t="s">
        <v>267</v>
      </c>
      <c r="F225" s="120">
        <v>3</v>
      </c>
      <c r="G225" s="21"/>
      <c r="H225" s="22"/>
    </row>
    <row r="226" spans="1:8" ht="24">
      <c r="A226" s="132">
        <v>12</v>
      </c>
      <c r="B226" s="92" t="s">
        <v>101</v>
      </c>
      <c r="C226" s="101" t="s">
        <v>276</v>
      </c>
      <c r="D226" s="119" t="s">
        <v>390</v>
      </c>
      <c r="E226" s="134" t="s">
        <v>267</v>
      </c>
      <c r="F226" s="120">
        <v>27</v>
      </c>
      <c r="G226" s="21"/>
      <c r="H226" s="22"/>
    </row>
    <row r="227" spans="1:8" ht="24">
      <c r="A227" s="132">
        <v>13</v>
      </c>
      <c r="B227" s="92" t="s">
        <v>101</v>
      </c>
      <c r="C227" s="101" t="s">
        <v>276</v>
      </c>
      <c r="D227" s="119" t="s">
        <v>400</v>
      </c>
      <c r="E227" s="134" t="s">
        <v>267</v>
      </c>
      <c r="F227" s="120">
        <v>3</v>
      </c>
      <c r="G227" s="21"/>
      <c r="H227" s="22"/>
    </row>
    <row r="228" spans="1:8" ht="24">
      <c r="A228" s="132">
        <v>14</v>
      </c>
      <c r="B228" s="92" t="s">
        <v>101</v>
      </c>
      <c r="C228" s="101" t="s">
        <v>287</v>
      </c>
      <c r="D228" s="119" t="s">
        <v>289</v>
      </c>
      <c r="E228" s="134" t="s">
        <v>267</v>
      </c>
      <c r="F228" s="120">
        <v>3</v>
      </c>
      <c r="G228" s="21"/>
      <c r="H228" s="22"/>
    </row>
    <row r="229" spans="1:8" ht="24">
      <c r="A229" s="132">
        <v>15</v>
      </c>
      <c r="B229" s="92" t="s">
        <v>101</v>
      </c>
      <c r="C229" s="101" t="s">
        <v>287</v>
      </c>
      <c r="D229" s="119" t="s">
        <v>401</v>
      </c>
      <c r="E229" s="134" t="s">
        <v>267</v>
      </c>
      <c r="F229" s="120">
        <v>3</v>
      </c>
      <c r="G229" s="21"/>
      <c r="H229" s="22"/>
    </row>
    <row r="230" spans="1:8" ht="24">
      <c r="A230" s="132">
        <v>16</v>
      </c>
      <c r="B230" s="92" t="s">
        <v>101</v>
      </c>
      <c r="C230" s="101" t="s">
        <v>287</v>
      </c>
      <c r="D230" s="119" t="s">
        <v>402</v>
      </c>
      <c r="E230" s="134" t="s">
        <v>267</v>
      </c>
      <c r="F230" s="120">
        <v>3</v>
      </c>
      <c r="G230" s="21"/>
      <c r="H230" s="22"/>
    </row>
    <row r="231" spans="1:8" ht="24">
      <c r="A231" s="132">
        <v>17</v>
      </c>
      <c r="B231" s="92" t="s">
        <v>101</v>
      </c>
      <c r="C231" s="101" t="s">
        <v>287</v>
      </c>
      <c r="D231" s="119" t="s">
        <v>403</v>
      </c>
      <c r="E231" s="134" t="s">
        <v>267</v>
      </c>
      <c r="F231" s="120">
        <v>3</v>
      </c>
      <c r="G231" s="21"/>
      <c r="H231" s="22"/>
    </row>
    <row r="232" spans="1:8">
      <c r="A232" s="132">
        <v>18</v>
      </c>
      <c r="B232" s="92" t="s">
        <v>101</v>
      </c>
      <c r="C232" s="101" t="s">
        <v>330</v>
      </c>
      <c r="D232" s="119"/>
      <c r="E232" s="134" t="s">
        <v>267</v>
      </c>
      <c r="F232" s="120">
        <v>23</v>
      </c>
      <c r="G232" s="21"/>
      <c r="H232" s="22"/>
    </row>
    <row r="233" spans="1:8" ht="36">
      <c r="A233" s="132">
        <v>19</v>
      </c>
      <c r="B233" s="92" t="s">
        <v>101</v>
      </c>
      <c r="C233" s="101" t="s">
        <v>311</v>
      </c>
      <c r="D233" s="119" t="s">
        <v>319</v>
      </c>
      <c r="E233" s="133" t="s">
        <v>230</v>
      </c>
      <c r="F233" s="120">
        <v>4</v>
      </c>
      <c r="G233" s="21"/>
      <c r="H233" s="22"/>
    </row>
    <row r="234" spans="1:8">
      <c r="A234" s="132">
        <v>20</v>
      </c>
      <c r="B234" s="92" t="s">
        <v>101</v>
      </c>
      <c r="C234" s="101" t="s">
        <v>338</v>
      </c>
      <c r="D234" s="135"/>
      <c r="E234" s="133" t="s">
        <v>230</v>
      </c>
      <c r="F234" s="120">
        <v>1</v>
      </c>
      <c r="G234" s="21"/>
      <c r="H234" s="22"/>
    </row>
    <row r="235" spans="1:8">
      <c r="A235" s="132">
        <v>21</v>
      </c>
      <c r="B235" s="92" t="s">
        <v>101</v>
      </c>
      <c r="C235" s="136" t="s">
        <v>339</v>
      </c>
      <c r="D235" s="135"/>
      <c r="E235" s="119" t="s">
        <v>230</v>
      </c>
      <c r="F235" s="120">
        <v>1</v>
      </c>
      <c r="G235" s="21"/>
      <c r="H235" s="22"/>
    </row>
    <row r="236" spans="1:8">
      <c r="A236" s="132">
        <v>22</v>
      </c>
      <c r="B236" s="92" t="s">
        <v>101</v>
      </c>
      <c r="C236" s="101" t="s">
        <v>340</v>
      </c>
      <c r="D236" s="119"/>
      <c r="E236" s="119" t="s">
        <v>230</v>
      </c>
      <c r="F236" s="120">
        <v>1</v>
      </c>
      <c r="G236" s="21"/>
      <c r="H236" s="22"/>
    </row>
    <row r="237" spans="1:8">
      <c r="A237" s="132">
        <v>23</v>
      </c>
      <c r="B237" s="92" t="s">
        <v>101</v>
      </c>
      <c r="C237" s="136" t="s">
        <v>394</v>
      </c>
      <c r="D237" s="135"/>
      <c r="E237" s="119" t="s">
        <v>230</v>
      </c>
      <c r="F237" s="120">
        <v>1</v>
      </c>
      <c r="G237" s="21"/>
      <c r="H237" s="22"/>
    </row>
    <row r="238" spans="1:8">
      <c r="A238" s="132"/>
      <c r="B238" s="92"/>
      <c r="C238" s="101"/>
      <c r="D238" s="119"/>
      <c r="E238" s="133"/>
      <c r="F238" s="120"/>
      <c r="G238" s="21"/>
      <c r="H238" s="22"/>
    </row>
    <row r="239" spans="1:8">
      <c r="A239" s="132"/>
      <c r="B239" s="92"/>
      <c r="C239" s="115" t="s">
        <v>404</v>
      </c>
      <c r="D239" s="116"/>
      <c r="E239" s="116"/>
      <c r="F239" s="116"/>
      <c r="G239" s="21"/>
      <c r="H239" s="22"/>
    </row>
    <row r="240" spans="1:8" ht="36">
      <c r="A240" s="132">
        <v>1</v>
      </c>
      <c r="B240" s="92" t="s">
        <v>101</v>
      </c>
      <c r="C240" s="101" t="s">
        <v>405</v>
      </c>
      <c r="D240" s="119" t="s">
        <v>406</v>
      </c>
      <c r="E240" s="133" t="s">
        <v>230</v>
      </c>
      <c r="F240" s="120">
        <v>1</v>
      </c>
      <c r="G240" s="21"/>
      <c r="H240" s="22"/>
    </row>
    <row r="241" spans="1:8">
      <c r="A241" s="132">
        <v>2</v>
      </c>
      <c r="B241" s="92" t="s">
        <v>101</v>
      </c>
      <c r="C241" s="101" t="s">
        <v>407</v>
      </c>
      <c r="D241" s="119" t="s">
        <v>235</v>
      </c>
      <c r="E241" s="133" t="s">
        <v>233</v>
      </c>
      <c r="F241" s="120">
        <v>3</v>
      </c>
      <c r="G241" s="21"/>
      <c r="H241" s="22"/>
    </row>
    <row r="242" spans="1:8">
      <c r="A242" s="132">
        <v>3</v>
      </c>
      <c r="B242" s="92" t="s">
        <v>101</v>
      </c>
      <c r="C242" s="101" t="s">
        <v>338</v>
      </c>
      <c r="D242" s="135"/>
      <c r="E242" s="133" t="s">
        <v>230</v>
      </c>
      <c r="F242" s="120">
        <v>1</v>
      </c>
      <c r="G242" s="21"/>
      <c r="H242" s="22"/>
    </row>
    <row r="243" spans="1:8">
      <c r="A243" s="132">
        <v>4</v>
      </c>
      <c r="B243" s="92" t="s">
        <v>101</v>
      </c>
      <c r="C243" s="136" t="s">
        <v>339</v>
      </c>
      <c r="D243" s="135"/>
      <c r="E243" s="119" t="s">
        <v>230</v>
      </c>
      <c r="F243" s="120">
        <v>1</v>
      </c>
      <c r="G243" s="21"/>
      <c r="H243" s="22"/>
    </row>
    <row r="244" spans="1:8">
      <c r="A244" s="132">
        <v>5</v>
      </c>
      <c r="B244" s="92" t="s">
        <v>101</v>
      </c>
      <c r="C244" s="101" t="s">
        <v>408</v>
      </c>
      <c r="D244" s="119"/>
      <c r="E244" s="119" t="s">
        <v>230</v>
      </c>
      <c r="F244" s="120">
        <v>1</v>
      </c>
      <c r="G244" s="21"/>
      <c r="H244" s="22"/>
    </row>
    <row r="245" spans="1:8">
      <c r="A245" s="132">
        <v>6</v>
      </c>
      <c r="B245" s="92" t="s">
        <v>101</v>
      </c>
      <c r="C245" s="136" t="s">
        <v>394</v>
      </c>
      <c r="D245" s="135"/>
      <c r="E245" s="119" t="s">
        <v>230</v>
      </c>
      <c r="F245" s="120">
        <v>1</v>
      </c>
      <c r="G245" s="21"/>
      <c r="H245" s="22"/>
    </row>
    <row r="246" spans="1:8">
      <c r="A246" s="132"/>
      <c r="B246" s="92"/>
      <c r="C246" s="101"/>
      <c r="D246" s="119"/>
      <c r="E246" s="133"/>
      <c r="F246" s="120"/>
      <c r="G246" s="21"/>
      <c r="H246" s="22"/>
    </row>
    <row r="247" spans="1:8">
      <c r="A247" s="132"/>
      <c r="B247" s="92"/>
      <c r="C247" s="115" t="s">
        <v>409</v>
      </c>
      <c r="D247" s="115"/>
      <c r="E247" s="115"/>
      <c r="F247" s="115"/>
      <c r="G247" s="21"/>
      <c r="H247" s="22"/>
    </row>
    <row r="248" spans="1:8" ht="36">
      <c r="A248" s="132">
        <v>1</v>
      </c>
      <c r="B248" s="92" t="s">
        <v>101</v>
      </c>
      <c r="C248" s="101" t="s">
        <v>405</v>
      </c>
      <c r="D248" s="119" t="s">
        <v>406</v>
      </c>
      <c r="E248" s="133" t="s">
        <v>230</v>
      </c>
      <c r="F248" s="120">
        <v>1</v>
      </c>
      <c r="G248" s="21"/>
      <c r="H248" s="22"/>
    </row>
    <row r="249" spans="1:8">
      <c r="A249" s="132">
        <v>2</v>
      </c>
      <c r="B249" s="92" t="s">
        <v>101</v>
      </c>
      <c r="C249" s="101" t="s">
        <v>407</v>
      </c>
      <c r="D249" s="119" t="s">
        <v>235</v>
      </c>
      <c r="E249" s="133" t="s">
        <v>233</v>
      </c>
      <c r="F249" s="120">
        <v>3</v>
      </c>
      <c r="G249" s="21"/>
      <c r="H249" s="22"/>
    </row>
    <row r="250" spans="1:8">
      <c r="A250" s="132">
        <v>3</v>
      </c>
      <c r="B250" s="92" t="s">
        <v>101</v>
      </c>
      <c r="C250" s="101" t="s">
        <v>338</v>
      </c>
      <c r="D250" s="135"/>
      <c r="E250" s="133" t="s">
        <v>230</v>
      </c>
      <c r="F250" s="120">
        <v>1</v>
      </c>
      <c r="G250" s="21"/>
      <c r="H250" s="22"/>
    </row>
    <row r="251" spans="1:8">
      <c r="A251" s="132">
        <v>4</v>
      </c>
      <c r="B251" s="92" t="s">
        <v>101</v>
      </c>
      <c r="C251" s="136" t="s">
        <v>339</v>
      </c>
      <c r="D251" s="135"/>
      <c r="E251" s="119" t="s">
        <v>230</v>
      </c>
      <c r="F251" s="120">
        <v>1</v>
      </c>
      <c r="G251" s="21"/>
      <c r="H251" s="22"/>
    </row>
    <row r="252" spans="1:8">
      <c r="A252" s="132">
        <v>5</v>
      </c>
      <c r="B252" s="92" t="s">
        <v>101</v>
      </c>
      <c r="C252" s="101" t="s">
        <v>408</v>
      </c>
      <c r="D252" s="119"/>
      <c r="E252" s="119" t="s">
        <v>230</v>
      </c>
      <c r="F252" s="120">
        <v>1</v>
      </c>
      <c r="G252" s="21"/>
      <c r="H252" s="22"/>
    </row>
    <row r="253" spans="1:8">
      <c r="A253" s="132">
        <v>6</v>
      </c>
      <c r="B253" s="92" t="s">
        <v>101</v>
      </c>
      <c r="C253" s="136" t="s">
        <v>394</v>
      </c>
      <c r="D253" s="135"/>
      <c r="E253" s="119" t="s">
        <v>230</v>
      </c>
      <c r="F253" s="120">
        <v>1</v>
      </c>
      <c r="G253" s="21"/>
      <c r="H253" s="22"/>
    </row>
    <row r="254" spans="1:8">
      <c r="A254" s="132"/>
      <c r="B254" s="92"/>
      <c r="C254" s="101"/>
      <c r="D254" s="119"/>
      <c r="E254" s="133"/>
      <c r="F254" s="120"/>
      <c r="G254" s="21"/>
      <c r="H254" s="22"/>
    </row>
    <row r="255" spans="1:8">
      <c r="A255" s="132"/>
      <c r="B255" s="92"/>
      <c r="C255" s="115" t="s">
        <v>410</v>
      </c>
      <c r="D255" s="116"/>
      <c r="E255" s="116"/>
      <c r="F255" s="116"/>
      <c r="G255" s="21"/>
      <c r="H255" s="22"/>
    </row>
    <row r="256" spans="1:8" ht="36">
      <c r="A256" s="132">
        <v>1</v>
      </c>
      <c r="B256" s="92" t="s">
        <v>101</v>
      </c>
      <c r="C256" s="101" t="s">
        <v>411</v>
      </c>
      <c r="D256" s="119" t="s">
        <v>412</v>
      </c>
      <c r="E256" s="133" t="s">
        <v>230</v>
      </c>
      <c r="F256" s="120">
        <v>1</v>
      </c>
      <c r="G256" s="21"/>
      <c r="H256" s="22"/>
    </row>
    <row r="257" spans="1:8">
      <c r="A257" s="132">
        <v>2</v>
      </c>
      <c r="B257" s="92" t="s">
        <v>101</v>
      </c>
      <c r="C257" s="101" t="s">
        <v>413</v>
      </c>
      <c r="D257" s="119" t="s">
        <v>235</v>
      </c>
      <c r="E257" s="133" t="s">
        <v>233</v>
      </c>
      <c r="F257" s="120">
        <v>41</v>
      </c>
      <c r="G257" s="21"/>
      <c r="H257" s="22"/>
    </row>
    <row r="258" spans="1:8">
      <c r="A258" s="132">
        <v>3</v>
      </c>
      <c r="B258" s="92" t="s">
        <v>101</v>
      </c>
      <c r="C258" s="101" t="s">
        <v>413</v>
      </c>
      <c r="D258" s="119" t="s">
        <v>236</v>
      </c>
      <c r="E258" s="133" t="s">
        <v>233</v>
      </c>
      <c r="F258" s="120">
        <v>2</v>
      </c>
      <c r="G258" s="21"/>
      <c r="H258" s="22"/>
    </row>
    <row r="259" spans="1:8" ht="24">
      <c r="A259" s="132">
        <v>4</v>
      </c>
      <c r="B259" s="92" t="s">
        <v>101</v>
      </c>
      <c r="C259" s="101" t="s">
        <v>377</v>
      </c>
      <c r="D259" s="119" t="s">
        <v>414</v>
      </c>
      <c r="E259" s="134" t="s">
        <v>267</v>
      </c>
      <c r="F259" s="120">
        <v>1</v>
      </c>
      <c r="G259" s="21"/>
      <c r="H259" s="22"/>
    </row>
    <row r="260" spans="1:8" ht="24">
      <c r="A260" s="132">
        <v>5</v>
      </c>
      <c r="B260" s="92" t="s">
        <v>101</v>
      </c>
      <c r="C260" s="101" t="s">
        <v>415</v>
      </c>
      <c r="D260" s="119" t="s">
        <v>235</v>
      </c>
      <c r="E260" s="133" t="s">
        <v>230</v>
      </c>
      <c r="F260" s="120">
        <v>2</v>
      </c>
      <c r="G260" s="21"/>
      <c r="H260" s="22"/>
    </row>
    <row r="261" spans="1:8">
      <c r="A261" s="132">
        <v>6</v>
      </c>
      <c r="B261" s="92" t="s">
        <v>101</v>
      </c>
      <c r="C261" s="101" t="s">
        <v>330</v>
      </c>
      <c r="D261" s="119"/>
      <c r="E261" s="134" t="s">
        <v>267</v>
      </c>
      <c r="F261" s="120">
        <v>4</v>
      </c>
      <c r="G261" s="21"/>
      <c r="H261" s="22"/>
    </row>
    <row r="262" spans="1:8">
      <c r="A262" s="132">
        <v>7</v>
      </c>
      <c r="B262" s="92" t="s">
        <v>101</v>
      </c>
      <c r="C262" s="101" t="s">
        <v>338</v>
      </c>
      <c r="D262" s="135"/>
      <c r="E262" s="133" t="s">
        <v>230</v>
      </c>
      <c r="F262" s="120">
        <v>1</v>
      </c>
      <c r="G262" s="21"/>
      <c r="H262" s="22"/>
    </row>
    <row r="263" spans="1:8">
      <c r="A263" s="132">
        <v>8</v>
      </c>
      <c r="B263" s="92" t="s">
        <v>101</v>
      </c>
      <c r="C263" s="136" t="s">
        <v>339</v>
      </c>
      <c r="D263" s="135"/>
      <c r="E263" s="119" t="s">
        <v>230</v>
      </c>
      <c r="F263" s="120">
        <v>1</v>
      </c>
      <c r="G263" s="21"/>
      <c r="H263" s="22"/>
    </row>
    <row r="264" spans="1:8">
      <c r="A264" s="132">
        <v>9</v>
      </c>
      <c r="B264" s="92" t="s">
        <v>101</v>
      </c>
      <c r="C264" s="101" t="s">
        <v>408</v>
      </c>
      <c r="D264" s="119"/>
      <c r="E264" s="119" t="s">
        <v>230</v>
      </c>
      <c r="F264" s="120">
        <v>1</v>
      </c>
      <c r="G264" s="21"/>
      <c r="H264" s="22"/>
    </row>
    <row r="265" spans="1:8">
      <c r="A265" s="132">
        <v>10</v>
      </c>
      <c r="B265" s="92" t="s">
        <v>101</v>
      </c>
      <c r="C265" s="136" t="s">
        <v>394</v>
      </c>
      <c r="D265" s="135"/>
      <c r="E265" s="119" t="s">
        <v>230</v>
      </c>
      <c r="F265" s="120">
        <v>1</v>
      </c>
      <c r="G265" s="21"/>
      <c r="H265" s="22"/>
    </row>
    <row r="266" spans="1:8">
      <c r="A266" s="132"/>
      <c r="B266" s="92"/>
      <c r="C266" s="101"/>
      <c r="D266" s="119"/>
      <c r="E266" s="133"/>
      <c r="F266" s="120"/>
      <c r="G266" s="21"/>
      <c r="H266" s="22"/>
    </row>
    <row r="267" spans="1:8">
      <c r="A267" s="132"/>
      <c r="B267" s="92"/>
      <c r="C267" s="115" t="s">
        <v>416</v>
      </c>
      <c r="D267" s="116"/>
      <c r="E267" s="116"/>
      <c r="F267" s="116"/>
      <c r="G267" s="21"/>
      <c r="H267" s="22"/>
    </row>
    <row r="268" spans="1:8" ht="36">
      <c r="A268" s="132">
        <v>1</v>
      </c>
      <c r="B268" s="92" t="s">
        <v>101</v>
      </c>
      <c r="C268" s="101" t="s">
        <v>417</v>
      </c>
      <c r="D268" s="119" t="s">
        <v>418</v>
      </c>
      <c r="E268" s="133" t="s">
        <v>230</v>
      </c>
      <c r="F268" s="120">
        <v>1</v>
      </c>
      <c r="G268" s="21"/>
      <c r="H268" s="22"/>
    </row>
    <row r="269" spans="1:8">
      <c r="A269" s="132">
        <v>2</v>
      </c>
      <c r="B269" s="92" t="s">
        <v>101</v>
      </c>
      <c r="C269" s="101" t="s">
        <v>413</v>
      </c>
      <c r="D269" s="119" t="s">
        <v>345</v>
      </c>
      <c r="E269" s="133" t="s">
        <v>233</v>
      </c>
      <c r="F269" s="120">
        <v>35</v>
      </c>
      <c r="G269" s="21"/>
      <c r="H269" s="22"/>
    </row>
    <row r="270" spans="1:8">
      <c r="A270" s="132">
        <v>3</v>
      </c>
      <c r="B270" s="92" t="s">
        <v>101</v>
      </c>
      <c r="C270" s="101" t="s">
        <v>413</v>
      </c>
      <c r="D270" s="119" t="s">
        <v>346</v>
      </c>
      <c r="E270" s="133" t="s">
        <v>233</v>
      </c>
      <c r="F270" s="120">
        <v>2</v>
      </c>
      <c r="G270" s="21"/>
      <c r="H270" s="22"/>
    </row>
    <row r="271" spans="1:8" ht="24">
      <c r="A271" s="132">
        <v>4</v>
      </c>
      <c r="B271" s="92" t="s">
        <v>101</v>
      </c>
      <c r="C271" s="101" t="s">
        <v>377</v>
      </c>
      <c r="D271" s="119" t="s">
        <v>419</v>
      </c>
      <c r="E271" s="134" t="s">
        <v>267</v>
      </c>
      <c r="F271" s="120">
        <v>1</v>
      </c>
      <c r="G271" s="21"/>
      <c r="H271" s="22"/>
    </row>
    <row r="272" spans="1:8">
      <c r="A272" s="132">
        <v>5</v>
      </c>
      <c r="B272" s="92" t="s">
        <v>101</v>
      </c>
      <c r="C272" s="101" t="s">
        <v>420</v>
      </c>
      <c r="D272" s="119" t="s">
        <v>345</v>
      </c>
      <c r="E272" s="133" t="s">
        <v>230</v>
      </c>
      <c r="F272" s="120">
        <v>2</v>
      </c>
      <c r="G272" s="21"/>
      <c r="H272" s="22"/>
    </row>
    <row r="273" spans="1:8">
      <c r="A273" s="132">
        <v>6</v>
      </c>
      <c r="B273" s="92" t="s">
        <v>101</v>
      </c>
      <c r="C273" s="101" t="s">
        <v>330</v>
      </c>
      <c r="D273" s="119"/>
      <c r="E273" s="134" t="s">
        <v>267</v>
      </c>
      <c r="F273" s="120">
        <v>3</v>
      </c>
      <c r="G273" s="21"/>
      <c r="H273" s="22"/>
    </row>
    <row r="274" spans="1:8">
      <c r="A274" s="132">
        <v>7</v>
      </c>
      <c r="B274" s="92" t="s">
        <v>101</v>
      </c>
      <c r="C274" s="101" t="s">
        <v>338</v>
      </c>
      <c r="D274" s="135"/>
      <c r="E274" s="133" t="s">
        <v>230</v>
      </c>
      <c r="F274" s="120">
        <v>1</v>
      </c>
      <c r="G274" s="21"/>
      <c r="H274" s="22"/>
    </row>
    <row r="275" spans="1:8">
      <c r="A275" s="132">
        <v>8</v>
      </c>
      <c r="B275" s="92" t="s">
        <v>101</v>
      </c>
      <c r="C275" s="136" t="s">
        <v>339</v>
      </c>
      <c r="D275" s="135"/>
      <c r="E275" s="119" t="s">
        <v>230</v>
      </c>
      <c r="F275" s="120">
        <v>1</v>
      </c>
      <c r="G275" s="21"/>
      <c r="H275" s="22"/>
    </row>
    <row r="276" spans="1:8">
      <c r="A276" s="132">
        <v>9</v>
      </c>
      <c r="B276" s="92" t="s">
        <v>101</v>
      </c>
      <c r="C276" s="101" t="s">
        <v>408</v>
      </c>
      <c r="D276" s="119"/>
      <c r="E276" s="119" t="s">
        <v>230</v>
      </c>
      <c r="F276" s="120">
        <v>1</v>
      </c>
      <c r="G276" s="21"/>
      <c r="H276" s="22"/>
    </row>
    <row r="277" spans="1:8">
      <c r="A277" s="132">
        <v>10</v>
      </c>
      <c r="B277" s="92" t="s">
        <v>101</v>
      </c>
      <c r="C277" s="136" t="s">
        <v>394</v>
      </c>
      <c r="D277" s="135"/>
      <c r="E277" s="119" t="s">
        <v>230</v>
      </c>
      <c r="F277" s="120">
        <v>1</v>
      </c>
      <c r="G277" s="21"/>
      <c r="H277" s="22"/>
    </row>
    <row r="278" spans="1:8" s="17" customFormat="1">
      <c r="A278" s="28"/>
      <c r="B278" s="29"/>
      <c r="C278" s="137"/>
      <c r="D278" s="137"/>
      <c r="E278" s="138"/>
      <c r="F278" s="12"/>
      <c r="G278" s="12"/>
      <c r="H278" s="32"/>
    </row>
    <row r="279" spans="1:8" ht="15">
      <c r="A279" s="13"/>
      <c r="B279" s="13"/>
      <c r="C279" s="18"/>
      <c r="D279" s="18"/>
      <c r="E279" s="19"/>
      <c r="F279" s="18"/>
      <c r="G279" s="18" t="s">
        <v>6</v>
      </c>
      <c r="H279" s="20"/>
    </row>
    <row r="281" spans="1:8" s="139" customFormat="1" ht="12.75" customHeight="1">
      <c r="B281" s="26" t="str">
        <f>'1,1'!B37</f>
        <v>Piezīmes:</v>
      </c>
    </row>
    <row r="282" spans="1:8" s="139" customFormat="1" ht="45" customHeight="1">
      <c r="A282" s="701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282" s="701"/>
      <c r="C282" s="701"/>
      <c r="D282" s="701"/>
      <c r="E282" s="701"/>
      <c r="F282" s="701"/>
      <c r="G282" s="701"/>
      <c r="H282" s="701"/>
    </row>
    <row r="283" spans="1:8" s="139" customFormat="1" ht="12.75" customHeight="1">
      <c r="A283" s="701" t="e">
        <f>'1,1'!#REF!</f>
        <v>#REF!</v>
      </c>
      <c r="B283" s="701"/>
      <c r="C283" s="701"/>
      <c r="D283" s="701"/>
      <c r="E283" s="701"/>
      <c r="F283" s="701"/>
      <c r="G283" s="701"/>
      <c r="H283" s="701"/>
    </row>
    <row r="284" spans="1:8" s="139" customFormat="1" ht="12.75" customHeight="1">
      <c r="B284" s="140"/>
    </row>
    <row r="285" spans="1:8">
      <c r="B285" s="5" t="str">
        <f>'1,1'!B40</f>
        <v>Sastādīja:</v>
      </c>
    </row>
    <row r="286" spans="1:8" ht="14.25" customHeight="1">
      <c r="C286" s="33" t="str">
        <f>'1,1'!C41</f>
        <v>Arnis Gailītis</v>
      </c>
      <c r="D286" s="33"/>
    </row>
    <row r="287" spans="1:8">
      <c r="C287" s="34" t="str">
        <f>'1,1'!C42</f>
        <v>Sertifikāta Nr.20-5643</v>
      </c>
      <c r="D287" s="34"/>
      <c r="E287" s="35"/>
    </row>
    <row r="290" spans="2:4">
      <c r="B290" s="42" t="str">
        <f>'1,1'!B45</f>
        <v>Pārbaudīja:</v>
      </c>
      <c r="C290" s="3"/>
      <c r="D290" s="3"/>
    </row>
    <row r="291" spans="2:4">
      <c r="B291" s="2"/>
      <c r="C291" s="33" t="str">
        <f>'1,1'!C46</f>
        <v>Andris Kokins</v>
      </c>
      <c r="D291" s="33"/>
    </row>
    <row r="292" spans="2:4">
      <c r="B292" s="1"/>
      <c r="C292" s="34" t="str">
        <f>'1,1'!C47</f>
        <v>Sertifikāta Nr.10-0024</v>
      </c>
      <c r="D292" s="34"/>
    </row>
  </sheetData>
  <mergeCells count="15">
    <mergeCell ref="A283:H283"/>
    <mergeCell ref="A282:H282"/>
    <mergeCell ref="A1:C1"/>
    <mergeCell ref="A2:H2"/>
    <mergeCell ref="A7:H7"/>
    <mergeCell ref="A11:A12"/>
    <mergeCell ref="B11:B12"/>
    <mergeCell ref="E11:E12"/>
    <mergeCell ref="F11:F12"/>
    <mergeCell ref="G11:G12"/>
    <mergeCell ref="H11:H12"/>
    <mergeCell ref="C3:H3"/>
    <mergeCell ref="C4:H4"/>
    <mergeCell ref="C5:H5"/>
    <mergeCell ref="C11:D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24"/>
  <sheetViews>
    <sheetView showZeros="0" view="pageBreakPreview" zoomScale="80" zoomScaleNormal="100" zoomScaleSheetLayoutView="80" workbookViewId="0">
      <selection activeCell="D34" sqref="D34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7.5703125" style="5" customWidth="1"/>
    <col min="5" max="5" width="8.140625" style="5" customWidth="1"/>
    <col min="6" max="7" width="9.140625" style="5"/>
    <col min="8" max="8" width="20.7109375" style="5" customWidth="1"/>
    <col min="9" max="9" width="9.140625" style="5"/>
    <col min="10" max="10" width="0" style="5" hidden="1" customWidth="1"/>
    <col min="11" max="16384" width="9.140625" style="5"/>
  </cols>
  <sheetData>
    <row r="1" spans="1:8" s="9" customFormat="1" ht="15">
      <c r="A1" s="686" t="s">
        <v>15</v>
      </c>
      <c r="B1" s="686"/>
      <c r="C1" s="686"/>
      <c r="D1" s="43"/>
      <c r="E1" s="36" t="str">
        <f ca="1">MID(CELL("filename",A1), FIND("]", CELL("filename",A1))+ 1, 255)</f>
        <v>2,5</v>
      </c>
      <c r="F1" s="36"/>
      <c r="G1" s="36"/>
      <c r="H1" s="36"/>
    </row>
    <row r="2" spans="1:8" s="9" customFormat="1" ht="15">
      <c r="A2" s="687" t="str">
        <f>C13</f>
        <v>Siltuma mezgls</v>
      </c>
      <c r="B2" s="687"/>
      <c r="C2" s="687"/>
      <c r="D2" s="687"/>
      <c r="E2" s="687"/>
      <c r="F2" s="687"/>
      <c r="G2" s="687"/>
      <c r="H2" s="687"/>
    </row>
    <row r="3" spans="1:8" ht="47.25" customHeight="1">
      <c r="A3" s="6"/>
      <c r="B3" s="6" t="s">
        <v>2</v>
      </c>
      <c r="C3" s="695" t="str">
        <f>'1,1'!C3</f>
        <v>Skolas ēka un Siguldas mācību korpuss</v>
      </c>
      <c r="D3" s="695"/>
      <c r="E3" s="695"/>
      <c r="F3" s="695"/>
      <c r="G3" s="695"/>
      <c r="H3" s="695"/>
    </row>
    <row r="4" spans="1:8" ht="40.5" customHeight="1">
      <c r="A4" s="6"/>
      <c r="B4" s="6" t="s">
        <v>3</v>
      </c>
      <c r="C4" s="695" t="str">
        <f>'1,1'!C4</f>
        <v>Skolas ēkas pārbūve un Siguldas mācību korpusa būvniecība (1. kārta- mācību korpuss)</v>
      </c>
      <c r="D4" s="695"/>
      <c r="E4" s="695"/>
      <c r="F4" s="695"/>
      <c r="G4" s="695"/>
      <c r="H4" s="695"/>
    </row>
    <row r="5" spans="1:8" ht="15">
      <c r="A5" s="6"/>
      <c r="B5" s="6" t="s">
        <v>4</v>
      </c>
      <c r="C5" s="696" t="str">
        <f>'1,1'!C5</f>
        <v>Ata Kronvalda iela 7, Sigulda</v>
      </c>
      <c r="D5" s="696"/>
      <c r="E5" s="696"/>
      <c r="F5" s="696"/>
      <c r="G5" s="696"/>
      <c r="H5" s="696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  <c r="H7" s="685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690" t="s">
        <v>5</v>
      </c>
      <c r="B11" s="691" t="s">
        <v>7</v>
      </c>
      <c r="C11" s="697" t="s">
        <v>8</v>
      </c>
      <c r="D11" s="698"/>
      <c r="E11" s="694" t="s">
        <v>9</v>
      </c>
      <c r="F11" s="690" t="s">
        <v>10</v>
      </c>
      <c r="G11" s="688" t="s">
        <v>19</v>
      </c>
      <c r="H11" s="688" t="s">
        <v>20</v>
      </c>
    </row>
    <row r="12" spans="1:8" ht="59.25" customHeight="1">
      <c r="A12" s="690"/>
      <c r="B12" s="692"/>
      <c r="C12" s="699"/>
      <c r="D12" s="700"/>
      <c r="E12" s="694"/>
      <c r="F12" s="690"/>
      <c r="G12" s="689"/>
      <c r="H12" s="689"/>
    </row>
    <row r="13" spans="1:8" ht="15.75">
      <c r="A13" s="86"/>
      <c r="B13" s="87">
        <v>0</v>
      </c>
      <c r="C13" s="88" t="s">
        <v>1618</v>
      </c>
      <c r="D13" s="88"/>
      <c r="E13" s="89"/>
      <c r="F13" s="90"/>
      <c r="G13" s="23"/>
      <c r="H13" s="24"/>
    </row>
    <row r="14" spans="1:8" ht="25.5">
      <c r="A14" s="91"/>
      <c r="B14" s="141"/>
      <c r="C14" s="93" t="s">
        <v>421</v>
      </c>
      <c r="D14" s="93"/>
      <c r="E14" s="394"/>
      <c r="F14" s="394"/>
      <c r="G14" s="21"/>
      <c r="H14" s="22"/>
    </row>
    <row r="15" spans="1:8">
      <c r="A15" s="395">
        <v>1</v>
      </c>
      <c r="B15" s="141" t="s">
        <v>101</v>
      </c>
      <c r="C15" s="396" t="s">
        <v>422</v>
      </c>
      <c r="D15" s="399" t="s">
        <v>423</v>
      </c>
      <c r="E15" s="400" t="s">
        <v>230</v>
      </c>
      <c r="F15" s="401">
        <v>1</v>
      </c>
      <c r="G15" s="21"/>
      <c r="H15" s="22"/>
    </row>
    <row r="16" spans="1:8" ht="60">
      <c r="A16" s="395">
        <v>2</v>
      </c>
      <c r="B16" s="141" t="s">
        <v>101</v>
      </c>
      <c r="C16" s="396" t="s">
        <v>424</v>
      </c>
      <c r="D16" s="398" t="s">
        <v>425</v>
      </c>
      <c r="E16" s="400" t="s">
        <v>267</v>
      </c>
      <c r="F16" s="401">
        <v>1</v>
      </c>
      <c r="G16" s="21"/>
      <c r="H16" s="22"/>
    </row>
    <row r="17" spans="1:8" ht="180">
      <c r="A17" s="395">
        <v>3</v>
      </c>
      <c r="B17" s="141" t="s">
        <v>101</v>
      </c>
      <c r="C17" s="396" t="s">
        <v>426</v>
      </c>
      <c r="D17" s="398" t="s">
        <v>427</v>
      </c>
      <c r="E17" s="400" t="s">
        <v>230</v>
      </c>
      <c r="F17" s="401">
        <v>1</v>
      </c>
      <c r="G17" s="21"/>
      <c r="H17" s="22"/>
    </row>
    <row r="18" spans="1:8" ht="48">
      <c r="A18" s="395">
        <v>4</v>
      </c>
      <c r="B18" s="141" t="s">
        <v>101</v>
      </c>
      <c r="C18" s="396" t="s">
        <v>428</v>
      </c>
      <c r="D18" s="402" t="s">
        <v>429</v>
      </c>
      <c r="E18" s="400" t="s">
        <v>267</v>
      </c>
      <c r="F18" s="401">
        <v>1</v>
      </c>
      <c r="G18" s="21"/>
      <c r="H18" s="22"/>
    </row>
    <row r="19" spans="1:8" ht="48">
      <c r="A19" s="395">
        <v>5</v>
      </c>
      <c r="B19" s="141" t="s">
        <v>101</v>
      </c>
      <c r="C19" s="396" t="s">
        <v>430</v>
      </c>
      <c r="D19" s="402" t="s">
        <v>431</v>
      </c>
      <c r="E19" s="400" t="s">
        <v>267</v>
      </c>
      <c r="F19" s="401">
        <v>1</v>
      </c>
      <c r="G19" s="21"/>
      <c r="H19" s="22"/>
    </row>
    <row r="20" spans="1:8" ht="48">
      <c r="A20" s="395">
        <v>6</v>
      </c>
      <c r="B20" s="141" t="s">
        <v>101</v>
      </c>
      <c r="C20" s="396" t="s">
        <v>432</v>
      </c>
      <c r="D20" s="402" t="s">
        <v>433</v>
      </c>
      <c r="E20" s="400" t="s">
        <v>267</v>
      </c>
      <c r="F20" s="401">
        <v>1</v>
      </c>
      <c r="G20" s="21"/>
      <c r="H20" s="22"/>
    </row>
    <row r="21" spans="1:8">
      <c r="A21" s="395">
        <v>7</v>
      </c>
      <c r="B21" s="141" t="s">
        <v>101</v>
      </c>
      <c r="C21" s="396" t="s">
        <v>434</v>
      </c>
      <c r="D21" s="397" t="s">
        <v>435</v>
      </c>
      <c r="E21" s="400" t="s">
        <v>267</v>
      </c>
      <c r="F21" s="401">
        <v>1</v>
      </c>
      <c r="G21" s="21"/>
      <c r="H21" s="22"/>
    </row>
    <row r="22" spans="1:8">
      <c r="A22" s="395">
        <v>8</v>
      </c>
      <c r="B22" s="141" t="s">
        <v>101</v>
      </c>
      <c r="C22" s="396" t="s">
        <v>436</v>
      </c>
      <c r="D22" s="397" t="s">
        <v>437</v>
      </c>
      <c r="E22" s="400" t="s">
        <v>267</v>
      </c>
      <c r="F22" s="401">
        <v>1</v>
      </c>
      <c r="G22" s="21"/>
      <c r="H22" s="22"/>
    </row>
    <row r="23" spans="1:8">
      <c r="A23" s="395">
        <v>9</v>
      </c>
      <c r="B23" s="141" t="s">
        <v>101</v>
      </c>
      <c r="C23" s="396" t="s">
        <v>1913</v>
      </c>
      <c r="D23" s="397" t="s">
        <v>1914</v>
      </c>
      <c r="E23" s="400" t="s">
        <v>267</v>
      </c>
      <c r="F23" s="401">
        <v>1</v>
      </c>
      <c r="G23" s="21"/>
      <c r="H23" s="22"/>
    </row>
    <row r="24" spans="1:8">
      <c r="A24" s="395">
        <v>10</v>
      </c>
      <c r="B24" s="141" t="s">
        <v>101</v>
      </c>
      <c r="C24" s="396" t="s">
        <v>1913</v>
      </c>
      <c r="D24" s="397" t="s">
        <v>1914</v>
      </c>
      <c r="E24" s="400" t="s">
        <v>267</v>
      </c>
      <c r="F24" s="401">
        <v>1</v>
      </c>
      <c r="G24" s="21"/>
      <c r="H24" s="22"/>
    </row>
    <row r="25" spans="1:8">
      <c r="A25" s="395">
        <v>11</v>
      </c>
      <c r="B25" s="141" t="s">
        <v>101</v>
      </c>
      <c r="C25" s="396" t="s">
        <v>438</v>
      </c>
      <c r="D25" s="397" t="s">
        <v>439</v>
      </c>
      <c r="E25" s="400" t="s">
        <v>267</v>
      </c>
      <c r="F25" s="401">
        <v>1</v>
      </c>
      <c r="G25" s="21"/>
      <c r="H25" s="22"/>
    </row>
    <row r="26" spans="1:8">
      <c r="A26" s="395">
        <v>12</v>
      </c>
      <c r="B26" s="141" t="s">
        <v>101</v>
      </c>
      <c r="C26" s="396" t="s">
        <v>440</v>
      </c>
      <c r="D26" s="397" t="s">
        <v>441</v>
      </c>
      <c r="E26" s="400" t="s">
        <v>267</v>
      </c>
      <c r="F26" s="401">
        <v>1</v>
      </c>
      <c r="G26" s="21"/>
      <c r="H26" s="22"/>
    </row>
    <row r="27" spans="1:8">
      <c r="A27" s="395">
        <v>13</v>
      </c>
      <c r="B27" s="141" t="s">
        <v>101</v>
      </c>
      <c r="C27" s="396" t="s">
        <v>442</v>
      </c>
      <c r="D27" s="397" t="s">
        <v>443</v>
      </c>
      <c r="E27" s="400" t="s">
        <v>267</v>
      </c>
      <c r="F27" s="401">
        <v>1</v>
      </c>
      <c r="G27" s="21"/>
      <c r="H27" s="22"/>
    </row>
    <row r="28" spans="1:8">
      <c r="A28" s="395">
        <v>14</v>
      </c>
      <c r="B28" s="141" t="s">
        <v>101</v>
      </c>
      <c r="C28" s="396" t="s">
        <v>444</v>
      </c>
      <c r="D28" s="397" t="s">
        <v>445</v>
      </c>
      <c r="E28" s="400" t="s">
        <v>267</v>
      </c>
      <c r="F28" s="401">
        <v>1</v>
      </c>
      <c r="G28" s="21"/>
      <c r="H28" s="22"/>
    </row>
    <row r="29" spans="1:8">
      <c r="A29" s="395">
        <v>15</v>
      </c>
      <c r="B29" s="141" t="s">
        <v>101</v>
      </c>
      <c r="C29" s="396" t="s">
        <v>446</v>
      </c>
      <c r="D29" s="397" t="s">
        <v>443</v>
      </c>
      <c r="E29" s="400" t="s">
        <v>267</v>
      </c>
      <c r="F29" s="401">
        <v>1</v>
      </c>
      <c r="G29" s="21"/>
      <c r="H29" s="22"/>
    </row>
    <row r="30" spans="1:8">
      <c r="A30" s="395">
        <v>16</v>
      </c>
      <c r="B30" s="141" t="s">
        <v>101</v>
      </c>
      <c r="C30" s="396" t="s">
        <v>447</v>
      </c>
      <c r="D30" s="397" t="s">
        <v>445</v>
      </c>
      <c r="E30" s="400" t="s">
        <v>267</v>
      </c>
      <c r="F30" s="401">
        <v>1</v>
      </c>
      <c r="G30" s="21"/>
      <c r="H30" s="22"/>
    </row>
    <row r="31" spans="1:8">
      <c r="A31" s="395">
        <v>17</v>
      </c>
      <c r="B31" s="141" t="s">
        <v>101</v>
      </c>
      <c r="C31" s="396" t="s">
        <v>448</v>
      </c>
      <c r="D31" s="397" t="s">
        <v>449</v>
      </c>
      <c r="E31" s="400" t="s">
        <v>267</v>
      </c>
      <c r="F31" s="401">
        <v>2</v>
      </c>
      <c r="G31" s="21"/>
      <c r="H31" s="22"/>
    </row>
    <row r="32" spans="1:8">
      <c r="A32" s="395">
        <v>18</v>
      </c>
      <c r="B32" s="141" t="s">
        <v>101</v>
      </c>
      <c r="C32" s="396" t="s">
        <v>450</v>
      </c>
      <c r="D32" s="397" t="s">
        <v>451</v>
      </c>
      <c r="E32" s="400" t="s">
        <v>267</v>
      </c>
      <c r="F32" s="401">
        <v>2</v>
      </c>
      <c r="G32" s="21"/>
      <c r="H32" s="22"/>
    </row>
    <row r="33" spans="1:8">
      <c r="A33" s="395">
        <v>19</v>
      </c>
      <c r="B33" s="141" t="s">
        <v>101</v>
      </c>
      <c r="C33" s="396" t="s">
        <v>452</v>
      </c>
      <c r="D33" s="397" t="s">
        <v>453</v>
      </c>
      <c r="E33" s="400" t="s">
        <v>267</v>
      </c>
      <c r="F33" s="401">
        <v>1</v>
      </c>
      <c r="G33" s="21"/>
      <c r="H33" s="22"/>
    </row>
    <row r="34" spans="1:8">
      <c r="A34" s="395">
        <v>20</v>
      </c>
      <c r="B34" s="141" t="s">
        <v>101</v>
      </c>
      <c r="C34" s="396" t="s">
        <v>454</v>
      </c>
      <c r="D34" s="397"/>
      <c r="E34" s="400" t="s">
        <v>267</v>
      </c>
      <c r="F34" s="401">
        <v>1</v>
      </c>
      <c r="G34" s="21"/>
      <c r="H34" s="22"/>
    </row>
    <row r="35" spans="1:8" ht="36">
      <c r="A35" s="395">
        <v>21</v>
      </c>
      <c r="B35" s="141" t="s">
        <v>101</v>
      </c>
      <c r="C35" s="396" t="s">
        <v>455</v>
      </c>
      <c r="D35" s="398" t="s">
        <v>456</v>
      </c>
      <c r="E35" s="400" t="s">
        <v>267</v>
      </c>
      <c r="F35" s="401">
        <v>1</v>
      </c>
      <c r="G35" s="21"/>
      <c r="H35" s="22"/>
    </row>
    <row r="36" spans="1:8">
      <c r="A36" s="395">
        <v>22</v>
      </c>
      <c r="B36" s="141" t="s">
        <v>101</v>
      </c>
      <c r="C36" s="396" t="s">
        <v>455</v>
      </c>
      <c r="D36" s="397" t="s">
        <v>1915</v>
      </c>
      <c r="E36" s="400" t="s">
        <v>267</v>
      </c>
      <c r="F36" s="401">
        <v>1</v>
      </c>
      <c r="G36" s="21"/>
      <c r="H36" s="22"/>
    </row>
    <row r="37" spans="1:8">
      <c r="A37" s="395">
        <v>23</v>
      </c>
      <c r="B37" s="141" t="s">
        <v>101</v>
      </c>
      <c r="C37" s="396" t="s">
        <v>455</v>
      </c>
      <c r="D37" s="397" t="s">
        <v>1916</v>
      </c>
      <c r="E37" s="400" t="s">
        <v>267</v>
      </c>
      <c r="F37" s="401">
        <v>1</v>
      </c>
      <c r="G37" s="21"/>
      <c r="H37" s="22"/>
    </row>
    <row r="38" spans="1:8">
      <c r="A38" s="395">
        <v>24</v>
      </c>
      <c r="B38" s="141" t="s">
        <v>101</v>
      </c>
      <c r="C38" s="396" t="s">
        <v>455</v>
      </c>
      <c r="D38" s="397" t="s">
        <v>1917</v>
      </c>
      <c r="E38" s="400" t="s">
        <v>267</v>
      </c>
      <c r="F38" s="401">
        <v>1</v>
      </c>
      <c r="G38" s="21"/>
      <c r="H38" s="22"/>
    </row>
    <row r="39" spans="1:8" ht="36">
      <c r="A39" s="395">
        <v>25</v>
      </c>
      <c r="B39" s="141" t="s">
        <v>101</v>
      </c>
      <c r="C39" s="396" t="s">
        <v>457</v>
      </c>
      <c r="D39" s="398" t="s">
        <v>456</v>
      </c>
      <c r="E39" s="400" t="s">
        <v>267</v>
      </c>
      <c r="F39" s="401">
        <v>1</v>
      </c>
      <c r="G39" s="21"/>
      <c r="H39" s="22"/>
    </row>
    <row r="40" spans="1:8">
      <c r="A40" s="395">
        <v>26</v>
      </c>
      <c r="B40" s="141" t="s">
        <v>101</v>
      </c>
      <c r="C40" s="396" t="s">
        <v>458</v>
      </c>
      <c r="D40" s="397"/>
      <c r="E40" s="400" t="s">
        <v>267</v>
      </c>
      <c r="F40" s="401">
        <v>1</v>
      </c>
      <c r="G40" s="21"/>
      <c r="H40" s="22"/>
    </row>
    <row r="41" spans="1:8">
      <c r="A41" s="395">
        <v>27</v>
      </c>
      <c r="B41" s="141" t="s">
        <v>101</v>
      </c>
      <c r="C41" s="396" t="s">
        <v>1918</v>
      </c>
      <c r="D41" s="397" t="s">
        <v>1919</v>
      </c>
      <c r="E41" s="400" t="s">
        <v>267</v>
      </c>
      <c r="F41" s="401">
        <v>1</v>
      </c>
      <c r="G41" s="21"/>
      <c r="H41" s="22"/>
    </row>
    <row r="42" spans="1:8">
      <c r="A42" s="395">
        <v>28</v>
      </c>
      <c r="B42" s="141" t="s">
        <v>101</v>
      </c>
      <c r="C42" s="396" t="s">
        <v>1918</v>
      </c>
      <c r="D42" s="397" t="s">
        <v>1920</v>
      </c>
      <c r="E42" s="400" t="s">
        <v>267</v>
      </c>
      <c r="F42" s="401">
        <v>2</v>
      </c>
      <c r="G42" s="21"/>
      <c r="H42" s="22"/>
    </row>
    <row r="43" spans="1:8">
      <c r="A43" s="395">
        <v>29</v>
      </c>
      <c r="B43" s="141" t="s">
        <v>101</v>
      </c>
      <c r="C43" s="396" t="s">
        <v>1918</v>
      </c>
      <c r="D43" s="397" t="s">
        <v>1124</v>
      </c>
      <c r="E43" s="400" t="s">
        <v>267</v>
      </c>
      <c r="F43" s="401">
        <v>1</v>
      </c>
      <c r="G43" s="21"/>
      <c r="H43" s="22"/>
    </row>
    <row r="44" spans="1:8">
      <c r="A44" s="395">
        <v>30</v>
      </c>
      <c r="B44" s="141" t="s">
        <v>101</v>
      </c>
      <c r="C44" s="396" t="s">
        <v>459</v>
      </c>
      <c r="D44" s="403" t="s">
        <v>460</v>
      </c>
      <c r="E44" s="400" t="s">
        <v>461</v>
      </c>
      <c r="F44" s="401">
        <v>50</v>
      </c>
      <c r="G44" s="21"/>
      <c r="H44" s="22"/>
    </row>
    <row r="45" spans="1:8">
      <c r="A45" s="395">
        <v>31</v>
      </c>
      <c r="B45" s="141" t="s">
        <v>101</v>
      </c>
      <c r="C45" s="396" t="s">
        <v>462</v>
      </c>
      <c r="D45" s="397" t="s">
        <v>463</v>
      </c>
      <c r="E45" s="400" t="s">
        <v>267</v>
      </c>
      <c r="F45" s="401">
        <v>1</v>
      </c>
      <c r="G45" s="21"/>
      <c r="H45" s="22"/>
    </row>
    <row r="46" spans="1:8">
      <c r="A46" s="395">
        <v>32</v>
      </c>
      <c r="B46" s="141" t="s">
        <v>101</v>
      </c>
      <c r="C46" s="396" t="s">
        <v>464</v>
      </c>
      <c r="D46" s="397" t="s">
        <v>465</v>
      </c>
      <c r="E46" s="400" t="s">
        <v>267</v>
      </c>
      <c r="F46" s="401">
        <v>2</v>
      </c>
      <c r="G46" s="21"/>
      <c r="H46" s="22"/>
    </row>
    <row r="47" spans="1:8">
      <c r="A47" s="395">
        <v>33</v>
      </c>
      <c r="B47" s="141" t="s">
        <v>101</v>
      </c>
      <c r="C47" s="396" t="s">
        <v>464</v>
      </c>
      <c r="D47" s="397" t="s">
        <v>466</v>
      </c>
      <c r="E47" s="400" t="s">
        <v>267</v>
      </c>
      <c r="F47" s="401">
        <v>1</v>
      </c>
      <c r="G47" s="21"/>
      <c r="H47" s="22"/>
    </row>
    <row r="48" spans="1:8">
      <c r="A48" s="395">
        <v>34</v>
      </c>
      <c r="B48" s="141" t="s">
        <v>101</v>
      </c>
      <c r="C48" s="396" t="s">
        <v>467</v>
      </c>
      <c r="D48" s="397" t="s">
        <v>468</v>
      </c>
      <c r="E48" s="400" t="s">
        <v>267</v>
      </c>
      <c r="F48" s="401">
        <v>1</v>
      </c>
      <c r="G48" s="21"/>
      <c r="H48" s="22"/>
    </row>
    <row r="49" spans="1:8">
      <c r="A49" s="395">
        <v>35</v>
      </c>
      <c r="B49" s="141" t="s">
        <v>101</v>
      </c>
      <c r="C49" s="396" t="s">
        <v>469</v>
      </c>
      <c r="D49" s="397" t="s">
        <v>470</v>
      </c>
      <c r="E49" s="400" t="s">
        <v>267</v>
      </c>
      <c r="F49" s="401">
        <v>1</v>
      </c>
      <c r="G49" s="21"/>
      <c r="H49" s="22"/>
    </row>
    <row r="50" spans="1:8">
      <c r="A50" s="395">
        <v>36</v>
      </c>
      <c r="B50" s="141" t="s">
        <v>101</v>
      </c>
      <c r="C50" s="396" t="s">
        <v>471</v>
      </c>
      <c r="D50" s="404" t="s">
        <v>472</v>
      </c>
      <c r="E50" s="400" t="s">
        <v>267</v>
      </c>
      <c r="F50" s="401">
        <v>1</v>
      </c>
      <c r="G50" s="21"/>
      <c r="H50" s="22"/>
    </row>
    <row r="51" spans="1:8">
      <c r="A51" s="395">
        <v>37</v>
      </c>
      <c r="B51" s="141" t="s">
        <v>101</v>
      </c>
      <c r="C51" s="396" t="s">
        <v>473</v>
      </c>
      <c r="D51" s="404" t="s">
        <v>474</v>
      </c>
      <c r="E51" s="400" t="s">
        <v>267</v>
      </c>
      <c r="F51" s="401">
        <v>1</v>
      </c>
      <c r="G51" s="21"/>
      <c r="H51" s="22"/>
    </row>
    <row r="52" spans="1:8">
      <c r="A52" s="395">
        <v>38</v>
      </c>
      <c r="B52" s="141" t="s">
        <v>101</v>
      </c>
      <c r="C52" s="396" t="s">
        <v>475</v>
      </c>
      <c r="D52" s="397" t="s">
        <v>476</v>
      </c>
      <c r="E52" s="400" t="s">
        <v>267</v>
      </c>
      <c r="F52" s="401">
        <v>6</v>
      </c>
      <c r="G52" s="21"/>
      <c r="H52" s="22"/>
    </row>
    <row r="53" spans="1:8">
      <c r="A53" s="395">
        <v>39</v>
      </c>
      <c r="B53" s="141" t="s">
        <v>101</v>
      </c>
      <c r="C53" s="396" t="s">
        <v>477</v>
      </c>
      <c r="D53" s="397" t="s">
        <v>478</v>
      </c>
      <c r="E53" s="400" t="s">
        <v>267</v>
      </c>
      <c r="F53" s="401">
        <v>2</v>
      </c>
      <c r="G53" s="21"/>
      <c r="H53" s="22"/>
    </row>
    <row r="54" spans="1:8">
      <c r="A54" s="395">
        <v>40</v>
      </c>
      <c r="B54" s="141" t="s">
        <v>101</v>
      </c>
      <c r="C54" s="396" t="s">
        <v>479</v>
      </c>
      <c r="D54" s="397" t="s">
        <v>480</v>
      </c>
      <c r="E54" s="400" t="s">
        <v>267</v>
      </c>
      <c r="F54" s="401">
        <v>2</v>
      </c>
      <c r="G54" s="21"/>
      <c r="H54" s="22"/>
    </row>
    <row r="55" spans="1:8">
      <c r="A55" s="395">
        <v>41</v>
      </c>
      <c r="B55" s="141" t="s">
        <v>101</v>
      </c>
      <c r="C55" s="396" t="s">
        <v>479</v>
      </c>
      <c r="D55" s="397" t="s">
        <v>481</v>
      </c>
      <c r="E55" s="400" t="s">
        <v>267</v>
      </c>
      <c r="F55" s="401">
        <v>8</v>
      </c>
      <c r="G55" s="21"/>
      <c r="H55" s="22"/>
    </row>
    <row r="56" spans="1:8">
      <c r="A56" s="395">
        <v>42</v>
      </c>
      <c r="B56" s="141" t="s">
        <v>101</v>
      </c>
      <c r="C56" s="396" t="s">
        <v>482</v>
      </c>
      <c r="D56" s="397" t="s">
        <v>483</v>
      </c>
      <c r="E56" s="400" t="s">
        <v>267</v>
      </c>
      <c r="F56" s="401">
        <v>4</v>
      </c>
      <c r="G56" s="21"/>
      <c r="H56" s="22"/>
    </row>
    <row r="57" spans="1:8">
      <c r="A57" s="395">
        <v>43</v>
      </c>
      <c r="B57" s="141" t="s">
        <v>101</v>
      </c>
      <c r="C57" s="396" t="s">
        <v>482</v>
      </c>
      <c r="D57" s="397" t="s">
        <v>484</v>
      </c>
      <c r="E57" s="400" t="s">
        <v>267</v>
      </c>
      <c r="F57" s="401">
        <v>14</v>
      </c>
      <c r="G57" s="21"/>
      <c r="H57" s="22"/>
    </row>
    <row r="58" spans="1:8">
      <c r="A58" s="395">
        <v>44</v>
      </c>
      <c r="B58" s="141" t="s">
        <v>101</v>
      </c>
      <c r="C58" s="396" t="s">
        <v>482</v>
      </c>
      <c r="D58" s="397" t="s">
        <v>503</v>
      </c>
      <c r="E58" s="400" t="s">
        <v>267</v>
      </c>
      <c r="F58" s="401">
        <v>4</v>
      </c>
      <c r="G58" s="21"/>
      <c r="H58" s="22"/>
    </row>
    <row r="59" spans="1:8">
      <c r="A59" s="395">
        <v>45</v>
      </c>
      <c r="B59" s="141" t="s">
        <v>101</v>
      </c>
      <c r="C59" s="396" t="s">
        <v>482</v>
      </c>
      <c r="D59" s="397" t="s">
        <v>485</v>
      </c>
      <c r="E59" s="400" t="s">
        <v>267</v>
      </c>
      <c r="F59" s="401">
        <v>4</v>
      </c>
      <c r="G59" s="21"/>
      <c r="H59" s="22"/>
    </row>
    <row r="60" spans="1:8">
      <c r="A60" s="395">
        <v>46</v>
      </c>
      <c r="B60" s="141" t="s">
        <v>101</v>
      </c>
      <c r="C60" s="405" t="s">
        <v>207</v>
      </c>
      <c r="D60" s="397" t="s">
        <v>480</v>
      </c>
      <c r="E60" s="400" t="s">
        <v>267</v>
      </c>
      <c r="F60" s="397">
        <v>25</v>
      </c>
      <c r="G60" s="21"/>
      <c r="H60" s="22"/>
    </row>
    <row r="61" spans="1:8">
      <c r="A61" s="395">
        <v>47</v>
      </c>
      <c r="B61" s="141" t="s">
        <v>101</v>
      </c>
      <c r="C61" s="396" t="s">
        <v>486</v>
      </c>
      <c r="D61" s="397" t="s">
        <v>480</v>
      </c>
      <c r="E61" s="400" t="s">
        <v>267</v>
      </c>
      <c r="F61" s="401">
        <v>2</v>
      </c>
      <c r="G61" s="21"/>
      <c r="H61" s="22"/>
    </row>
    <row r="62" spans="1:8">
      <c r="A62" s="395">
        <v>48</v>
      </c>
      <c r="B62" s="141" t="s">
        <v>101</v>
      </c>
      <c r="C62" s="396" t="s">
        <v>486</v>
      </c>
      <c r="D62" s="397" t="s">
        <v>481</v>
      </c>
      <c r="E62" s="400" t="s">
        <v>267</v>
      </c>
      <c r="F62" s="401">
        <v>2</v>
      </c>
      <c r="G62" s="21"/>
      <c r="H62" s="22"/>
    </row>
    <row r="63" spans="1:8">
      <c r="A63" s="395">
        <v>49</v>
      </c>
      <c r="B63" s="141" t="s">
        <v>101</v>
      </c>
      <c r="C63" s="396" t="s">
        <v>486</v>
      </c>
      <c r="D63" s="397" t="s">
        <v>1921</v>
      </c>
      <c r="E63" s="400" t="s">
        <v>267</v>
      </c>
      <c r="F63" s="401">
        <v>2</v>
      </c>
      <c r="G63" s="21"/>
      <c r="H63" s="22"/>
    </row>
    <row r="64" spans="1:8">
      <c r="A64" s="395">
        <v>50</v>
      </c>
      <c r="B64" s="141" t="s">
        <v>101</v>
      </c>
      <c r="C64" s="396" t="s">
        <v>486</v>
      </c>
      <c r="D64" s="397" t="s">
        <v>483</v>
      </c>
      <c r="E64" s="400" t="s">
        <v>267</v>
      </c>
      <c r="F64" s="401">
        <v>2</v>
      </c>
      <c r="G64" s="21"/>
      <c r="H64" s="22"/>
    </row>
    <row r="65" spans="1:8">
      <c r="A65" s="395">
        <v>51</v>
      </c>
      <c r="B65" s="141" t="s">
        <v>101</v>
      </c>
      <c r="C65" s="396" t="s">
        <v>486</v>
      </c>
      <c r="D65" s="397" t="s">
        <v>484</v>
      </c>
      <c r="E65" s="400" t="s">
        <v>267</v>
      </c>
      <c r="F65" s="401">
        <v>3</v>
      </c>
      <c r="G65" s="21"/>
      <c r="H65" s="22"/>
    </row>
    <row r="66" spans="1:8">
      <c r="A66" s="395">
        <v>52</v>
      </c>
      <c r="B66" s="141" t="s">
        <v>101</v>
      </c>
      <c r="C66" s="396" t="s">
        <v>486</v>
      </c>
      <c r="D66" s="397" t="s">
        <v>503</v>
      </c>
      <c r="E66" s="400" t="s">
        <v>267</v>
      </c>
      <c r="F66" s="401">
        <v>1</v>
      </c>
      <c r="G66" s="21"/>
      <c r="H66" s="22"/>
    </row>
    <row r="67" spans="1:8">
      <c r="A67" s="395">
        <v>53</v>
      </c>
      <c r="B67" s="141" t="s">
        <v>101</v>
      </c>
      <c r="C67" s="396" t="s">
        <v>487</v>
      </c>
      <c r="D67" s="397" t="s">
        <v>488</v>
      </c>
      <c r="E67" s="400" t="s">
        <v>267</v>
      </c>
      <c r="F67" s="401">
        <v>3</v>
      </c>
      <c r="G67" s="21"/>
      <c r="H67" s="22"/>
    </row>
    <row r="68" spans="1:8">
      <c r="A68" s="395">
        <v>54</v>
      </c>
      <c r="B68" s="141" t="s">
        <v>101</v>
      </c>
      <c r="C68" s="396" t="s">
        <v>489</v>
      </c>
      <c r="D68" s="397" t="s">
        <v>480</v>
      </c>
      <c r="E68" s="400" t="s">
        <v>267</v>
      </c>
      <c r="F68" s="401">
        <v>1</v>
      </c>
      <c r="G68" s="21"/>
      <c r="H68" s="22"/>
    </row>
    <row r="69" spans="1:8">
      <c r="A69" s="395">
        <v>55</v>
      </c>
      <c r="B69" s="141" t="s">
        <v>101</v>
      </c>
      <c r="C69" s="396" t="s">
        <v>489</v>
      </c>
      <c r="D69" s="397" t="s">
        <v>481</v>
      </c>
      <c r="E69" s="400" t="s">
        <v>267</v>
      </c>
      <c r="F69" s="401">
        <v>1</v>
      </c>
      <c r="G69" s="21"/>
      <c r="H69" s="22"/>
    </row>
    <row r="70" spans="1:8">
      <c r="A70" s="395">
        <v>56</v>
      </c>
      <c r="B70" s="141" t="s">
        <v>101</v>
      </c>
      <c r="C70" s="396" t="s">
        <v>490</v>
      </c>
      <c r="D70" s="397" t="s">
        <v>483</v>
      </c>
      <c r="E70" s="400" t="s">
        <v>267</v>
      </c>
      <c r="F70" s="401">
        <v>1</v>
      </c>
      <c r="G70" s="21"/>
      <c r="H70" s="22"/>
    </row>
    <row r="71" spans="1:8">
      <c r="A71" s="395">
        <v>57</v>
      </c>
      <c r="B71" s="141" t="s">
        <v>101</v>
      </c>
      <c r="C71" s="396" t="s">
        <v>490</v>
      </c>
      <c r="D71" s="397" t="s">
        <v>484</v>
      </c>
      <c r="E71" s="400" t="s">
        <v>267</v>
      </c>
      <c r="F71" s="401">
        <v>2</v>
      </c>
      <c r="G71" s="21"/>
      <c r="H71" s="22"/>
    </row>
    <row r="72" spans="1:8">
      <c r="A72" s="395">
        <v>58</v>
      </c>
      <c r="B72" s="141" t="s">
        <v>101</v>
      </c>
      <c r="C72" s="396" t="s">
        <v>490</v>
      </c>
      <c r="D72" s="397" t="s">
        <v>503</v>
      </c>
      <c r="E72" s="400" t="s">
        <v>267</v>
      </c>
      <c r="F72" s="401">
        <v>1</v>
      </c>
      <c r="G72" s="21"/>
      <c r="H72" s="22"/>
    </row>
    <row r="73" spans="1:8">
      <c r="A73" s="395">
        <v>59</v>
      </c>
      <c r="B73" s="141" t="s">
        <v>101</v>
      </c>
      <c r="C73" s="396" t="s">
        <v>491</v>
      </c>
      <c r="D73" s="397" t="s">
        <v>485</v>
      </c>
      <c r="E73" s="400" t="s">
        <v>267</v>
      </c>
      <c r="F73" s="401">
        <v>2</v>
      </c>
      <c r="G73" s="21"/>
      <c r="H73" s="22"/>
    </row>
    <row r="74" spans="1:8">
      <c r="A74" s="395">
        <v>60</v>
      </c>
      <c r="B74" s="141" t="s">
        <v>101</v>
      </c>
      <c r="C74" s="396" t="s">
        <v>491</v>
      </c>
      <c r="D74" s="397" t="s">
        <v>492</v>
      </c>
      <c r="E74" s="400" t="s">
        <v>267</v>
      </c>
      <c r="F74" s="401">
        <v>1</v>
      </c>
      <c r="G74" s="21"/>
      <c r="H74" s="22"/>
    </row>
    <row r="75" spans="1:8">
      <c r="A75" s="395">
        <v>61</v>
      </c>
      <c r="B75" s="141" t="s">
        <v>101</v>
      </c>
      <c r="C75" s="396" t="s">
        <v>212</v>
      </c>
      <c r="D75" s="397" t="s">
        <v>493</v>
      </c>
      <c r="E75" s="400" t="s">
        <v>267</v>
      </c>
      <c r="F75" s="401">
        <v>15</v>
      </c>
      <c r="G75" s="21"/>
      <c r="H75" s="22"/>
    </row>
    <row r="76" spans="1:8">
      <c r="A76" s="395">
        <v>62</v>
      </c>
      <c r="B76" s="141" t="s">
        <v>101</v>
      </c>
      <c r="C76" s="396" t="s">
        <v>494</v>
      </c>
      <c r="D76" s="397" t="s">
        <v>495</v>
      </c>
      <c r="E76" s="400" t="s">
        <v>267</v>
      </c>
      <c r="F76" s="401">
        <v>3</v>
      </c>
      <c r="G76" s="21"/>
      <c r="H76" s="22"/>
    </row>
    <row r="77" spans="1:8">
      <c r="A77" s="395">
        <v>63</v>
      </c>
      <c r="B77" s="141" t="s">
        <v>101</v>
      </c>
      <c r="C77" s="396" t="s">
        <v>496</v>
      </c>
      <c r="D77" s="397" t="s">
        <v>215</v>
      </c>
      <c r="E77" s="400" t="s">
        <v>267</v>
      </c>
      <c r="F77" s="401">
        <v>15</v>
      </c>
      <c r="G77" s="21"/>
      <c r="H77" s="22"/>
    </row>
    <row r="78" spans="1:8">
      <c r="A78" s="395">
        <v>64</v>
      </c>
      <c r="B78" s="141" t="s">
        <v>101</v>
      </c>
      <c r="C78" s="396" t="s">
        <v>496</v>
      </c>
      <c r="D78" s="397" t="s">
        <v>497</v>
      </c>
      <c r="E78" s="400" t="s">
        <v>267</v>
      </c>
      <c r="F78" s="401">
        <v>2</v>
      </c>
      <c r="G78" s="21"/>
      <c r="H78" s="22"/>
    </row>
    <row r="79" spans="1:8">
      <c r="A79" s="395">
        <v>65</v>
      </c>
      <c r="B79" s="141" t="s">
        <v>101</v>
      </c>
      <c r="C79" s="396" t="s">
        <v>498</v>
      </c>
      <c r="D79" s="397" t="s">
        <v>499</v>
      </c>
      <c r="E79" s="400" t="s">
        <v>267</v>
      </c>
      <c r="F79" s="406" t="s">
        <v>500</v>
      </c>
      <c r="G79" s="21"/>
      <c r="H79" s="22"/>
    </row>
    <row r="80" spans="1:8">
      <c r="A80" s="395">
        <v>66</v>
      </c>
      <c r="B80" s="141" t="s">
        <v>101</v>
      </c>
      <c r="C80" s="405" t="s">
        <v>216</v>
      </c>
      <c r="D80" s="397" t="s">
        <v>488</v>
      </c>
      <c r="E80" s="400" t="s">
        <v>267</v>
      </c>
      <c r="F80" s="407">
        <v>8</v>
      </c>
      <c r="G80" s="21"/>
      <c r="H80" s="22"/>
    </row>
    <row r="81" spans="1:8">
      <c r="A81" s="395">
        <v>67</v>
      </c>
      <c r="B81" s="141" t="s">
        <v>101</v>
      </c>
      <c r="C81" s="405" t="s">
        <v>172</v>
      </c>
      <c r="D81" s="397" t="s">
        <v>501</v>
      </c>
      <c r="E81" s="400" t="s">
        <v>267</v>
      </c>
      <c r="F81" s="407">
        <v>5</v>
      </c>
      <c r="G81" s="21"/>
      <c r="H81" s="22"/>
    </row>
    <row r="82" spans="1:8">
      <c r="A82" s="395">
        <v>68</v>
      </c>
      <c r="B82" s="141" t="s">
        <v>101</v>
      </c>
      <c r="C82" s="396" t="s">
        <v>502</v>
      </c>
      <c r="D82" s="397" t="s">
        <v>480</v>
      </c>
      <c r="E82" s="400" t="s">
        <v>233</v>
      </c>
      <c r="F82" s="401">
        <v>20</v>
      </c>
      <c r="G82" s="21"/>
      <c r="H82" s="22"/>
    </row>
    <row r="83" spans="1:8">
      <c r="A83" s="395">
        <v>69</v>
      </c>
      <c r="B83" s="141" t="s">
        <v>101</v>
      </c>
      <c r="C83" s="396" t="s">
        <v>502</v>
      </c>
      <c r="D83" s="397" t="s">
        <v>481</v>
      </c>
      <c r="E83" s="400" t="s">
        <v>233</v>
      </c>
      <c r="F83" s="401">
        <v>35</v>
      </c>
      <c r="G83" s="21"/>
      <c r="H83" s="22"/>
    </row>
    <row r="84" spans="1:8">
      <c r="A84" s="395">
        <v>70</v>
      </c>
      <c r="B84" s="141" t="s">
        <v>101</v>
      </c>
      <c r="C84" s="396" t="s">
        <v>502</v>
      </c>
      <c r="D84" s="397" t="s">
        <v>1921</v>
      </c>
      <c r="E84" s="400" t="s">
        <v>233</v>
      </c>
      <c r="F84" s="401">
        <v>2</v>
      </c>
      <c r="G84" s="21"/>
      <c r="H84" s="22"/>
    </row>
    <row r="85" spans="1:8">
      <c r="A85" s="395">
        <v>71</v>
      </c>
      <c r="B85" s="141" t="s">
        <v>101</v>
      </c>
      <c r="C85" s="396" t="s">
        <v>502</v>
      </c>
      <c r="D85" s="397" t="s">
        <v>483</v>
      </c>
      <c r="E85" s="400" t="s">
        <v>233</v>
      </c>
      <c r="F85" s="401">
        <v>1</v>
      </c>
      <c r="G85" s="21"/>
      <c r="H85" s="22"/>
    </row>
    <row r="86" spans="1:8">
      <c r="A86" s="395">
        <v>72</v>
      </c>
      <c r="B86" s="141" t="s">
        <v>101</v>
      </c>
      <c r="C86" s="396" t="s">
        <v>502</v>
      </c>
      <c r="D86" s="397" t="s">
        <v>503</v>
      </c>
      <c r="E86" s="400" t="s">
        <v>233</v>
      </c>
      <c r="F86" s="401">
        <v>12</v>
      </c>
      <c r="G86" s="21"/>
      <c r="H86" s="22"/>
    </row>
    <row r="87" spans="1:8">
      <c r="A87" s="395">
        <v>73</v>
      </c>
      <c r="B87" s="141" t="s">
        <v>101</v>
      </c>
      <c r="C87" s="396" t="s">
        <v>504</v>
      </c>
      <c r="D87" s="397" t="s">
        <v>485</v>
      </c>
      <c r="E87" s="400" t="s">
        <v>233</v>
      </c>
      <c r="F87" s="401">
        <v>25</v>
      </c>
      <c r="G87" s="21"/>
      <c r="H87" s="22"/>
    </row>
    <row r="88" spans="1:8">
      <c r="A88" s="395">
        <v>74</v>
      </c>
      <c r="B88" s="141" t="s">
        <v>101</v>
      </c>
      <c r="C88" s="396" t="s">
        <v>502</v>
      </c>
      <c r="D88" s="397" t="s">
        <v>492</v>
      </c>
      <c r="E88" s="400" t="s">
        <v>233</v>
      </c>
      <c r="F88" s="401">
        <v>20</v>
      </c>
      <c r="G88" s="21"/>
      <c r="H88" s="22"/>
    </row>
    <row r="89" spans="1:8">
      <c r="A89" s="395">
        <v>75</v>
      </c>
      <c r="B89" s="141" t="s">
        <v>101</v>
      </c>
      <c r="C89" s="396" t="s">
        <v>506</v>
      </c>
      <c r="D89" s="397" t="s">
        <v>507</v>
      </c>
      <c r="E89" s="400" t="s">
        <v>233</v>
      </c>
      <c r="F89" s="401">
        <v>13</v>
      </c>
      <c r="G89" s="21"/>
      <c r="H89" s="22"/>
    </row>
    <row r="90" spans="1:8">
      <c r="A90" s="395">
        <v>76</v>
      </c>
      <c r="B90" s="141" t="s">
        <v>101</v>
      </c>
      <c r="C90" s="396" t="s">
        <v>506</v>
      </c>
      <c r="D90" s="397" t="s">
        <v>508</v>
      </c>
      <c r="E90" s="400" t="s">
        <v>233</v>
      </c>
      <c r="F90" s="401">
        <v>14</v>
      </c>
      <c r="G90" s="21"/>
      <c r="H90" s="22"/>
    </row>
    <row r="91" spans="1:8">
      <c r="A91" s="395">
        <v>77</v>
      </c>
      <c r="B91" s="141" t="s">
        <v>101</v>
      </c>
      <c r="C91" s="408" t="s">
        <v>509</v>
      </c>
      <c r="D91" s="397" t="s">
        <v>510</v>
      </c>
      <c r="E91" s="400" t="s">
        <v>233</v>
      </c>
      <c r="F91" s="401">
        <v>20</v>
      </c>
      <c r="G91" s="21"/>
      <c r="H91" s="22"/>
    </row>
    <row r="92" spans="1:8">
      <c r="A92" s="395">
        <v>78</v>
      </c>
      <c r="B92" s="141" t="s">
        <v>101</v>
      </c>
      <c r="C92" s="408" t="s">
        <v>509</v>
      </c>
      <c r="D92" s="397" t="s">
        <v>511</v>
      </c>
      <c r="E92" s="400" t="s">
        <v>233</v>
      </c>
      <c r="F92" s="401">
        <v>35</v>
      </c>
      <c r="G92" s="21"/>
      <c r="H92" s="22"/>
    </row>
    <row r="93" spans="1:8">
      <c r="A93" s="395">
        <v>79</v>
      </c>
      <c r="B93" s="141" t="s">
        <v>101</v>
      </c>
      <c r="C93" s="408" t="s">
        <v>509</v>
      </c>
      <c r="D93" s="397" t="s">
        <v>1922</v>
      </c>
      <c r="E93" s="400" t="s">
        <v>233</v>
      </c>
      <c r="F93" s="401">
        <v>2</v>
      </c>
      <c r="G93" s="21"/>
      <c r="H93" s="22"/>
    </row>
    <row r="94" spans="1:8">
      <c r="A94" s="395">
        <v>80</v>
      </c>
      <c r="B94" s="141" t="s">
        <v>101</v>
      </c>
      <c r="C94" s="408" t="s">
        <v>509</v>
      </c>
      <c r="D94" s="397" t="s">
        <v>1923</v>
      </c>
      <c r="E94" s="400" t="s">
        <v>233</v>
      </c>
      <c r="F94" s="401">
        <v>1</v>
      </c>
      <c r="G94" s="21"/>
      <c r="H94" s="22"/>
    </row>
    <row r="95" spans="1:8">
      <c r="A95" s="395">
        <v>81</v>
      </c>
      <c r="B95" s="141" t="s">
        <v>101</v>
      </c>
      <c r="C95" s="408" t="s">
        <v>509</v>
      </c>
      <c r="D95" s="397" t="s">
        <v>1924</v>
      </c>
      <c r="E95" s="400" t="s">
        <v>233</v>
      </c>
      <c r="F95" s="401">
        <v>12</v>
      </c>
      <c r="G95" s="21"/>
      <c r="H95" s="22"/>
    </row>
    <row r="96" spans="1:8">
      <c r="A96" s="395">
        <v>82</v>
      </c>
      <c r="B96" s="141" t="s">
        <v>101</v>
      </c>
      <c r="C96" s="408" t="s">
        <v>509</v>
      </c>
      <c r="D96" s="397" t="s">
        <v>512</v>
      </c>
      <c r="E96" s="400" t="s">
        <v>233</v>
      </c>
      <c r="F96" s="401">
        <v>20</v>
      </c>
      <c r="G96" s="21"/>
      <c r="H96" s="22"/>
    </row>
    <row r="97" spans="1:8">
      <c r="A97" s="395">
        <v>83</v>
      </c>
      <c r="B97" s="141" t="s">
        <v>101</v>
      </c>
      <c r="C97" s="408" t="s">
        <v>509</v>
      </c>
      <c r="D97" s="397" t="s">
        <v>513</v>
      </c>
      <c r="E97" s="400" t="s">
        <v>233</v>
      </c>
      <c r="F97" s="401">
        <v>25</v>
      </c>
      <c r="G97" s="21"/>
      <c r="H97" s="22"/>
    </row>
    <row r="98" spans="1:8">
      <c r="A98" s="395">
        <v>84</v>
      </c>
      <c r="B98" s="141" t="s">
        <v>101</v>
      </c>
      <c r="C98" s="408" t="s">
        <v>509</v>
      </c>
      <c r="D98" s="397" t="s">
        <v>514</v>
      </c>
      <c r="E98" s="400" t="s">
        <v>233</v>
      </c>
      <c r="F98" s="406" t="s">
        <v>505</v>
      </c>
      <c r="G98" s="21"/>
      <c r="H98" s="22"/>
    </row>
    <row r="99" spans="1:8" ht="48">
      <c r="A99" s="395">
        <v>85</v>
      </c>
      <c r="B99" s="141" t="s">
        <v>101</v>
      </c>
      <c r="C99" s="412" t="s">
        <v>515</v>
      </c>
      <c r="D99" s="409" t="s">
        <v>516</v>
      </c>
      <c r="E99" s="400" t="s">
        <v>233</v>
      </c>
      <c r="F99" s="406" t="s">
        <v>517</v>
      </c>
      <c r="G99" s="21"/>
      <c r="H99" s="22"/>
    </row>
    <row r="100" spans="1:8" ht="60">
      <c r="A100" s="395">
        <v>86</v>
      </c>
      <c r="B100" s="141" t="s">
        <v>101</v>
      </c>
      <c r="C100" s="412" t="s">
        <v>515</v>
      </c>
      <c r="D100" s="409" t="s">
        <v>518</v>
      </c>
      <c r="E100" s="400" t="s">
        <v>233</v>
      </c>
      <c r="F100" s="406" t="s">
        <v>519</v>
      </c>
      <c r="G100" s="21"/>
      <c r="H100" s="22"/>
    </row>
    <row r="101" spans="1:8">
      <c r="A101" s="395">
        <v>87</v>
      </c>
      <c r="B101" s="141" t="s">
        <v>101</v>
      </c>
      <c r="C101" s="396" t="s">
        <v>520</v>
      </c>
      <c r="D101" s="397"/>
      <c r="E101" s="400" t="s">
        <v>461</v>
      </c>
      <c r="F101" s="410">
        <v>25</v>
      </c>
      <c r="G101" s="21"/>
      <c r="H101" s="22"/>
    </row>
    <row r="102" spans="1:8">
      <c r="A102" s="395">
        <v>88</v>
      </c>
      <c r="B102" s="141" t="s">
        <v>101</v>
      </c>
      <c r="C102" s="396" t="s">
        <v>521</v>
      </c>
      <c r="D102" s="411"/>
      <c r="E102" s="400" t="s">
        <v>230</v>
      </c>
      <c r="F102" s="401">
        <v>1</v>
      </c>
      <c r="G102" s="21"/>
      <c r="H102" s="22"/>
    </row>
    <row r="103" spans="1:8">
      <c r="A103" s="395">
        <v>89</v>
      </c>
      <c r="B103" s="141" t="s">
        <v>101</v>
      </c>
      <c r="C103" s="396" t="s">
        <v>522</v>
      </c>
      <c r="D103" s="411"/>
      <c r="E103" s="400" t="s">
        <v>230</v>
      </c>
      <c r="F103" s="401">
        <v>1</v>
      </c>
      <c r="G103" s="21"/>
      <c r="H103" s="22"/>
    </row>
    <row r="104" spans="1:8">
      <c r="A104" s="395">
        <v>90</v>
      </c>
      <c r="B104" s="141" t="s">
        <v>101</v>
      </c>
      <c r="C104" s="396" t="s">
        <v>523</v>
      </c>
      <c r="D104" s="411"/>
      <c r="E104" s="400" t="s">
        <v>230</v>
      </c>
      <c r="F104" s="401">
        <v>1</v>
      </c>
      <c r="G104" s="21"/>
      <c r="H104" s="22"/>
    </row>
    <row r="105" spans="1:8">
      <c r="A105" s="395">
        <v>91</v>
      </c>
      <c r="B105" s="141" t="s">
        <v>101</v>
      </c>
      <c r="C105" s="396" t="s">
        <v>524</v>
      </c>
      <c r="D105" s="411"/>
      <c r="E105" s="400" t="s">
        <v>230</v>
      </c>
      <c r="F105" s="401">
        <v>1</v>
      </c>
      <c r="G105" s="21"/>
      <c r="H105" s="22"/>
    </row>
    <row r="106" spans="1:8">
      <c r="A106" s="395">
        <v>92</v>
      </c>
      <c r="B106" s="141" t="s">
        <v>101</v>
      </c>
      <c r="C106" s="396" t="s">
        <v>176</v>
      </c>
      <c r="D106" s="411"/>
      <c r="E106" s="400" t="s">
        <v>230</v>
      </c>
      <c r="F106" s="401">
        <v>1</v>
      </c>
      <c r="G106" s="21"/>
      <c r="H106" s="22"/>
    </row>
    <row r="107" spans="1:8">
      <c r="A107" s="395">
        <v>93</v>
      </c>
      <c r="B107" s="141" t="s">
        <v>101</v>
      </c>
      <c r="C107" s="396" t="s">
        <v>177</v>
      </c>
      <c r="D107" s="411"/>
      <c r="E107" s="400" t="s">
        <v>230</v>
      </c>
      <c r="F107" s="401">
        <v>1</v>
      </c>
      <c r="G107" s="21"/>
      <c r="H107" s="22"/>
    </row>
    <row r="108" spans="1:8">
      <c r="A108" s="395">
        <v>94</v>
      </c>
      <c r="B108" s="141" t="s">
        <v>101</v>
      </c>
      <c r="C108" s="396" t="s">
        <v>175</v>
      </c>
      <c r="D108" s="411"/>
      <c r="E108" s="400" t="s">
        <v>230</v>
      </c>
      <c r="F108" s="401">
        <v>1</v>
      </c>
      <c r="G108" s="21"/>
      <c r="H108" s="22"/>
    </row>
    <row r="109" spans="1:8" ht="24">
      <c r="A109" s="395">
        <v>95</v>
      </c>
      <c r="B109" s="141" t="s">
        <v>101</v>
      </c>
      <c r="C109" s="396" t="s">
        <v>180</v>
      </c>
      <c r="D109" s="411"/>
      <c r="E109" s="400" t="s">
        <v>230</v>
      </c>
      <c r="F109" s="401">
        <v>1</v>
      </c>
      <c r="G109" s="21"/>
      <c r="H109" s="22"/>
    </row>
    <row r="110" spans="1:8" s="17" customFormat="1">
      <c r="A110" s="28"/>
      <c r="B110" s="29"/>
      <c r="C110" s="30"/>
      <c r="D110" s="30"/>
      <c r="E110" s="31"/>
      <c r="F110" s="12"/>
      <c r="G110" s="12"/>
      <c r="H110" s="32"/>
    </row>
    <row r="111" spans="1:8" ht="15">
      <c r="A111" s="13"/>
      <c r="B111" s="13"/>
      <c r="C111" s="18"/>
      <c r="D111" s="18"/>
      <c r="E111" s="19"/>
      <c r="F111" s="18"/>
      <c r="G111" s="18" t="s">
        <v>6</v>
      </c>
      <c r="H111" s="20"/>
    </row>
    <row r="113" spans="1:8" s="25" customFormat="1" ht="12.75" customHeight="1">
      <c r="B113" s="26" t="str">
        <f>'1,1'!B37</f>
        <v>Piezīmes:</v>
      </c>
    </row>
    <row r="114" spans="1:8" s="25" customFormat="1" ht="45" customHeight="1">
      <c r="A114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114" s="684"/>
      <c r="C114" s="684"/>
      <c r="D114" s="684"/>
      <c r="E114" s="684"/>
      <c r="F114" s="684"/>
      <c r="G114" s="684"/>
      <c r="H114" s="684"/>
    </row>
    <row r="115" spans="1:8" s="25" customFormat="1" ht="12.75" customHeight="1">
      <c r="A115" s="684" t="e">
        <f>'1,1'!#REF!</f>
        <v>#REF!</v>
      </c>
      <c r="B115" s="684"/>
      <c r="C115" s="684"/>
      <c r="D115" s="684"/>
      <c r="E115" s="684"/>
      <c r="F115" s="684"/>
      <c r="G115" s="684"/>
      <c r="H115" s="684"/>
    </row>
    <row r="116" spans="1:8" s="25" customFormat="1" ht="12.75" customHeight="1">
      <c r="B116" s="27"/>
    </row>
    <row r="117" spans="1:8">
      <c r="B117" s="5" t="str">
        <f>'1,1'!B40</f>
        <v>Sastādīja:</v>
      </c>
    </row>
    <row r="118" spans="1:8" ht="14.25" customHeight="1">
      <c r="C118" s="33" t="str">
        <f>'1,1'!C41</f>
        <v>Arnis Gailītis</v>
      </c>
      <c r="D118" s="33"/>
    </row>
    <row r="119" spans="1:8">
      <c r="C119" s="34" t="str">
        <f>'1,1'!C42</f>
        <v>Sertifikāta Nr.20-5643</v>
      </c>
      <c r="D119" s="34"/>
      <c r="E119" s="35"/>
    </row>
    <row r="122" spans="1:8">
      <c r="B122" s="41" t="str">
        <f>'1,1'!B45</f>
        <v>Pārbaudīja:</v>
      </c>
      <c r="C122" s="3"/>
      <c r="D122" s="3"/>
    </row>
    <row r="123" spans="1:8">
      <c r="B123" s="2"/>
      <c r="C123" s="33" t="str">
        <f>'1,1'!C46</f>
        <v>Andris Kokins</v>
      </c>
      <c r="D123" s="33"/>
    </row>
    <row r="124" spans="1:8">
      <c r="B124" s="1"/>
      <c r="C124" s="34" t="str">
        <f>'1,1'!C47</f>
        <v>Sertifikāta Nr.10-0024</v>
      </c>
      <c r="D124" s="34"/>
    </row>
  </sheetData>
  <mergeCells count="15">
    <mergeCell ref="A115:H115"/>
    <mergeCell ref="A114:H114"/>
    <mergeCell ref="A1:C1"/>
    <mergeCell ref="A2:H2"/>
    <mergeCell ref="A7:H7"/>
    <mergeCell ref="A11:A12"/>
    <mergeCell ref="B11:B12"/>
    <mergeCell ref="E11:E12"/>
    <mergeCell ref="F11:F12"/>
    <mergeCell ref="G11:G12"/>
    <mergeCell ref="H11:H12"/>
    <mergeCell ref="C3:H3"/>
    <mergeCell ref="C4:H4"/>
    <mergeCell ref="C5:H5"/>
    <mergeCell ref="C11:D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67"/>
  <sheetViews>
    <sheetView showZeros="0" view="pageBreakPreview" topLeftCell="A163" zoomScale="80" zoomScaleNormal="100" zoomScaleSheetLayoutView="80" workbookViewId="0">
      <selection activeCell="C16" sqref="C16:F252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7.5703125" style="5" customWidth="1"/>
    <col min="5" max="5" width="8.140625" style="5" customWidth="1"/>
    <col min="6" max="7" width="9.140625" style="5"/>
    <col min="8" max="8" width="20.7109375" style="5" customWidth="1"/>
    <col min="9" max="9" width="9.140625" style="5"/>
    <col min="10" max="10" width="0" style="5" hidden="1" customWidth="1"/>
    <col min="11" max="16384" width="9.140625" style="5"/>
  </cols>
  <sheetData>
    <row r="1" spans="1:8" s="9" customFormat="1" ht="15">
      <c r="A1" s="686" t="s">
        <v>15</v>
      </c>
      <c r="B1" s="686"/>
      <c r="C1" s="686"/>
      <c r="D1" s="43"/>
      <c r="E1" s="36" t="str">
        <f ca="1">MID(CELL("filename",A1), FIND("]", CELL("filename",A1))+ 1, 255)</f>
        <v>2,6</v>
      </c>
      <c r="F1" s="36"/>
      <c r="G1" s="36"/>
      <c r="H1" s="36"/>
    </row>
    <row r="2" spans="1:8" s="9" customFormat="1" ht="15">
      <c r="A2" s="687" t="str">
        <f>C13</f>
        <v>Elektroinstlācija</v>
      </c>
      <c r="B2" s="687"/>
      <c r="C2" s="687"/>
      <c r="D2" s="687"/>
      <c r="E2" s="687"/>
      <c r="F2" s="687"/>
      <c r="G2" s="687"/>
      <c r="H2" s="687"/>
    </row>
    <row r="3" spans="1:8" ht="47.25" customHeight="1">
      <c r="A3" s="6"/>
      <c r="B3" s="6" t="s">
        <v>2</v>
      </c>
      <c r="C3" s="695" t="str">
        <f>'1,1'!C3</f>
        <v>Skolas ēka un Siguldas mācību korpuss</v>
      </c>
      <c r="D3" s="695"/>
      <c r="E3" s="695"/>
      <c r="F3" s="695"/>
      <c r="G3" s="695"/>
      <c r="H3" s="695"/>
    </row>
    <row r="4" spans="1:8" ht="40.5" customHeight="1">
      <c r="A4" s="6"/>
      <c r="B4" s="6" t="s">
        <v>3</v>
      </c>
      <c r="C4" s="695" t="str">
        <f>'1,1'!C4</f>
        <v>Skolas ēkas pārbūve un Siguldas mācību korpusa būvniecība (1. kārta- mācību korpuss)</v>
      </c>
      <c r="D4" s="695"/>
      <c r="E4" s="695"/>
      <c r="F4" s="695"/>
      <c r="G4" s="695"/>
      <c r="H4" s="695"/>
    </row>
    <row r="5" spans="1:8" ht="15">
      <c r="A5" s="6"/>
      <c r="B5" s="6" t="s">
        <v>4</v>
      </c>
      <c r="C5" s="696" t="str">
        <f>'1,1'!C5</f>
        <v>Ata Kronvalda iela 7, Sigulda</v>
      </c>
      <c r="D5" s="696"/>
      <c r="E5" s="696"/>
      <c r="F5" s="696"/>
      <c r="G5" s="696"/>
      <c r="H5" s="696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  <c r="H7" s="685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690" t="s">
        <v>5</v>
      </c>
      <c r="B11" s="691" t="s">
        <v>7</v>
      </c>
      <c r="C11" s="697" t="s">
        <v>8</v>
      </c>
      <c r="D11" s="698"/>
      <c r="E11" s="694" t="s">
        <v>9</v>
      </c>
      <c r="F11" s="690" t="s">
        <v>10</v>
      </c>
      <c r="G11" s="688" t="s">
        <v>19</v>
      </c>
      <c r="H11" s="688" t="s">
        <v>20</v>
      </c>
    </row>
    <row r="12" spans="1:8" ht="59.25" customHeight="1">
      <c r="A12" s="690"/>
      <c r="B12" s="692"/>
      <c r="C12" s="699"/>
      <c r="D12" s="700"/>
      <c r="E12" s="694"/>
      <c r="F12" s="690"/>
      <c r="G12" s="689"/>
      <c r="H12" s="689"/>
    </row>
    <row r="13" spans="1:8" ht="15.75">
      <c r="A13" s="86"/>
      <c r="B13" s="87">
        <v>0</v>
      </c>
      <c r="C13" s="88" t="s">
        <v>1619</v>
      </c>
      <c r="D13" s="88"/>
      <c r="E13" s="123"/>
      <c r="F13" s="124"/>
      <c r="G13" s="23"/>
      <c r="H13" s="24"/>
    </row>
    <row r="14" spans="1:8" ht="25.5">
      <c r="A14" s="143"/>
      <c r="B14" s="128" t="s">
        <v>525</v>
      </c>
      <c r="C14" s="144" t="s">
        <v>526</v>
      </c>
      <c r="D14" s="144"/>
      <c r="E14" s="94"/>
      <c r="F14" s="94"/>
      <c r="G14" s="21"/>
      <c r="H14" s="22"/>
    </row>
    <row r="15" spans="1:8">
      <c r="A15" s="143" t="s">
        <v>527</v>
      </c>
      <c r="B15" s="128"/>
      <c r="C15" s="144" t="s">
        <v>528</v>
      </c>
      <c r="D15" s="145"/>
      <c r="E15" s="94"/>
      <c r="F15" s="94"/>
      <c r="G15" s="21"/>
      <c r="H15" s="22"/>
    </row>
    <row r="16" spans="1:8" ht="114.75">
      <c r="A16" s="146" t="s">
        <v>500</v>
      </c>
      <c r="B16" s="128" t="s">
        <v>525</v>
      </c>
      <c r="C16" s="176" t="s">
        <v>529</v>
      </c>
      <c r="D16" s="290" t="s">
        <v>530</v>
      </c>
      <c r="E16" s="147" t="s">
        <v>37</v>
      </c>
      <c r="F16" s="147">
        <v>1</v>
      </c>
      <c r="G16" s="21"/>
      <c r="H16" s="22"/>
    </row>
    <row r="17" spans="1:8" ht="63.75">
      <c r="A17" s="146" t="s">
        <v>531</v>
      </c>
      <c r="B17" s="128" t="s">
        <v>525</v>
      </c>
      <c r="C17" s="176" t="s">
        <v>532</v>
      </c>
      <c r="D17" s="290" t="s">
        <v>533</v>
      </c>
      <c r="E17" s="147" t="s">
        <v>37</v>
      </c>
      <c r="F17" s="147">
        <v>1</v>
      </c>
      <c r="G17" s="21"/>
      <c r="H17" s="22"/>
    </row>
    <row r="18" spans="1:8" ht="63.75">
      <c r="A18" s="146" t="s">
        <v>534</v>
      </c>
      <c r="B18" s="128" t="s">
        <v>525</v>
      </c>
      <c r="C18" s="176" t="s">
        <v>535</v>
      </c>
      <c r="D18" s="290" t="s">
        <v>536</v>
      </c>
      <c r="E18" s="147" t="s">
        <v>37</v>
      </c>
      <c r="F18" s="147">
        <v>1</v>
      </c>
      <c r="G18" s="21"/>
      <c r="H18" s="22"/>
    </row>
    <row r="19" spans="1:8">
      <c r="A19" s="146" t="s">
        <v>537</v>
      </c>
      <c r="B19" s="128" t="s">
        <v>525</v>
      </c>
      <c r="C19" s="176" t="s">
        <v>538</v>
      </c>
      <c r="D19" s="290"/>
      <c r="E19" s="147" t="s">
        <v>37</v>
      </c>
      <c r="F19" s="147">
        <v>1</v>
      </c>
      <c r="G19" s="21"/>
      <c r="H19" s="22"/>
    </row>
    <row r="20" spans="1:8" ht="127.5">
      <c r="A20" s="146" t="s">
        <v>539</v>
      </c>
      <c r="B20" s="128" t="s">
        <v>525</v>
      </c>
      <c r="C20" s="176" t="s">
        <v>540</v>
      </c>
      <c r="D20" s="290" t="s">
        <v>541</v>
      </c>
      <c r="E20" s="147" t="s">
        <v>37</v>
      </c>
      <c r="F20" s="147">
        <v>1</v>
      </c>
      <c r="G20" s="21"/>
      <c r="H20" s="22"/>
    </row>
    <row r="21" spans="1:8" ht="127.5">
      <c r="A21" s="146" t="s">
        <v>542</v>
      </c>
      <c r="B21" s="128" t="s">
        <v>525</v>
      </c>
      <c r="C21" s="176" t="s">
        <v>543</v>
      </c>
      <c r="D21" s="290" t="s">
        <v>541</v>
      </c>
      <c r="E21" s="147" t="s">
        <v>37</v>
      </c>
      <c r="F21" s="147">
        <v>1</v>
      </c>
      <c r="G21" s="21"/>
      <c r="H21" s="22"/>
    </row>
    <row r="22" spans="1:8" ht="127.5">
      <c r="A22" s="146" t="s">
        <v>544</v>
      </c>
      <c r="B22" s="128" t="s">
        <v>525</v>
      </c>
      <c r="C22" s="176" t="s">
        <v>545</v>
      </c>
      <c r="D22" s="290" t="s">
        <v>541</v>
      </c>
      <c r="E22" s="147" t="s">
        <v>37</v>
      </c>
      <c r="F22" s="147">
        <v>1</v>
      </c>
      <c r="G22" s="21"/>
      <c r="H22" s="22"/>
    </row>
    <row r="23" spans="1:8" ht="127.5">
      <c r="A23" s="146" t="s">
        <v>546</v>
      </c>
      <c r="B23" s="128" t="s">
        <v>525</v>
      </c>
      <c r="C23" s="176" t="s">
        <v>547</v>
      </c>
      <c r="D23" s="290" t="s">
        <v>541</v>
      </c>
      <c r="E23" s="147" t="s">
        <v>37</v>
      </c>
      <c r="F23" s="147">
        <v>1</v>
      </c>
      <c r="G23" s="21"/>
      <c r="H23" s="22"/>
    </row>
    <row r="24" spans="1:8" ht="114.75">
      <c r="A24" s="146" t="s">
        <v>517</v>
      </c>
      <c r="B24" s="128" t="s">
        <v>525</v>
      </c>
      <c r="C24" s="176" t="s">
        <v>548</v>
      </c>
      <c r="D24" s="290" t="s">
        <v>549</v>
      </c>
      <c r="E24" s="147" t="s">
        <v>37</v>
      </c>
      <c r="F24" s="147">
        <v>1</v>
      </c>
      <c r="G24" s="21"/>
      <c r="H24" s="22"/>
    </row>
    <row r="25" spans="1:8" ht="102">
      <c r="A25" s="146" t="s">
        <v>550</v>
      </c>
      <c r="B25" s="128" t="s">
        <v>525</v>
      </c>
      <c r="C25" s="176" t="s">
        <v>551</v>
      </c>
      <c r="D25" s="290" t="s">
        <v>549</v>
      </c>
      <c r="E25" s="147" t="s">
        <v>37</v>
      </c>
      <c r="F25" s="148">
        <v>1</v>
      </c>
      <c r="G25" s="21"/>
      <c r="H25" s="22"/>
    </row>
    <row r="26" spans="1:8" ht="114.75">
      <c r="A26" s="146" t="s">
        <v>552</v>
      </c>
      <c r="B26" s="128" t="s">
        <v>525</v>
      </c>
      <c r="C26" s="176" t="s">
        <v>553</v>
      </c>
      <c r="D26" s="290" t="s">
        <v>549</v>
      </c>
      <c r="E26" s="147" t="s">
        <v>37</v>
      </c>
      <c r="F26" s="148">
        <v>1</v>
      </c>
      <c r="G26" s="21"/>
      <c r="H26" s="22"/>
    </row>
    <row r="27" spans="1:8" ht="114.75">
      <c r="A27" s="146" t="s">
        <v>554</v>
      </c>
      <c r="B27" s="128" t="s">
        <v>525</v>
      </c>
      <c r="C27" s="176" t="s">
        <v>555</v>
      </c>
      <c r="D27" s="290" t="s">
        <v>549</v>
      </c>
      <c r="E27" s="147" t="s">
        <v>37</v>
      </c>
      <c r="F27" s="148">
        <v>1</v>
      </c>
      <c r="G27" s="21"/>
      <c r="H27" s="22"/>
    </row>
    <row r="28" spans="1:8" ht="102">
      <c r="A28" s="146" t="s">
        <v>556</v>
      </c>
      <c r="B28" s="128" t="s">
        <v>525</v>
      </c>
      <c r="C28" s="176" t="s">
        <v>557</v>
      </c>
      <c r="D28" s="290" t="s">
        <v>549</v>
      </c>
      <c r="E28" s="147" t="s">
        <v>37</v>
      </c>
      <c r="F28" s="148">
        <v>1</v>
      </c>
      <c r="G28" s="21"/>
      <c r="H28" s="22"/>
    </row>
    <row r="29" spans="1:8" ht="102">
      <c r="A29" s="146" t="s">
        <v>558</v>
      </c>
      <c r="B29" s="128" t="s">
        <v>525</v>
      </c>
      <c r="C29" s="176" t="s">
        <v>559</v>
      </c>
      <c r="D29" s="290" t="s">
        <v>549</v>
      </c>
      <c r="E29" s="147" t="s">
        <v>37</v>
      </c>
      <c r="F29" s="148">
        <v>1</v>
      </c>
      <c r="G29" s="21"/>
      <c r="H29" s="22"/>
    </row>
    <row r="30" spans="1:8" ht="89.25">
      <c r="A30" s="146" t="s">
        <v>560</v>
      </c>
      <c r="B30" s="128" t="s">
        <v>525</v>
      </c>
      <c r="C30" s="569" t="s">
        <v>561</v>
      </c>
      <c r="D30" s="290" t="s">
        <v>549</v>
      </c>
      <c r="E30" s="147" t="s">
        <v>37</v>
      </c>
      <c r="F30" s="148">
        <v>1</v>
      </c>
      <c r="G30" s="21"/>
      <c r="H30" s="22"/>
    </row>
    <row r="31" spans="1:8" ht="114.75">
      <c r="A31" s="146" t="s">
        <v>562</v>
      </c>
      <c r="B31" s="128" t="s">
        <v>525</v>
      </c>
      <c r="C31" s="176" t="s">
        <v>563</v>
      </c>
      <c r="D31" s="290" t="s">
        <v>549</v>
      </c>
      <c r="E31" s="147" t="s">
        <v>37</v>
      </c>
      <c r="F31" s="148">
        <v>1</v>
      </c>
      <c r="G31" s="21"/>
      <c r="H31" s="22"/>
    </row>
    <row r="32" spans="1:8" ht="102">
      <c r="A32" s="146" t="s">
        <v>564</v>
      </c>
      <c r="B32" s="128" t="s">
        <v>525</v>
      </c>
      <c r="C32" s="176" t="s">
        <v>565</v>
      </c>
      <c r="D32" s="290" t="s">
        <v>549</v>
      </c>
      <c r="E32" s="147" t="s">
        <v>37</v>
      </c>
      <c r="F32" s="148">
        <v>1</v>
      </c>
      <c r="G32" s="21"/>
      <c r="H32" s="22"/>
    </row>
    <row r="33" spans="1:8" ht="102">
      <c r="A33" s="146" t="s">
        <v>566</v>
      </c>
      <c r="B33" s="128" t="s">
        <v>525</v>
      </c>
      <c r="C33" s="176" t="s">
        <v>567</v>
      </c>
      <c r="D33" s="290" t="s">
        <v>549</v>
      </c>
      <c r="E33" s="147" t="s">
        <v>37</v>
      </c>
      <c r="F33" s="148">
        <v>1</v>
      </c>
      <c r="G33" s="21"/>
      <c r="H33" s="22"/>
    </row>
    <row r="34" spans="1:8" ht="114.75">
      <c r="A34" s="146" t="s">
        <v>568</v>
      </c>
      <c r="B34" s="128" t="s">
        <v>525</v>
      </c>
      <c r="C34" s="176" t="s">
        <v>569</v>
      </c>
      <c r="D34" s="290" t="s">
        <v>549</v>
      </c>
      <c r="E34" s="147" t="s">
        <v>37</v>
      </c>
      <c r="F34" s="148">
        <v>1</v>
      </c>
      <c r="G34" s="21"/>
      <c r="H34" s="22"/>
    </row>
    <row r="35" spans="1:8" ht="114.75">
      <c r="A35" s="146" t="s">
        <v>570</v>
      </c>
      <c r="B35" s="128" t="s">
        <v>525</v>
      </c>
      <c r="C35" s="176" t="s">
        <v>571</v>
      </c>
      <c r="D35" s="290" t="s">
        <v>549</v>
      </c>
      <c r="E35" s="147" t="s">
        <v>37</v>
      </c>
      <c r="F35" s="148">
        <v>1</v>
      </c>
      <c r="G35" s="21"/>
      <c r="H35" s="22"/>
    </row>
    <row r="36" spans="1:8" ht="102">
      <c r="A36" s="146" t="s">
        <v>572</v>
      </c>
      <c r="B36" s="128" t="s">
        <v>525</v>
      </c>
      <c r="C36" s="176" t="s">
        <v>573</v>
      </c>
      <c r="D36" s="290" t="s">
        <v>549</v>
      </c>
      <c r="E36" s="147" t="s">
        <v>37</v>
      </c>
      <c r="F36" s="148">
        <v>1</v>
      </c>
      <c r="G36" s="21"/>
      <c r="H36" s="22"/>
    </row>
    <row r="37" spans="1:8" ht="102">
      <c r="A37" s="146" t="s">
        <v>574</v>
      </c>
      <c r="B37" s="128" t="s">
        <v>525</v>
      </c>
      <c r="C37" s="176" t="s">
        <v>575</v>
      </c>
      <c r="D37" s="290" t="s">
        <v>549</v>
      </c>
      <c r="E37" s="147" t="s">
        <v>37</v>
      </c>
      <c r="F37" s="148">
        <v>1</v>
      </c>
      <c r="G37" s="21"/>
      <c r="H37" s="22"/>
    </row>
    <row r="38" spans="1:8" ht="293.25">
      <c r="A38" s="146" t="s">
        <v>576</v>
      </c>
      <c r="B38" s="128" t="s">
        <v>525</v>
      </c>
      <c r="C38" s="176" t="s">
        <v>577</v>
      </c>
      <c r="D38" s="568" t="s">
        <v>578</v>
      </c>
      <c r="E38" s="147" t="s">
        <v>37</v>
      </c>
      <c r="F38" s="148">
        <v>1</v>
      </c>
      <c r="G38" s="21"/>
      <c r="H38" s="22"/>
    </row>
    <row r="39" spans="1:8">
      <c r="A39" s="146"/>
      <c r="B39" s="128" t="s">
        <v>525</v>
      </c>
      <c r="C39" s="570" t="s">
        <v>579</v>
      </c>
      <c r="D39" s="290"/>
      <c r="E39" s="147" t="s">
        <v>37</v>
      </c>
      <c r="F39" s="148"/>
      <c r="G39" s="21"/>
      <c r="H39" s="22"/>
    </row>
    <row r="40" spans="1:8" ht="63">
      <c r="A40" s="146" t="s">
        <v>500</v>
      </c>
      <c r="B40" s="128" t="s">
        <v>525</v>
      </c>
      <c r="C40" s="176" t="s">
        <v>580</v>
      </c>
      <c r="D40" s="571" t="s">
        <v>581</v>
      </c>
      <c r="E40" s="147" t="s">
        <v>37</v>
      </c>
      <c r="F40" s="148">
        <v>1</v>
      </c>
      <c r="G40" s="21"/>
      <c r="H40" s="22"/>
    </row>
    <row r="41" spans="1:8" ht="63">
      <c r="A41" s="146" t="s">
        <v>582</v>
      </c>
      <c r="B41" s="128" t="s">
        <v>525</v>
      </c>
      <c r="C41" s="176" t="s">
        <v>583</v>
      </c>
      <c r="D41" s="571" t="s">
        <v>581</v>
      </c>
      <c r="E41" s="147" t="s">
        <v>37</v>
      </c>
      <c r="F41" s="148">
        <v>1</v>
      </c>
      <c r="G41" s="21"/>
      <c r="H41" s="22"/>
    </row>
    <row r="42" spans="1:8" ht="51">
      <c r="A42" s="146" t="s">
        <v>531</v>
      </c>
      <c r="B42" s="128" t="s">
        <v>525</v>
      </c>
      <c r="C42" s="176" t="s">
        <v>584</v>
      </c>
      <c r="D42" s="568" t="s">
        <v>585</v>
      </c>
      <c r="E42" s="147" t="s">
        <v>37</v>
      </c>
      <c r="F42" s="148">
        <v>6</v>
      </c>
      <c r="G42" s="21"/>
      <c r="H42" s="22"/>
    </row>
    <row r="43" spans="1:8" ht="38.25">
      <c r="A43" s="146" t="s">
        <v>534</v>
      </c>
      <c r="B43" s="128" t="s">
        <v>525</v>
      </c>
      <c r="C43" s="176" t="s">
        <v>586</v>
      </c>
      <c r="D43" s="568" t="s">
        <v>587</v>
      </c>
      <c r="E43" s="147" t="s">
        <v>37</v>
      </c>
      <c r="F43" s="148">
        <v>2</v>
      </c>
      <c r="G43" s="21"/>
      <c r="H43" s="22"/>
    </row>
    <row r="44" spans="1:8" ht="25.5">
      <c r="A44" s="146" t="s">
        <v>537</v>
      </c>
      <c r="B44" s="128" t="s">
        <v>525</v>
      </c>
      <c r="C44" s="176" t="s">
        <v>588</v>
      </c>
      <c r="D44" s="568"/>
      <c r="E44" s="147" t="s">
        <v>32</v>
      </c>
      <c r="F44" s="148">
        <v>400</v>
      </c>
      <c r="G44" s="21"/>
      <c r="H44" s="22"/>
    </row>
    <row r="45" spans="1:8">
      <c r="A45" s="146" t="s">
        <v>539</v>
      </c>
      <c r="B45" s="128" t="s">
        <v>525</v>
      </c>
      <c r="C45" s="176" t="s">
        <v>589</v>
      </c>
      <c r="D45" s="568"/>
      <c r="E45" s="147" t="s">
        <v>37</v>
      </c>
      <c r="F45" s="148">
        <v>1</v>
      </c>
      <c r="G45" s="21"/>
      <c r="H45" s="22"/>
    </row>
    <row r="46" spans="1:8">
      <c r="A46" s="146" t="s">
        <v>542</v>
      </c>
      <c r="B46" s="128" t="s">
        <v>525</v>
      </c>
      <c r="C46" s="572" t="s">
        <v>590</v>
      </c>
      <c r="D46" s="573"/>
      <c r="E46" s="147" t="s">
        <v>37</v>
      </c>
      <c r="F46" s="148">
        <v>15</v>
      </c>
      <c r="G46" s="21"/>
      <c r="H46" s="22"/>
    </row>
    <row r="47" spans="1:8">
      <c r="A47" s="143"/>
      <c r="B47" s="128"/>
      <c r="C47" s="144"/>
      <c r="D47" s="144"/>
      <c r="E47" s="148"/>
      <c r="F47" s="148"/>
      <c r="G47" s="21"/>
      <c r="H47" s="22"/>
    </row>
    <row r="48" spans="1:8">
      <c r="A48" s="143" t="s">
        <v>591</v>
      </c>
      <c r="B48" s="128"/>
      <c r="C48" s="574" t="s">
        <v>592</v>
      </c>
      <c r="D48" s="147"/>
      <c r="E48" s="148"/>
      <c r="F48" s="148"/>
      <c r="G48" s="21"/>
      <c r="H48" s="22"/>
    </row>
    <row r="49" spans="1:8" ht="51">
      <c r="A49" s="146" t="s">
        <v>500</v>
      </c>
      <c r="B49" s="128" t="s">
        <v>525</v>
      </c>
      <c r="C49" s="575" t="s">
        <v>593</v>
      </c>
      <c r="D49" s="576" t="s">
        <v>594</v>
      </c>
      <c r="E49" s="148" t="s">
        <v>37</v>
      </c>
      <c r="F49" s="577">
        <v>55</v>
      </c>
      <c r="G49" s="21"/>
      <c r="H49" s="22"/>
    </row>
    <row r="50" spans="1:8" ht="51">
      <c r="A50" s="146" t="s">
        <v>582</v>
      </c>
      <c r="B50" s="128" t="s">
        <v>525</v>
      </c>
      <c r="C50" s="575" t="s">
        <v>595</v>
      </c>
      <c r="D50" s="576" t="s">
        <v>596</v>
      </c>
      <c r="E50" s="148" t="s">
        <v>37</v>
      </c>
      <c r="F50" s="577">
        <v>121</v>
      </c>
      <c r="G50" s="21"/>
      <c r="H50" s="22"/>
    </row>
    <row r="51" spans="1:8" ht="51">
      <c r="A51" s="146" t="s">
        <v>531</v>
      </c>
      <c r="B51" s="128" t="s">
        <v>525</v>
      </c>
      <c r="C51" s="575" t="s">
        <v>597</v>
      </c>
      <c r="D51" s="290" t="s">
        <v>598</v>
      </c>
      <c r="E51" s="148" t="s">
        <v>37</v>
      </c>
      <c r="F51" s="577">
        <v>36</v>
      </c>
      <c r="G51" s="21"/>
      <c r="H51" s="22"/>
    </row>
    <row r="52" spans="1:8" ht="51">
      <c r="A52" s="146" t="s">
        <v>534</v>
      </c>
      <c r="B52" s="128" t="s">
        <v>525</v>
      </c>
      <c r="C52" s="575" t="s">
        <v>599</v>
      </c>
      <c r="D52" s="576" t="s">
        <v>600</v>
      </c>
      <c r="E52" s="148" t="s">
        <v>37</v>
      </c>
      <c r="F52" s="577">
        <v>57</v>
      </c>
      <c r="G52" s="21"/>
      <c r="H52" s="22"/>
    </row>
    <row r="53" spans="1:8" ht="51">
      <c r="A53" s="146" t="s">
        <v>537</v>
      </c>
      <c r="B53" s="128"/>
      <c r="C53" s="578" t="s">
        <v>601</v>
      </c>
      <c r="D53" s="290" t="s">
        <v>602</v>
      </c>
      <c r="E53" s="148" t="s">
        <v>37</v>
      </c>
      <c r="F53" s="577">
        <v>16</v>
      </c>
      <c r="G53" s="21"/>
      <c r="H53" s="22"/>
    </row>
    <row r="54" spans="1:8" ht="63.75">
      <c r="A54" s="146" t="s">
        <v>539</v>
      </c>
      <c r="B54" s="128"/>
      <c r="C54" s="578" t="s">
        <v>603</v>
      </c>
      <c r="D54" s="290" t="s">
        <v>604</v>
      </c>
      <c r="E54" s="148" t="s">
        <v>37</v>
      </c>
      <c r="F54" s="577">
        <v>2</v>
      </c>
      <c r="G54" s="21"/>
      <c r="H54" s="22"/>
    </row>
    <row r="55" spans="1:8" ht="51">
      <c r="A55" s="146" t="s">
        <v>542</v>
      </c>
      <c r="B55" s="128"/>
      <c r="C55" s="575" t="s">
        <v>605</v>
      </c>
      <c r="D55" s="576" t="s">
        <v>606</v>
      </c>
      <c r="E55" s="148" t="s">
        <v>37</v>
      </c>
      <c r="F55" s="577">
        <v>18</v>
      </c>
      <c r="G55" s="21"/>
      <c r="H55" s="22"/>
    </row>
    <row r="56" spans="1:8" ht="51">
      <c r="A56" s="146" t="s">
        <v>607</v>
      </c>
      <c r="B56" s="128"/>
      <c r="C56" s="575" t="s">
        <v>608</v>
      </c>
      <c r="D56" s="576" t="s">
        <v>609</v>
      </c>
      <c r="E56" s="148" t="s">
        <v>37</v>
      </c>
      <c r="F56" s="577">
        <v>31</v>
      </c>
      <c r="G56" s="21"/>
      <c r="H56" s="22"/>
    </row>
    <row r="57" spans="1:8" ht="140.25">
      <c r="A57" s="146" t="s">
        <v>544</v>
      </c>
      <c r="B57" s="128"/>
      <c r="C57" s="575" t="s">
        <v>610</v>
      </c>
      <c r="D57" s="576" t="s">
        <v>611</v>
      </c>
      <c r="E57" s="148" t="s">
        <v>37</v>
      </c>
      <c r="F57" s="577">
        <v>12</v>
      </c>
      <c r="G57" s="21"/>
      <c r="H57" s="22"/>
    </row>
    <row r="58" spans="1:8" ht="51">
      <c r="A58" s="146" t="s">
        <v>546</v>
      </c>
      <c r="B58" s="128" t="s">
        <v>525</v>
      </c>
      <c r="C58" s="575" t="s">
        <v>612</v>
      </c>
      <c r="D58" s="576" t="s">
        <v>613</v>
      </c>
      <c r="E58" s="148" t="s">
        <v>37</v>
      </c>
      <c r="F58" s="577">
        <v>84</v>
      </c>
      <c r="G58" s="21"/>
      <c r="H58" s="22"/>
    </row>
    <row r="59" spans="1:8" ht="51">
      <c r="A59" s="146" t="s">
        <v>614</v>
      </c>
      <c r="B59" s="128" t="s">
        <v>525</v>
      </c>
      <c r="C59" s="575" t="s">
        <v>615</v>
      </c>
      <c r="D59" s="576" t="s">
        <v>616</v>
      </c>
      <c r="E59" s="148" t="s">
        <v>37</v>
      </c>
      <c r="F59" s="577">
        <v>54</v>
      </c>
      <c r="G59" s="21"/>
      <c r="H59" s="22"/>
    </row>
    <row r="60" spans="1:8" ht="76.5">
      <c r="A60" s="146" t="s">
        <v>617</v>
      </c>
      <c r="B60" s="128" t="s">
        <v>525</v>
      </c>
      <c r="C60" s="290" t="s">
        <v>618</v>
      </c>
      <c r="D60" s="290" t="s">
        <v>619</v>
      </c>
      <c r="E60" s="148" t="s">
        <v>37</v>
      </c>
      <c r="F60" s="577">
        <v>13</v>
      </c>
      <c r="G60" s="21"/>
      <c r="H60" s="22"/>
    </row>
    <row r="61" spans="1:8" ht="51">
      <c r="A61" s="146" t="s">
        <v>517</v>
      </c>
      <c r="B61" s="128" t="s">
        <v>525</v>
      </c>
      <c r="C61" s="575" t="s">
        <v>620</v>
      </c>
      <c r="D61" s="576" t="s">
        <v>621</v>
      </c>
      <c r="E61" s="148" t="s">
        <v>37</v>
      </c>
      <c r="F61" s="577">
        <v>5</v>
      </c>
      <c r="G61" s="21"/>
      <c r="H61" s="22"/>
    </row>
    <row r="62" spans="1:8" ht="51">
      <c r="A62" s="146" t="s">
        <v>519</v>
      </c>
      <c r="B62" s="128" t="s">
        <v>525</v>
      </c>
      <c r="C62" s="575" t="s">
        <v>622</v>
      </c>
      <c r="D62" s="576" t="s">
        <v>623</v>
      </c>
      <c r="E62" s="148" t="s">
        <v>37</v>
      </c>
      <c r="F62" s="577">
        <v>59</v>
      </c>
      <c r="G62" s="21"/>
      <c r="H62" s="22"/>
    </row>
    <row r="63" spans="1:8" ht="51">
      <c r="A63" s="146" t="s">
        <v>505</v>
      </c>
      <c r="B63" s="128" t="s">
        <v>525</v>
      </c>
      <c r="C63" s="575" t="s">
        <v>624</v>
      </c>
      <c r="D63" s="576" t="s">
        <v>625</v>
      </c>
      <c r="E63" s="148" t="s">
        <v>37</v>
      </c>
      <c r="F63" s="577">
        <v>5</v>
      </c>
      <c r="G63" s="21"/>
      <c r="H63" s="22"/>
    </row>
    <row r="64" spans="1:8" ht="51">
      <c r="A64" s="146" t="s">
        <v>550</v>
      </c>
      <c r="B64" s="128" t="s">
        <v>525</v>
      </c>
      <c r="C64" s="290" t="s">
        <v>626</v>
      </c>
      <c r="D64" s="290" t="s">
        <v>627</v>
      </c>
      <c r="E64" s="148" t="s">
        <v>37</v>
      </c>
      <c r="F64" s="577">
        <v>47</v>
      </c>
      <c r="G64" s="21"/>
      <c r="H64" s="22"/>
    </row>
    <row r="65" spans="1:8" ht="51">
      <c r="A65" s="146" t="s">
        <v>628</v>
      </c>
      <c r="B65" s="128" t="s">
        <v>525</v>
      </c>
      <c r="C65" s="290" t="s">
        <v>629</v>
      </c>
      <c r="D65" s="290" t="s">
        <v>630</v>
      </c>
      <c r="E65" s="148" t="s">
        <v>37</v>
      </c>
      <c r="F65" s="577">
        <v>34</v>
      </c>
      <c r="G65" s="21"/>
      <c r="H65" s="22"/>
    </row>
    <row r="66" spans="1:8" ht="51">
      <c r="A66" s="146" t="s">
        <v>631</v>
      </c>
      <c r="B66" s="128" t="s">
        <v>525</v>
      </c>
      <c r="C66" s="290" t="s">
        <v>632</v>
      </c>
      <c r="D66" s="290" t="s">
        <v>633</v>
      </c>
      <c r="E66" s="148" t="s">
        <v>37</v>
      </c>
      <c r="F66" s="577">
        <v>49</v>
      </c>
      <c r="G66" s="21"/>
      <c r="H66" s="22"/>
    </row>
    <row r="67" spans="1:8" ht="51">
      <c r="A67" s="146" t="s">
        <v>552</v>
      </c>
      <c r="B67" s="128" t="s">
        <v>525</v>
      </c>
      <c r="C67" s="290" t="s">
        <v>634</v>
      </c>
      <c r="D67" s="290" t="s">
        <v>635</v>
      </c>
      <c r="E67" s="148" t="s">
        <v>37</v>
      </c>
      <c r="F67" s="577">
        <v>32</v>
      </c>
      <c r="G67" s="21"/>
      <c r="H67" s="22"/>
    </row>
    <row r="68" spans="1:8" ht="51">
      <c r="A68" s="146" t="s">
        <v>554</v>
      </c>
      <c r="B68" s="128" t="s">
        <v>525</v>
      </c>
      <c r="C68" s="290" t="s">
        <v>636</v>
      </c>
      <c r="D68" s="290" t="s">
        <v>637</v>
      </c>
      <c r="E68" s="148" t="s">
        <v>37</v>
      </c>
      <c r="F68" s="577">
        <v>7</v>
      </c>
      <c r="G68" s="21"/>
      <c r="H68" s="22"/>
    </row>
    <row r="69" spans="1:8" ht="63">
      <c r="A69" s="146" t="s">
        <v>638</v>
      </c>
      <c r="B69" s="128" t="s">
        <v>525</v>
      </c>
      <c r="C69" s="579" t="s">
        <v>2341</v>
      </c>
      <c r="D69" s="580" t="s">
        <v>2342</v>
      </c>
      <c r="E69" s="148" t="s">
        <v>37</v>
      </c>
      <c r="F69" s="577">
        <v>16</v>
      </c>
      <c r="G69" s="21"/>
      <c r="H69" s="22"/>
    </row>
    <row r="70" spans="1:8" ht="63">
      <c r="A70" s="146" t="s">
        <v>639</v>
      </c>
      <c r="B70" s="128" t="s">
        <v>525</v>
      </c>
      <c r="C70" s="579" t="s">
        <v>2343</v>
      </c>
      <c r="D70" s="581" t="s">
        <v>2344</v>
      </c>
      <c r="E70" s="148" t="s">
        <v>37</v>
      </c>
      <c r="F70" s="577">
        <v>17</v>
      </c>
      <c r="G70" s="21"/>
      <c r="H70" s="22"/>
    </row>
    <row r="71" spans="1:8" ht="63">
      <c r="A71" s="146" t="s">
        <v>556</v>
      </c>
      <c r="B71" s="128" t="s">
        <v>525</v>
      </c>
      <c r="C71" s="579" t="s">
        <v>2345</v>
      </c>
      <c r="D71" s="580" t="s">
        <v>640</v>
      </c>
      <c r="E71" s="148" t="s">
        <v>37</v>
      </c>
      <c r="F71" s="577">
        <v>46</v>
      </c>
      <c r="G71" s="21"/>
      <c r="H71" s="22"/>
    </row>
    <row r="72" spans="1:8">
      <c r="A72" s="146"/>
      <c r="B72" s="128"/>
      <c r="C72" s="575"/>
      <c r="D72" s="576"/>
      <c r="E72" s="148"/>
      <c r="F72" s="577"/>
      <c r="G72" s="21"/>
      <c r="H72" s="22"/>
    </row>
    <row r="73" spans="1:8">
      <c r="A73" s="146" t="s">
        <v>641</v>
      </c>
      <c r="B73" s="128"/>
      <c r="C73" s="570" t="s">
        <v>642</v>
      </c>
      <c r="D73" s="582"/>
      <c r="E73" s="148" t="s">
        <v>37</v>
      </c>
      <c r="F73" s="577"/>
      <c r="G73" s="21"/>
      <c r="H73" s="22"/>
    </row>
    <row r="74" spans="1:8" ht="51">
      <c r="A74" s="146" t="s">
        <v>500</v>
      </c>
      <c r="B74" s="128" t="s">
        <v>525</v>
      </c>
      <c r="C74" s="578" t="s">
        <v>643</v>
      </c>
      <c r="D74" s="290" t="s">
        <v>644</v>
      </c>
      <c r="E74" s="148" t="s">
        <v>37</v>
      </c>
      <c r="F74" s="577">
        <v>26</v>
      </c>
      <c r="G74" s="21"/>
      <c r="H74" s="22"/>
    </row>
    <row r="75" spans="1:8" ht="51">
      <c r="A75" s="146" t="s">
        <v>582</v>
      </c>
      <c r="B75" s="128" t="s">
        <v>525</v>
      </c>
      <c r="C75" s="578" t="s">
        <v>645</v>
      </c>
      <c r="D75" s="290" t="s">
        <v>646</v>
      </c>
      <c r="E75" s="148" t="s">
        <v>37</v>
      </c>
      <c r="F75" s="577">
        <v>1</v>
      </c>
      <c r="G75" s="21"/>
      <c r="H75" s="22"/>
    </row>
    <row r="76" spans="1:8" ht="51">
      <c r="A76" s="146" t="s">
        <v>531</v>
      </c>
      <c r="B76" s="128" t="s">
        <v>525</v>
      </c>
      <c r="C76" s="578" t="s">
        <v>647</v>
      </c>
      <c r="D76" s="290" t="s">
        <v>648</v>
      </c>
      <c r="E76" s="148" t="s">
        <v>37</v>
      </c>
      <c r="F76" s="577">
        <v>3</v>
      </c>
      <c r="G76" s="21"/>
      <c r="H76" s="22"/>
    </row>
    <row r="77" spans="1:8" ht="51">
      <c r="A77" s="146" t="s">
        <v>534</v>
      </c>
      <c r="B77" s="128" t="s">
        <v>525</v>
      </c>
      <c r="C77" s="578" t="s">
        <v>649</v>
      </c>
      <c r="D77" s="290" t="s">
        <v>650</v>
      </c>
      <c r="E77" s="148" t="s">
        <v>37</v>
      </c>
      <c r="F77" s="577">
        <v>25</v>
      </c>
      <c r="G77" s="21"/>
      <c r="H77" s="22"/>
    </row>
    <row r="78" spans="1:8" ht="63.75">
      <c r="A78" s="146" t="s">
        <v>537</v>
      </c>
      <c r="B78" s="128" t="s">
        <v>525</v>
      </c>
      <c r="C78" s="578" t="s">
        <v>651</v>
      </c>
      <c r="D78" s="290" t="s">
        <v>652</v>
      </c>
      <c r="E78" s="148" t="s">
        <v>37</v>
      </c>
      <c r="F78" s="577">
        <v>4</v>
      </c>
      <c r="G78" s="21"/>
      <c r="H78" s="22"/>
    </row>
    <row r="79" spans="1:8" ht="38.25">
      <c r="A79" s="146" t="s">
        <v>542</v>
      </c>
      <c r="B79" s="128" t="s">
        <v>525</v>
      </c>
      <c r="C79" s="578" t="s">
        <v>653</v>
      </c>
      <c r="D79" s="583" t="s">
        <v>654</v>
      </c>
      <c r="E79" s="148" t="s">
        <v>37</v>
      </c>
      <c r="F79" s="577">
        <v>4</v>
      </c>
      <c r="G79" s="21"/>
      <c r="H79" s="22"/>
    </row>
    <row r="80" spans="1:8" ht="38.25">
      <c r="A80" s="146" t="s">
        <v>607</v>
      </c>
      <c r="B80" s="128" t="s">
        <v>525</v>
      </c>
      <c r="C80" s="578" t="s">
        <v>655</v>
      </c>
      <c r="D80" s="583" t="s">
        <v>656</v>
      </c>
      <c r="E80" s="148" t="s">
        <v>37</v>
      </c>
      <c r="F80" s="577">
        <v>2</v>
      </c>
      <c r="G80" s="21"/>
      <c r="H80" s="22"/>
    </row>
    <row r="81" spans="1:8" ht="51">
      <c r="A81" s="150" t="s">
        <v>544</v>
      </c>
      <c r="B81" s="128" t="s">
        <v>525</v>
      </c>
      <c r="C81" s="578" t="s">
        <v>657</v>
      </c>
      <c r="D81" s="290" t="s">
        <v>644</v>
      </c>
      <c r="E81" s="148" t="s">
        <v>37</v>
      </c>
      <c r="F81" s="577">
        <v>26</v>
      </c>
      <c r="G81" s="21"/>
      <c r="H81" s="22"/>
    </row>
    <row r="82" spans="1:8" ht="63.75">
      <c r="A82" s="146" t="s">
        <v>546</v>
      </c>
      <c r="B82" s="128" t="s">
        <v>525</v>
      </c>
      <c r="C82" s="578" t="s">
        <v>658</v>
      </c>
      <c r="D82" s="583" t="s">
        <v>659</v>
      </c>
      <c r="E82" s="148" t="s">
        <v>37</v>
      </c>
      <c r="F82" s="573">
        <v>8</v>
      </c>
      <c r="G82" s="21"/>
      <c r="H82" s="22"/>
    </row>
    <row r="83" spans="1:8" ht="63.75">
      <c r="A83" s="146" t="s">
        <v>614</v>
      </c>
      <c r="B83" s="128" t="s">
        <v>525</v>
      </c>
      <c r="C83" s="578" t="s">
        <v>660</v>
      </c>
      <c r="D83" s="583" t="s">
        <v>659</v>
      </c>
      <c r="E83" s="148" t="s">
        <v>37</v>
      </c>
      <c r="F83" s="573">
        <v>27</v>
      </c>
      <c r="G83" s="21"/>
      <c r="H83" s="22"/>
    </row>
    <row r="84" spans="1:8" ht="63.75">
      <c r="A84" s="146" t="s">
        <v>617</v>
      </c>
      <c r="B84" s="128" t="s">
        <v>525</v>
      </c>
      <c r="C84" s="578" t="s">
        <v>661</v>
      </c>
      <c r="D84" s="583" t="s">
        <v>659</v>
      </c>
      <c r="E84" s="148" t="s">
        <v>37</v>
      </c>
      <c r="F84" s="573">
        <v>10</v>
      </c>
      <c r="G84" s="21"/>
      <c r="H84" s="22"/>
    </row>
    <row r="85" spans="1:8" ht="63.75">
      <c r="A85" s="146" t="s">
        <v>517</v>
      </c>
      <c r="B85" s="128" t="s">
        <v>525</v>
      </c>
      <c r="C85" s="578" t="s">
        <v>662</v>
      </c>
      <c r="D85" s="583" t="s">
        <v>659</v>
      </c>
      <c r="E85" s="148" t="s">
        <v>37</v>
      </c>
      <c r="F85" s="573">
        <v>5</v>
      </c>
      <c r="G85" s="21"/>
      <c r="H85" s="22"/>
    </row>
    <row r="86" spans="1:8" ht="63.75">
      <c r="A86" s="146" t="s">
        <v>519</v>
      </c>
      <c r="B86" s="128" t="s">
        <v>525</v>
      </c>
      <c r="C86" s="578" t="s">
        <v>663</v>
      </c>
      <c r="D86" s="583" t="s">
        <v>664</v>
      </c>
      <c r="E86" s="148" t="s">
        <v>37</v>
      </c>
      <c r="F86" s="573">
        <v>1</v>
      </c>
      <c r="G86" s="21"/>
      <c r="H86" s="22"/>
    </row>
    <row r="87" spans="1:8">
      <c r="A87" s="146" t="s">
        <v>665</v>
      </c>
      <c r="B87" s="128" t="s">
        <v>525</v>
      </c>
      <c r="C87" s="584" t="s">
        <v>666</v>
      </c>
      <c r="D87" s="583"/>
      <c r="E87" s="148"/>
      <c r="F87" s="573"/>
      <c r="G87" s="21"/>
      <c r="H87" s="22"/>
    </row>
    <row r="88" spans="1:8" ht="51">
      <c r="A88" s="146" t="s">
        <v>500</v>
      </c>
      <c r="B88" s="128" t="s">
        <v>525</v>
      </c>
      <c r="C88" s="585" t="s">
        <v>667</v>
      </c>
      <c r="D88" s="583" t="s">
        <v>668</v>
      </c>
      <c r="E88" s="148" t="s">
        <v>37</v>
      </c>
      <c r="F88" s="573">
        <v>9</v>
      </c>
      <c r="G88" s="21"/>
      <c r="H88" s="22"/>
    </row>
    <row r="89" spans="1:8">
      <c r="A89" s="146" t="s">
        <v>669</v>
      </c>
      <c r="B89" s="128"/>
      <c r="C89" s="570" t="s">
        <v>670</v>
      </c>
      <c r="D89" s="151"/>
      <c r="E89" s="152"/>
      <c r="F89" s="152"/>
      <c r="G89" s="21"/>
      <c r="H89" s="22"/>
    </row>
    <row r="90" spans="1:8" ht="51">
      <c r="A90" s="146" t="s">
        <v>500</v>
      </c>
      <c r="B90" s="128" t="s">
        <v>525</v>
      </c>
      <c r="C90" s="176" t="s">
        <v>671</v>
      </c>
      <c r="D90" s="290" t="s">
        <v>672</v>
      </c>
      <c r="E90" s="152" t="s">
        <v>37</v>
      </c>
      <c r="F90" s="290">
        <v>37</v>
      </c>
      <c r="G90" s="21"/>
      <c r="H90" s="22"/>
    </row>
    <row r="91" spans="1:8" ht="51">
      <c r="A91" s="146" t="s">
        <v>582</v>
      </c>
      <c r="B91" s="128" t="s">
        <v>525</v>
      </c>
      <c r="C91" s="176" t="s">
        <v>673</v>
      </c>
      <c r="D91" s="290" t="s">
        <v>672</v>
      </c>
      <c r="E91" s="152" t="s">
        <v>37</v>
      </c>
      <c r="F91" s="290">
        <v>2</v>
      </c>
      <c r="G91" s="21"/>
      <c r="H91" s="22"/>
    </row>
    <row r="92" spans="1:8" ht="51">
      <c r="A92" s="146" t="s">
        <v>531</v>
      </c>
      <c r="B92" s="128" t="s">
        <v>525</v>
      </c>
      <c r="C92" s="176" t="s">
        <v>674</v>
      </c>
      <c r="D92" s="290" t="s">
        <v>672</v>
      </c>
      <c r="E92" s="152" t="s">
        <v>37</v>
      </c>
      <c r="F92" s="290">
        <v>18</v>
      </c>
      <c r="G92" s="21"/>
      <c r="H92" s="22"/>
    </row>
    <row r="93" spans="1:8" ht="51">
      <c r="A93" s="146" t="s">
        <v>534</v>
      </c>
      <c r="B93" s="128" t="s">
        <v>525</v>
      </c>
      <c r="C93" s="176" t="s">
        <v>675</v>
      </c>
      <c r="D93" s="290" t="s">
        <v>672</v>
      </c>
      <c r="E93" s="152" t="s">
        <v>37</v>
      </c>
      <c r="F93" s="290">
        <v>7</v>
      </c>
      <c r="G93" s="21"/>
      <c r="H93" s="22"/>
    </row>
    <row r="94" spans="1:8" ht="51">
      <c r="A94" s="146" t="s">
        <v>537</v>
      </c>
      <c r="B94" s="128" t="s">
        <v>525</v>
      </c>
      <c r="C94" s="176" t="s">
        <v>676</v>
      </c>
      <c r="D94" s="290" t="s">
        <v>672</v>
      </c>
      <c r="E94" s="152" t="s">
        <v>37</v>
      </c>
      <c r="F94" s="290">
        <v>12</v>
      </c>
      <c r="G94" s="21"/>
      <c r="H94" s="22"/>
    </row>
    <row r="95" spans="1:8" ht="51">
      <c r="A95" s="146" t="s">
        <v>539</v>
      </c>
      <c r="B95" s="128" t="s">
        <v>525</v>
      </c>
      <c r="C95" s="176" t="s">
        <v>677</v>
      </c>
      <c r="D95" s="290" t="s">
        <v>672</v>
      </c>
      <c r="E95" s="152" t="s">
        <v>37</v>
      </c>
      <c r="F95" s="290">
        <v>6</v>
      </c>
      <c r="G95" s="21"/>
      <c r="H95" s="22"/>
    </row>
    <row r="96" spans="1:8" ht="51">
      <c r="A96" s="146" t="s">
        <v>542</v>
      </c>
      <c r="B96" s="128" t="s">
        <v>525</v>
      </c>
      <c r="C96" s="176" t="s">
        <v>678</v>
      </c>
      <c r="D96" s="290" t="s">
        <v>672</v>
      </c>
      <c r="E96" s="152" t="s">
        <v>37</v>
      </c>
      <c r="F96" s="290">
        <v>8</v>
      </c>
      <c r="G96" s="21"/>
      <c r="H96" s="22"/>
    </row>
    <row r="97" spans="1:8" ht="51">
      <c r="A97" s="146" t="s">
        <v>607</v>
      </c>
      <c r="B97" s="128" t="s">
        <v>525</v>
      </c>
      <c r="C97" s="176" t="s">
        <v>678</v>
      </c>
      <c r="D97" s="290" t="s">
        <v>672</v>
      </c>
      <c r="E97" s="152" t="s">
        <v>37</v>
      </c>
      <c r="F97" s="290">
        <v>2</v>
      </c>
      <c r="G97" s="21"/>
      <c r="H97" s="22"/>
    </row>
    <row r="98" spans="1:8" ht="89.25">
      <c r="A98" s="146" t="s">
        <v>544</v>
      </c>
      <c r="B98" s="128" t="s">
        <v>525</v>
      </c>
      <c r="C98" s="578" t="s">
        <v>679</v>
      </c>
      <c r="D98" s="290" t="s">
        <v>680</v>
      </c>
      <c r="E98" s="152" t="s">
        <v>37</v>
      </c>
      <c r="F98" s="573">
        <v>12</v>
      </c>
      <c r="G98" s="21"/>
      <c r="H98" s="22"/>
    </row>
    <row r="99" spans="1:8" ht="89.25">
      <c r="A99" s="146" t="s">
        <v>546</v>
      </c>
      <c r="B99" s="128" t="s">
        <v>525</v>
      </c>
      <c r="C99" s="578" t="s">
        <v>681</v>
      </c>
      <c r="D99" s="290" t="s">
        <v>680</v>
      </c>
      <c r="E99" s="152" t="s">
        <v>37</v>
      </c>
      <c r="F99" s="573">
        <v>5</v>
      </c>
      <c r="G99" s="21"/>
      <c r="H99" s="22"/>
    </row>
    <row r="100" spans="1:8" ht="76.5">
      <c r="A100" s="146" t="s">
        <v>614</v>
      </c>
      <c r="B100" s="128" t="s">
        <v>525</v>
      </c>
      <c r="C100" s="578" t="s">
        <v>682</v>
      </c>
      <c r="D100" s="290" t="s">
        <v>683</v>
      </c>
      <c r="E100" s="152" t="s">
        <v>37</v>
      </c>
      <c r="F100" s="573">
        <v>4</v>
      </c>
      <c r="G100" s="21"/>
      <c r="H100" s="22"/>
    </row>
    <row r="101" spans="1:8" ht="76.5">
      <c r="A101" s="146" t="s">
        <v>617</v>
      </c>
      <c r="B101" s="128" t="s">
        <v>525</v>
      </c>
      <c r="C101" s="578" t="s">
        <v>684</v>
      </c>
      <c r="D101" s="290" t="s">
        <v>683</v>
      </c>
      <c r="E101" s="152" t="s">
        <v>37</v>
      </c>
      <c r="F101" s="573">
        <v>9</v>
      </c>
      <c r="G101" s="21"/>
      <c r="H101" s="22"/>
    </row>
    <row r="102" spans="1:8" ht="63.75">
      <c r="A102" s="146" t="s">
        <v>517</v>
      </c>
      <c r="B102" s="128" t="s">
        <v>525</v>
      </c>
      <c r="C102" s="578" t="s">
        <v>685</v>
      </c>
      <c r="D102" s="290" t="s">
        <v>686</v>
      </c>
      <c r="E102" s="152" t="s">
        <v>37</v>
      </c>
      <c r="F102" s="573">
        <v>13</v>
      </c>
      <c r="G102" s="21"/>
      <c r="H102" s="22"/>
    </row>
    <row r="103" spans="1:8" ht="63.75">
      <c r="A103" s="146" t="s">
        <v>519</v>
      </c>
      <c r="B103" s="128" t="s">
        <v>525</v>
      </c>
      <c r="C103" s="578" t="s">
        <v>687</v>
      </c>
      <c r="D103" s="290" t="s">
        <v>686</v>
      </c>
      <c r="E103" s="152" t="s">
        <v>37</v>
      </c>
      <c r="F103" s="573">
        <v>25</v>
      </c>
      <c r="G103" s="21"/>
      <c r="H103" s="22"/>
    </row>
    <row r="104" spans="1:8">
      <c r="A104" s="146" t="s">
        <v>505</v>
      </c>
      <c r="B104" s="128" t="s">
        <v>525</v>
      </c>
      <c r="C104" s="176" t="s">
        <v>688</v>
      </c>
      <c r="D104" s="290" t="s">
        <v>689</v>
      </c>
      <c r="E104" s="152" t="s">
        <v>37</v>
      </c>
      <c r="F104" s="577">
        <v>1</v>
      </c>
      <c r="G104" s="21"/>
      <c r="H104" s="22"/>
    </row>
    <row r="105" spans="1:8" ht="38.25">
      <c r="A105" s="146" t="s">
        <v>550</v>
      </c>
      <c r="B105" s="128" t="s">
        <v>525</v>
      </c>
      <c r="C105" s="176" t="s">
        <v>690</v>
      </c>
      <c r="D105" s="290" t="s">
        <v>691</v>
      </c>
      <c r="E105" s="152" t="s">
        <v>37</v>
      </c>
      <c r="F105" s="290">
        <v>1</v>
      </c>
      <c r="G105" s="21"/>
      <c r="H105" s="22"/>
    </row>
    <row r="106" spans="1:8">
      <c r="A106" s="146" t="s">
        <v>628</v>
      </c>
      <c r="B106" s="128" t="s">
        <v>525</v>
      </c>
      <c r="C106" s="176" t="s">
        <v>692</v>
      </c>
      <c r="D106" s="290"/>
      <c r="E106" s="152" t="s">
        <v>37</v>
      </c>
      <c r="F106" s="577">
        <v>24</v>
      </c>
      <c r="G106" s="21"/>
      <c r="H106" s="22"/>
    </row>
    <row r="107" spans="1:8">
      <c r="A107" s="146" t="s">
        <v>693</v>
      </c>
      <c r="B107" s="128"/>
      <c r="C107" s="570" t="s">
        <v>694</v>
      </c>
      <c r="D107" s="145"/>
      <c r="E107" s="152"/>
      <c r="F107" s="152"/>
      <c r="G107" s="21"/>
      <c r="H107" s="22"/>
    </row>
    <row r="108" spans="1:8" ht="25.5">
      <c r="A108" s="146" t="s">
        <v>500</v>
      </c>
      <c r="B108" s="128" t="s">
        <v>525</v>
      </c>
      <c r="C108" s="176" t="s">
        <v>695</v>
      </c>
      <c r="D108" s="290" t="s">
        <v>696</v>
      </c>
      <c r="E108" s="152" t="s">
        <v>32</v>
      </c>
      <c r="F108" s="577">
        <v>30</v>
      </c>
      <c r="G108" s="21"/>
      <c r="H108" s="22"/>
    </row>
    <row r="109" spans="1:8" ht="25.5">
      <c r="A109" s="146" t="s">
        <v>582</v>
      </c>
      <c r="B109" s="128" t="s">
        <v>525</v>
      </c>
      <c r="C109" s="176" t="s">
        <v>697</v>
      </c>
      <c r="D109" s="290" t="s">
        <v>696</v>
      </c>
      <c r="E109" s="152" t="s">
        <v>32</v>
      </c>
      <c r="F109" s="577">
        <v>50</v>
      </c>
      <c r="G109" s="21"/>
      <c r="H109" s="22"/>
    </row>
    <row r="110" spans="1:8" ht="25.5">
      <c r="A110" s="146" t="s">
        <v>531</v>
      </c>
      <c r="B110" s="128" t="s">
        <v>525</v>
      </c>
      <c r="C110" s="176" t="s">
        <v>698</v>
      </c>
      <c r="D110" s="290" t="s">
        <v>696</v>
      </c>
      <c r="E110" s="152" t="s">
        <v>32</v>
      </c>
      <c r="F110" s="577">
        <v>50</v>
      </c>
      <c r="G110" s="21"/>
      <c r="H110" s="22"/>
    </row>
    <row r="111" spans="1:8" ht="25.5">
      <c r="A111" s="146" t="s">
        <v>534</v>
      </c>
      <c r="B111" s="128" t="s">
        <v>525</v>
      </c>
      <c r="C111" s="176" t="s">
        <v>699</v>
      </c>
      <c r="D111" s="290" t="s">
        <v>696</v>
      </c>
      <c r="E111" s="152" t="s">
        <v>32</v>
      </c>
      <c r="F111" s="577">
        <v>70</v>
      </c>
      <c r="G111" s="21"/>
      <c r="H111" s="22"/>
    </row>
    <row r="112" spans="1:8" ht="25.5">
      <c r="A112" s="146" t="s">
        <v>537</v>
      </c>
      <c r="B112" s="128" t="s">
        <v>525</v>
      </c>
      <c r="C112" s="176" t="s">
        <v>700</v>
      </c>
      <c r="D112" s="290" t="s">
        <v>696</v>
      </c>
      <c r="E112" s="152" t="s">
        <v>32</v>
      </c>
      <c r="F112" s="577">
        <v>90</v>
      </c>
      <c r="G112" s="21"/>
      <c r="H112" s="22"/>
    </row>
    <row r="113" spans="1:8" ht="25.5">
      <c r="A113" s="146" t="s">
        <v>539</v>
      </c>
      <c r="B113" s="128" t="s">
        <v>525</v>
      </c>
      <c r="C113" s="176" t="s">
        <v>701</v>
      </c>
      <c r="D113" s="290" t="s">
        <v>696</v>
      </c>
      <c r="E113" s="152" t="s">
        <v>32</v>
      </c>
      <c r="F113" s="577">
        <v>150</v>
      </c>
      <c r="G113" s="21"/>
      <c r="H113" s="22"/>
    </row>
    <row r="114" spans="1:8" ht="25.5">
      <c r="A114" s="146" t="s">
        <v>542</v>
      </c>
      <c r="B114" s="128" t="s">
        <v>525</v>
      </c>
      <c r="C114" s="176" t="s">
        <v>702</v>
      </c>
      <c r="D114" s="290" t="s">
        <v>696</v>
      </c>
      <c r="E114" s="152" t="s">
        <v>32</v>
      </c>
      <c r="F114" s="577">
        <v>200</v>
      </c>
      <c r="G114" s="21"/>
      <c r="H114" s="22"/>
    </row>
    <row r="115" spans="1:8" ht="25.5">
      <c r="A115" s="146" t="s">
        <v>607</v>
      </c>
      <c r="B115" s="128" t="s">
        <v>525</v>
      </c>
      <c r="C115" s="176" t="s">
        <v>703</v>
      </c>
      <c r="D115" s="290" t="s">
        <v>696</v>
      </c>
      <c r="E115" s="152" t="s">
        <v>32</v>
      </c>
      <c r="F115" s="577">
        <v>600</v>
      </c>
      <c r="G115" s="21"/>
      <c r="H115" s="22"/>
    </row>
    <row r="116" spans="1:8" ht="25.5">
      <c r="A116" s="146" t="s">
        <v>544</v>
      </c>
      <c r="B116" s="128" t="s">
        <v>525</v>
      </c>
      <c r="C116" s="176" t="s">
        <v>704</v>
      </c>
      <c r="D116" s="290" t="s">
        <v>696</v>
      </c>
      <c r="E116" s="152" t="s">
        <v>32</v>
      </c>
      <c r="F116" s="577">
        <v>700</v>
      </c>
      <c r="G116" s="21"/>
      <c r="H116" s="22"/>
    </row>
    <row r="117" spans="1:8" ht="25.5">
      <c r="A117" s="146" t="s">
        <v>546</v>
      </c>
      <c r="B117" s="128" t="s">
        <v>525</v>
      </c>
      <c r="C117" s="176" t="s">
        <v>705</v>
      </c>
      <c r="D117" s="290" t="s">
        <v>696</v>
      </c>
      <c r="E117" s="152" t="s">
        <v>32</v>
      </c>
      <c r="F117" s="577">
        <v>800</v>
      </c>
      <c r="G117" s="21"/>
      <c r="H117" s="22"/>
    </row>
    <row r="118" spans="1:8" ht="25.5">
      <c r="A118" s="146" t="s">
        <v>614</v>
      </c>
      <c r="B118" s="128" t="s">
        <v>525</v>
      </c>
      <c r="C118" s="176" t="s">
        <v>706</v>
      </c>
      <c r="D118" s="290" t="s">
        <v>696</v>
      </c>
      <c r="E118" s="152" t="s">
        <v>32</v>
      </c>
      <c r="F118" s="577">
        <v>700</v>
      </c>
      <c r="G118" s="21"/>
      <c r="H118" s="22"/>
    </row>
    <row r="119" spans="1:8" ht="25.5">
      <c r="A119" s="146" t="s">
        <v>617</v>
      </c>
      <c r="B119" s="128" t="s">
        <v>525</v>
      </c>
      <c r="C119" s="176" t="s">
        <v>707</v>
      </c>
      <c r="D119" s="290" t="s">
        <v>696</v>
      </c>
      <c r="E119" s="152" t="s">
        <v>32</v>
      </c>
      <c r="F119" s="577">
        <v>1500</v>
      </c>
      <c r="G119" s="21"/>
      <c r="H119" s="22"/>
    </row>
    <row r="120" spans="1:8" ht="25.5">
      <c r="A120" s="146" t="s">
        <v>517</v>
      </c>
      <c r="B120" s="128" t="s">
        <v>525</v>
      </c>
      <c r="C120" s="176" t="s">
        <v>708</v>
      </c>
      <c r="D120" s="290" t="s">
        <v>696</v>
      </c>
      <c r="E120" s="152" t="s">
        <v>32</v>
      </c>
      <c r="F120" s="577">
        <v>700</v>
      </c>
      <c r="G120" s="21"/>
      <c r="H120" s="22"/>
    </row>
    <row r="121" spans="1:8" ht="38.25">
      <c r="A121" s="146" t="s">
        <v>519</v>
      </c>
      <c r="B121" s="128" t="s">
        <v>525</v>
      </c>
      <c r="C121" s="176" t="s">
        <v>709</v>
      </c>
      <c r="D121" s="290" t="s">
        <v>710</v>
      </c>
      <c r="E121" s="152" t="s">
        <v>32</v>
      </c>
      <c r="F121" s="577">
        <v>200</v>
      </c>
      <c r="G121" s="21"/>
      <c r="H121" s="22"/>
    </row>
    <row r="122" spans="1:8" ht="38.25">
      <c r="A122" s="146" t="s">
        <v>505</v>
      </c>
      <c r="B122" s="128" t="s">
        <v>525</v>
      </c>
      <c r="C122" s="176" t="s">
        <v>711</v>
      </c>
      <c r="D122" s="290" t="s">
        <v>710</v>
      </c>
      <c r="E122" s="152" t="s">
        <v>32</v>
      </c>
      <c r="F122" s="577">
        <v>300</v>
      </c>
      <c r="G122" s="21"/>
      <c r="H122" s="22"/>
    </row>
    <row r="123" spans="1:8" ht="38.25">
      <c r="A123" s="146" t="s">
        <v>550</v>
      </c>
      <c r="B123" s="128" t="s">
        <v>525</v>
      </c>
      <c r="C123" s="176" t="s">
        <v>712</v>
      </c>
      <c r="D123" s="290" t="s">
        <v>710</v>
      </c>
      <c r="E123" s="152" t="s">
        <v>32</v>
      </c>
      <c r="F123" s="577">
        <v>1200</v>
      </c>
      <c r="G123" s="21"/>
      <c r="H123" s="22"/>
    </row>
    <row r="124" spans="1:8" ht="38.25">
      <c r="A124" s="146" t="s">
        <v>628</v>
      </c>
      <c r="B124" s="128" t="s">
        <v>525</v>
      </c>
      <c r="C124" s="176" t="s">
        <v>713</v>
      </c>
      <c r="D124" s="290" t="s">
        <v>710</v>
      </c>
      <c r="E124" s="152" t="s">
        <v>32</v>
      </c>
      <c r="F124" s="577">
        <v>12300</v>
      </c>
      <c r="G124" s="21"/>
      <c r="H124" s="22"/>
    </row>
    <row r="125" spans="1:8" ht="38.25">
      <c r="A125" s="146" t="s">
        <v>631</v>
      </c>
      <c r="B125" s="128" t="s">
        <v>525</v>
      </c>
      <c r="C125" s="176" t="s">
        <v>714</v>
      </c>
      <c r="D125" s="290" t="s">
        <v>710</v>
      </c>
      <c r="E125" s="152" t="s">
        <v>32</v>
      </c>
      <c r="F125" s="577">
        <v>9700</v>
      </c>
      <c r="G125" s="21"/>
      <c r="H125" s="22"/>
    </row>
    <row r="126" spans="1:8" ht="38.25">
      <c r="A126" s="146" t="s">
        <v>552</v>
      </c>
      <c r="B126" s="128" t="s">
        <v>525</v>
      </c>
      <c r="C126" s="176" t="s">
        <v>715</v>
      </c>
      <c r="D126" s="290" t="s">
        <v>710</v>
      </c>
      <c r="E126" s="152" t="s">
        <v>32</v>
      </c>
      <c r="F126" s="577">
        <v>7600</v>
      </c>
      <c r="G126" s="21"/>
      <c r="H126" s="22"/>
    </row>
    <row r="127" spans="1:8" ht="38.25">
      <c r="A127" s="146" t="s">
        <v>554</v>
      </c>
      <c r="B127" s="128" t="s">
        <v>525</v>
      </c>
      <c r="C127" s="176" t="s">
        <v>716</v>
      </c>
      <c r="D127" s="290" t="s">
        <v>710</v>
      </c>
      <c r="E127" s="152" t="s">
        <v>32</v>
      </c>
      <c r="F127" s="577">
        <v>8000</v>
      </c>
      <c r="G127" s="21"/>
      <c r="H127" s="22"/>
    </row>
    <row r="128" spans="1:8" ht="25.5">
      <c r="A128" s="146" t="s">
        <v>638</v>
      </c>
      <c r="B128" s="128" t="s">
        <v>525</v>
      </c>
      <c r="C128" s="176" t="s">
        <v>717</v>
      </c>
      <c r="D128" s="290" t="s">
        <v>696</v>
      </c>
      <c r="E128" s="152" t="s">
        <v>32</v>
      </c>
      <c r="F128" s="577">
        <v>10</v>
      </c>
      <c r="G128" s="21"/>
      <c r="H128" s="22"/>
    </row>
    <row r="129" spans="1:8" ht="25.5">
      <c r="A129" s="146" t="s">
        <v>639</v>
      </c>
      <c r="B129" s="128" t="s">
        <v>525</v>
      </c>
      <c r="C129" s="578" t="s">
        <v>718</v>
      </c>
      <c r="D129" s="290" t="s">
        <v>696</v>
      </c>
      <c r="E129" s="152" t="s">
        <v>32</v>
      </c>
      <c r="F129" s="577">
        <v>9800</v>
      </c>
      <c r="G129" s="21"/>
      <c r="H129" s="22"/>
    </row>
    <row r="130" spans="1:8" ht="25.5">
      <c r="A130" s="146" t="s">
        <v>556</v>
      </c>
      <c r="B130" s="128" t="s">
        <v>525</v>
      </c>
      <c r="C130" s="578" t="s">
        <v>719</v>
      </c>
      <c r="D130" s="290" t="s">
        <v>696</v>
      </c>
      <c r="E130" s="152" t="s">
        <v>32</v>
      </c>
      <c r="F130" s="577">
        <v>3500</v>
      </c>
      <c r="G130" s="21"/>
      <c r="H130" s="22"/>
    </row>
    <row r="131" spans="1:8" ht="25.5">
      <c r="A131" s="146" t="s">
        <v>558</v>
      </c>
      <c r="B131" s="128" t="s">
        <v>525</v>
      </c>
      <c r="C131" s="176" t="s">
        <v>720</v>
      </c>
      <c r="D131" s="290" t="s">
        <v>721</v>
      </c>
      <c r="E131" s="152" t="s">
        <v>32</v>
      </c>
      <c r="F131" s="577">
        <v>60</v>
      </c>
      <c r="G131" s="21"/>
      <c r="H131" s="22"/>
    </row>
    <row r="132" spans="1:8" ht="25.5">
      <c r="A132" s="146" t="s">
        <v>722</v>
      </c>
      <c r="B132" s="128" t="s">
        <v>525</v>
      </c>
      <c r="C132" s="176" t="s">
        <v>723</v>
      </c>
      <c r="D132" s="290" t="s">
        <v>721</v>
      </c>
      <c r="E132" s="152" t="s">
        <v>32</v>
      </c>
      <c r="F132" s="577">
        <v>60</v>
      </c>
      <c r="G132" s="21"/>
      <c r="H132" s="22"/>
    </row>
    <row r="133" spans="1:8" ht="25.5">
      <c r="A133" s="146" t="s">
        <v>724</v>
      </c>
      <c r="B133" s="128" t="s">
        <v>525</v>
      </c>
      <c r="C133" s="176" t="s">
        <v>725</v>
      </c>
      <c r="D133" s="290" t="s">
        <v>721</v>
      </c>
      <c r="E133" s="152" t="s">
        <v>32</v>
      </c>
      <c r="F133" s="577">
        <v>400</v>
      </c>
      <c r="G133" s="21"/>
      <c r="H133" s="22"/>
    </row>
    <row r="134" spans="1:8" ht="25.5">
      <c r="A134" s="146" t="s">
        <v>560</v>
      </c>
      <c r="B134" s="128" t="s">
        <v>525</v>
      </c>
      <c r="C134" s="176" t="s">
        <v>726</v>
      </c>
      <c r="D134" s="290" t="s">
        <v>721</v>
      </c>
      <c r="E134" s="152" t="s">
        <v>32</v>
      </c>
      <c r="F134" s="577">
        <v>500</v>
      </c>
      <c r="G134" s="21"/>
      <c r="H134" s="22"/>
    </row>
    <row r="135" spans="1:8" ht="25.5">
      <c r="A135" s="146" t="s">
        <v>562</v>
      </c>
      <c r="B135" s="128" t="s">
        <v>525</v>
      </c>
      <c r="C135" s="176" t="s">
        <v>727</v>
      </c>
      <c r="D135" s="290" t="s">
        <v>721</v>
      </c>
      <c r="E135" s="152" t="s">
        <v>32</v>
      </c>
      <c r="F135" s="577">
        <v>200</v>
      </c>
      <c r="G135" s="21"/>
      <c r="H135" s="22"/>
    </row>
    <row r="136" spans="1:8" ht="25.5">
      <c r="A136" s="146" t="s">
        <v>728</v>
      </c>
      <c r="B136" s="128" t="s">
        <v>525</v>
      </c>
      <c r="C136" s="176" t="s">
        <v>729</v>
      </c>
      <c r="D136" s="290" t="s">
        <v>730</v>
      </c>
      <c r="E136" s="152" t="s">
        <v>37</v>
      </c>
      <c r="F136" s="577">
        <v>1</v>
      </c>
      <c r="G136" s="21"/>
      <c r="H136" s="22"/>
    </row>
    <row r="137" spans="1:8">
      <c r="A137" s="146" t="s">
        <v>731</v>
      </c>
      <c r="B137" s="128"/>
      <c r="C137" s="570" t="s">
        <v>732</v>
      </c>
      <c r="D137" s="145"/>
      <c r="E137" s="152"/>
      <c r="F137" s="152"/>
      <c r="G137" s="21"/>
      <c r="H137" s="22"/>
    </row>
    <row r="138" spans="1:8" ht="51">
      <c r="A138" s="146" t="s">
        <v>500</v>
      </c>
      <c r="B138" s="128" t="s">
        <v>525</v>
      </c>
      <c r="C138" s="176" t="s">
        <v>733</v>
      </c>
      <c r="D138" s="290" t="s">
        <v>672</v>
      </c>
      <c r="E138" s="152" t="s">
        <v>37</v>
      </c>
      <c r="F138" s="577">
        <v>20</v>
      </c>
      <c r="G138" s="21"/>
      <c r="H138" s="22"/>
    </row>
    <row r="139" spans="1:8" ht="51">
      <c r="A139" s="146" t="s">
        <v>582</v>
      </c>
      <c r="B139" s="128" t="s">
        <v>525</v>
      </c>
      <c r="C139" s="176" t="s">
        <v>734</v>
      </c>
      <c r="D139" s="290" t="s">
        <v>672</v>
      </c>
      <c r="E139" s="152" t="s">
        <v>37</v>
      </c>
      <c r="F139" s="577">
        <v>65</v>
      </c>
      <c r="G139" s="21"/>
      <c r="H139" s="22"/>
    </row>
    <row r="140" spans="1:8" ht="51">
      <c r="A140" s="146" t="s">
        <v>531</v>
      </c>
      <c r="B140" s="128" t="s">
        <v>525</v>
      </c>
      <c r="C140" s="176" t="s">
        <v>735</v>
      </c>
      <c r="D140" s="290" t="s">
        <v>672</v>
      </c>
      <c r="E140" s="152" t="s">
        <v>37</v>
      </c>
      <c r="F140" s="577">
        <v>14</v>
      </c>
      <c r="G140" s="21"/>
      <c r="H140" s="22"/>
    </row>
    <row r="141" spans="1:8" ht="51">
      <c r="A141" s="146" t="s">
        <v>534</v>
      </c>
      <c r="B141" s="128" t="s">
        <v>525</v>
      </c>
      <c r="C141" s="176" t="s">
        <v>736</v>
      </c>
      <c r="D141" s="290" t="s">
        <v>672</v>
      </c>
      <c r="E141" s="152" t="s">
        <v>37</v>
      </c>
      <c r="F141" s="577">
        <v>40</v>
      </c>
      <c r="G141" s="21"/>
      <c r="H141" s="22"/>
    </row>
    <row r="142" spans="1:8" ht="51">
      <c r="A142" s="146" t="s">
        <v>537</v>
      </c>
      <c r="B142" s="128" t="s">
        <v>525</v>
      </c>
      <c r="C142" s="176" t="s">
        <v>737</v>
      </c>
      <c r="D142" s="290" t="s">
        <v>672</v>
      </c>
      <c r="E142" s="152" t="s">
        <v>37</v>
      </c>
      <c r="F142" s="577">
        <v>20</v>
      </c>
      <c r="G142" s="21"/>
      <c r="H142" s="22"/>
    </row>
    <row r="143" spans="1:8" ht="51">
      <c r="A143" s="146" t="s">
        <v>539</v>
      </c>
      <c r="B143" s="128" t="s">
        <v>525</v>
      </c>
      <c r="C143" s="176" t="s">
        <v>738</v>
      </c>
      <c r="D143" s="290" t="s">
        <v>672</v>
      </c>
      <c r="E143" s="152" t="s">
        <v>37</v>
      </c>
      <c r="F143" s="577">
        <v>8</v>
      </c>
      <c r="G143" s="21"/>
      <c r="H143" s="22"/>
    </row>
    <row r="144" spans="1:8" ht="25.5">
      <c r="A144" s="146" t="s">
        <v>542</v>
      </c>
      <c r="B144" s="128" t="s">
        <v>525</v>
      </c>
      <c r="C144" s="176" t="s">
        <v>739</v>
      </c>
      <c r="D144" s="290" t="s">
        <v>740</v>
      </c>
      <c r="E144" s="152" t="s">
        <v>37</v>
      </c>
      <c r="F144" s="577">
        <v>7</v>
      </c>
      <c r="G144" s="21"/>
      <c r="H144" s="22"/>
    </row>
    <row r="145" spans="1:8" ht="25.5">
      <c r="A145" s="146" t="s">
        <v>607</v>
      </c>
      <c r="B145" s="128" t="s">
        <v>525</v>
      </c>
      <c r="C145" s="176" t="s">
        <v>741</v>
      </c>
      <c r="D145" s="290" t="s">
        <v>740</v>
      </c>
      <c r="E145" s="152" t="s">
        <v>37</v>
      </c>
      <c r="F145" s="577">
        <v>5</v>
      </c>
      <c r="G145" s="21"/>
      <c r="H145" s="22"/>
    </row>
    <row r="146" spans="1:8" ht="25.5">
      <c r="A146" s="146" t="s">
        <v>544</v>
      </c>
      <c r="B146" s="128"/>
      <c r="C146" s="176" t="s">
        <v>742</v>
      </c>
      <c r="D146" s="290" t="s">
        <v>740</v>
      </c>
      <c r="E146" s="152" t="s">
        <v>37</v>
      </c>
      <c r="F146" s="577">
        <v>3</v>
      </c>
      <c r="G146" s="21"/>
      <c r="H146" s="22"/>
    </row>
    <row r="147" spans="1:8" ht="25.5">
      <c r="A147" s="146" t="s">
        <v>546</v>
      </c>
      <c r="B147" s="128" t="s">
        <v>525</v>
      </c>
      <c r="C147" s="176" t="s">
        <v>743</v>
      </c>
      <c r="D147" s="290" t="s">
        <v>740</v>
      </c>
      <c r="E147" s="152" t="s">
        <v>37</v>
      </c>
      <c r="F147" s="577">
        <v>12</v>
      </c>
      <c r="G147" s="21"/>
      <c r="H147" s="22"/>
    </row>
    <row r="148" spans="1:8" ht="25.5">
      <c r="A148" s="146" t="s">
        <v>546</v>
      </c>
      <c r="B148" s="128" t="s">
        <v>525</v>
      </c>
      <c r="C148" s="176" t="s">
        <v>744</v>
      </c>
      <c r="D148" s="290" t="s">
        <v>740</v>
      </c>
      <c r="E148" s="152" t="s">
        <v>37</v>
      </c>
      <c r="F148" s="577">
        <v>8</v>
      </c>
      <c r="G148" s="21"/>
      <c r="H148" s="22"/>
    </row>
    <row r="149" spans="1:8" ht="25.5">
      <c r="A149" s="146" t="s">
        <v>614</v>
      </c>
      <c r="B149" s="128" t="s">
        <v>525</v>
      </c>
      <c r="C149" s="176" t="s">
        <v>745</v>
      </c>
      <c r="D149" s="290" t="s">
        <v>740</v>
      </c>
      <c r="E149" s="152" t="s">
        <v>37</v>
      </c>
      <c r="F149" s="577">
        <v>36</v>
      </c>
      <c r="G149" s="21"/>
      <c r="H149" s="22"/>
    </row>
    <row r="150" spans="1:8" ht="51">
      <c r="A150" s="146" t="s">
        <v>617</v>
      </c>
      <c r="B150" s="128" t="s">
        <v>525</v>
      </c>
      <c r="C150" s="176" t="s">
        <v>746</v>
      </c>
      <c r="D150" s="290" t="s">
        <v>747</v>
      </c>
      <c r="E150" s="152" t="s">
        <v>37</v>
      </c>
      <c r="F150" s="577">
        <v>12</v>
      </c>
      <c r="G150" s="21"/>
      <c r="H150" s="22"/>
    </row>
    <row r="151" spans="1:8" ht="51">
      <c r="A151" s="146" t="s">
        <v>519</v>
      </c>
      <c r="B151" s="128" t="s">
        <v>525</v>
      </c>
      <c r="C151" s="176" t="s">
        <v>748</v>
      </c>
      <c r="D151" s="586" t="s">
        <v>749</v>
      </c>
      <c r="E151" s="152" t="s">
        <v>37</v>
      </c>
      <c r="F151" s="577">
        <v>18</v>
      </c>
      <c r="G151" s="21"/>
      <c r="H151" s="22"/>
    </row>
    <row r="152" spans="1:8">
      <c r="A152" s="146" t="s">
        <v>505</v>
      </c>
      <c r="B152" s="128" t="s">
        <v>525</v>
      </c>
      <c r="C152" s="176" t="s">
        <v>750</v>
      </c>
      <c r="D152" s="586"/>
      <c r="E152" s="152" t="s">
        <v>37</v>
      </c>
      <c r="F152" s="577">
        <v>7</v>
      </c>
      <c r="G152" s="21"/>
      <c r="H152" s="22"/>
    </row>
    <row r="153" spans="1:8">
      <c r="A153" s="146" t="s">
        <v>550</v>
      </c>
      <c r="B153" s="128" t="s">
        <v>525</v>
      </c>
      <c r="C153" s="176" t="s">
        <v>751</v>
      </c>
      <c r="D153" s="290"/>
      <c r="E153" s="153" t="s">
        <v>40</v>
      </c>
      <c r="F153" s="577">
        <v>9</v>
      </c>
      <c r="G153" s="21"/>
      <c r="H153" s="22"/>
    </row>
    <row r="154" spans="1:8">
      <c r="A154" s="146" t="s">
        <v>628</v>
      </c>
      <c r="B154" s="128" t="s">
        <v>525</v>
      </c>
      <c r="C154" s="176" t="s">
        <v>752</v>
      </c>
      <c r="D154" s="290"/>
      <c r="E154" s="153" t="s">
        <v>40</v>
      </c>
      <c r="F154" s="577">
        <v>61</v>
      </c>
      <c r="G154" s="21"/>
      <c r="H154" s="22"/>
    </row>
    <row r="155" spans="1:8">
      <c r="A155" s="146" t="s">
        <v>631</v>
      </c>
      <c r="B155" s="128" t="s">
        <v>525</v>
      </c>
      <c r="C155" s="176" t="s">
        <v>753</v>
      </c>
      <c r="D155" s="290"/>
      <c r="E155" s="153" t="s">
        <v>40</v>
      </c>
      <c r="F155" s="577">
        <v>17</v>
      </c>
      <c r="G155" s="21"/>
      <c r="H155" s="22"/>
    </row>
    <row r="156" spans="1:8" ht="25.5">
      <c r="A156" s="146" t="s">
        <v>552</v>
      </c>
      <c r="B156" s="128" t="s">
        <v>525</v>
      </c>
      <c r="C156" s="176" t="s">
        <v>754</v>
      </c>
      <c r="D156" s="290"/>
      <c r="E156" s="153" t="s">
        <v>37</v>
      </c>
      <c r="F156" s="577">
        <v>1</v>
      </c>
      <c r="G156" s="21"/>
      <c r="H156" s="22"/>
    </row>
    <row r="157" spans="1:8" ht="63">
      <c r="A157" s="146" t="s">
        <v>554</v>
      </c>
      <c r="B157" s="128" t="s">
        <v>525</v>
      </c>
      <c r="C157" s="587" t="s">
        <v>2346</v>
      </c>
      <c r="D157" s="588" t="s">
        <v>672</v>
      </c>
      <c r="E157" s="153" t="s">
        <v>37</v>
      </c>
      <c r="F157" s="577">
        <v>1</v>
      </c>
      <c r="G157" s="21"/>
      <c r="H157" s="22"/>
    </row>
    <row r="158" spans="1:8">
      <c r="A158" s="146" t="s">
        <v>638</v>
      </c>
      <c r="B158" s="128" t="s">
        <v>525</v>
      </c>
      <c r="C158" s="570" t="s">
        <v>756</v>
      </c>
      <c r="D158" s="145"/>
      <c r="E158" s="153"/>
      <c r="F158" s="152"/>
      <c r="G158" s="21"/>
      <c r="H158" s="22"/>
    </row>
    <row r="159" spans="1:8">
      <c r="A159" s="146" t="s">
        <v>755</v>
      </c>
      <c r="B159" s="128"/>
      <c r="C159" s="589" t="s">
        <v>757</v>
      </c>
      <c r="D159" s="290" t="s">
        <v>758</v>
      </c>
      <c r="E159" s="153" t="s">
        <v>32</v>
      </c>
      <c r="F159" s="577">
        <v>100</v>
      </c>
      <c r="G159" s="21"/>
      <c r="H159" s="22"/>
    </row>
    <row r="160" spans="1:8">
      <c r="A160" s="146" t="s">
        <v>500</v>
      </c>
      <c r="B160" s="128" t="s">
        <v>525</v>
      </c>
      <c r="C160" s="589" t="s">
        <v>759</v>
      </c>
      <c r="D160" s="290" t="s">
        <v>758</v>
      </c>
      <c r="E160" s="153" t="s">
        <v>32</v>
      </c>
      <c r="F160" s="577">
        <v>150</v>
      </c>
      <c r="G160" s="21"/>
      <c r="H160" s="22"/>
    </row>
    <row r="161" spans="1:8">
      <c r="A161" s="146" t="s">
        <v>582</v>
      </c>
      <c r="B161" s="128" t="s">
        <v>525</v>
      </c>
      <c r="C161" s="589" t="s">
        <v>760</v>
      </c>
      <c r="D161" s="290" t="s">
        <v>758</v>
      </c>
      <c r="E161" s="153" t="s">
        <v>32</v>
      </c>
      <c r="F161" s="577">
        <v>350</v>
      </c>
      <c r="G161" s="21"/>
      <c r="H161" s="22"/>
    </row>
    <row r="162" spans="1:8">
      <c r="A162" s="146" t="s">
        <v>531</v>
      </c>
      <c r="B162" s="128" t="s">
        <v>525</v>
      </c>
      <c r="C162" s="589" t="s">
        <v>761</v>
      </c>
      <c r="D162" s="290" t="s">
        <v>758</v>
      </c>
      <c r="E162" s="153" t="s">
        <v>32</v>
      </c>
      <c r="F162" s="577">
        <v>40</v>
      </c>
      <c r="G162" s="21"/>
      <c r="H162" s="22"/>
    </row>
    <row r="163" spans="1:8">
      <c r="A163" s="146" t="s">
        <v>534</v>
      </c>
      <c r="B163" s="128" t="s">
        <v>525</v>
      </c>
      <c r="C163" s="589" t="s">
        <v>762</v>
      </c>
      <c r="D163" s="290"/>
      <c r="E163" s="153"/>
      <c r="F163" s="577">
        <v>50</v>
      </c>
      <c r="G163" s="21"/>
      <c r="H163" s="22"/>
    </row>
    <row r="164" spans="1:8">
      <c r="A164" s="146" t="s">
        <v>537</v>
      </c>
      <c r="B164" s="128"/>
      <c r="C164" s="589" t="s">
        <v>763</v>
      </c>
      <c r="D164" s="290" t="s">
        <v>758</v>
      </c>
      <c r="E164" s="153" t="s">
        <v>32</v>
      </c>
      <c r="F164" s="577">
        <v>60</v>
      </c>
      <c r="G164" s="21"/>
      <c r="H164" s="22"/>
    </row>
    <row r="165" spans="1:8">
      <c r="A165" s="146" t="s">
        <v>539</v>
      </c>
      <c r="B165" s="128" t="s">
        <v>525</v>
      </c>
      <c r="C165" s="589" t="s">
        <v>764</v>
      </c>
      <c r="D165" s="290" t="s">
        <v>758</v>
      </c>
      <c r="E165" s="153" t="s">
        <v>32</v>
      </c>
      <c r="F165" s="577">
        <v>100</v>
      </c>
      <c r="G165" s="21"/>
      <c r="H165" s="22"/>
    </row>
    <row r="166" spans="1:8">
      <c r="A166" s="146" t="s">
        <v>542</v>
      </c>
      <c r="B166" s="128" t="s">
        <v>525</v>
      </c>
      <c r="C166" s="589" t="s">
        <v>765</v>
      </c>
      <c r="D166" s="290" t="s">
        <v>758</v>
      </c>
      <c r="E166" s="153" t="s">
        <v>32</v>
      </c>
      <c r="F166" s="577">
        <v>20</v>
      </c>
      <c r="G166" s="21"/>
      <c r="H166" s="22"/>
    </row>
    <row r="167" spans="1:8">
      <c r="A167" s="146" t="s">
        <v>607</v>
      </c>
      <c r="B167" s="128" t="s">
        <v>525</v>
      </c>
      <c r="C167" s="589" t="s">
        <v>766</v>
      </c>
      <c r="D167" s="290" t="s">
        <v>758</v>
      </c>
      <c r="E167" s="153" t="s">
        <v>32</v>
      </c>
      <c r="F167" s="577">
        <v>25</v>
      </c>
      <c r="G167" s="21"/>
      <c r="H167" s="22"/>
    </row>
    <row r="168" spans="1:8">
      <c r="A168" s="146" t="s">
        <v>544</v>
      </c>
      <c r="B168" s="128" t="s">
        <v>525</v>
      </c>
      <c r="C168" s="589" t="s">
        <v>767</v>
      </c>
      <c r="D168" s="290" t="s">
        <v>758</v>
      </c>
      <c r="E168" s="153" t="s">
        <v>32</v>
      </c>
      <c r="F168" s="577">
        <v>10</v>
      </c>
      <c r="G168" s="21"/>
      <c r="H168" s="22"/>
    </row>
    <row r="169" spans="1:8">
      <c r="A169" s="146" t="s">
        <v>546</v>
      </c>
      <c r="B169" s="128" t="s">
        <v>525</v>
      </c>
      <c r="C169" s="589" t="s">
        <v>768</v>
      </c>
      <c r="D169" s="290" t="s">
        <v>758</v>
      </c>
      <c r="E169" s="153" t="s">
        <v>32</v>
      </c>
      <c r="F169" s="577">
        <v>50</v>
      </c>
      <c r="G169" s="21"/>
      <c r="H169" s="22"/>
    </row>
    <row r="170" spans="1:8">
      <c r="A170" s="146" t="s">
        <v>614</v>
      </c>
      <c r="B170" s="128" t="s">
        <v>525</v>
      </c>
      <c r="C170" s="589" t="s">
        <v>769</v>
      </c>
      <c r="D170" s="290" t="s">
        <v>758</v>
      </c>
      <c r="E170" s="153" t="s">
        <v>32</v>
      </c>
      <c r="F170" s="577">
        <v>50</v>
      </c>
      <c r="G170" s="21"/>
      <c r="H170" s="22"/>
    </row>
    <row r="171" spans="1:8">
      <c r="A171" s="146" t="s">
        <v>517</v>
      </c>
      <c r="B171" s="128" t="s">
        <v>525</v>
      </c>
      <c r="C171" s="589" t="s">
        <v>770</v>
      </c>
      <c r="D171" s="290" t="s">
        <v>758</v>
      </c>
      <c r="E171" s="153" t="s">
        <v>32</v>
      </c>
      <c r="F171" s="577">
        <v>10</v>
      </c>
      <c r="G171" s="21"/>
      <c r="H171" s="22"/>
    </row>
    <row r="172" spans="1:8" ht="25.5">
      <c r="A172" s="146" t="s">
        <v>519</v>
      </c>
      <c r="B172" s="128" t="s">
        <v>525</v>
      </c>
      <c r="C172" s="176" t="s">
        <v>771</v>
      </c>
      <c r="D172" s="290" t="s">
        <v>758</v>
      </c>
      <c r="E172" s="153" t="s">
        <v>32</v>
      </c>
      <c r="F172" s="577">
        <v>60</v>
      </c>
      <c r="G172" s="21"/>
      <c r="H172" s="22"/>
    </row>
    <row r="173" spans="1:8" ht="25.5">
      <c r="A173" s="146" t="s">
        <v>505</v>
      </c>
      <c r="B173" s="128" t="s">
        <v>525</v>
      </c>
      <c r="C173" s="176" t="s">
        <v>772</v>
      </c>
      <c r="D173" s="290" t="s">
        <v>758</v>
      </c>
      <c r="E173" s="153" t="s">
        <v>32</v>
      </c>
      <c r="F173" s="577">
        <v>50</v>
      </c>
      <c r="G173" s="21"/>
      <c r="H173" s="22"/>
    </row>
    <row r="174" spans="1:8" ht="25.5">
      <c r="A174" s="146" t="s">
        <v>550</v>
      </c>
      <c r="B174" s="128" t="s">
        <v>525</v>
      </c>
      <c r="C174" s="176" t="s">
        <v>773</v>
      </c>
      <c r="D174" s="290" t="s">
        <v>758</v>
      </c>
      <c r="E174" s="153" t="s">
        <v>32</v>
      </c>
      <c r="F174" s="577">
        <v>250</v>
      </c>
      <c r="G174" s="21"/>
      <c r="H174" s="22"/>
    </row>
    <row r="175" spans="1:8">
      <c r="A175" s="146" t="s">
        <v>628</v>
      </c>
      <c r="B175" s="128" t="s">
        <v>525</v>
      </c>
      <c r="C175" s="589" t="s">
        <v>774</v>
      </c>
      <c r="D175" s="290" t="s">
        <v>758</v>
      </c>
      <c r="E175" s="153" t="s">
        <v>40</v>
      </c>
      <c r="F175" s="577">
        <v>2</v>
      </c>
      <c r="G175" s="21"/>
      <c r="H175" s="22"/>
    </row>
    <row r="176" spans="1:8">
      <c r="A176" s="146" t="s">
        <v>631</v>
      </c>
      <c r="B176" s="128" t="s">
        <v>525</v>
      </c>
      <c r="C176" s="589" t="s">
        <v>775</v>
      </c>
      <c r="D176" s="290" t="s">
        <v>758</v>
      </c>
      <c r="E176" s="153" t="s">
        <v>40</v>
      </c>
      <c r="F176" s="577">
        <v>1</v>
      </c>
      <c r="G176" s="21"/>
      <c r="H176" s="22"/>
    </row>
    <row r="177" spans="1:8">
      <c r="A177" s="146" t="s">
        <v>552</v>
      </c>
      <c r="B177" s="128" t="s">
        <v>525</v>
      </c>
      <c r="C177" s="589" t="s">
        <v>776</v>
      </c>
      <c r="D177" s="290" t="s">
        <v>758</v>
      </c>
      <c r="E177" s="153" t="s">
        <v>40</v>
      </c>
      <c r="F177" s="577">
        <v>1</v>
      </c>
      <c r="G177" s="21"/>
      <c r="H177" s="22"/>
    </row>
    <row r="178" spans="1:8">
      <c r="A178" s="146" t="s">
        <v>554</v>
      </c>
      <c r="B178" s="128" t="s">
        <v>525</v>
      </c>
      <c r="C178" s="589" t="s">
        <v>777</v>
      </c>
      <c r="D178" s="290" t="s">
        <v>758</v>
      </c>
      <c r="E178" s="153" t="s">
        <v>40</v>
      </c>
      <c r="F178" s="577">
        <v>6</v>
      </c>
      <c r="G178" s="21"/>
      <c r="H178" s="22"/>
    </row>
    <row r="179" spans="1:8">
      <c r="A179" s="146" t="s">
        <v>638</v>
      </c>
      <c r="B179" s="128" t="s">
        <v>525</v>
      </c>
      <c r="C179" s="589" t="s">
        <v>778</v>
      </c>
      <c r="D179" s="290" t="s">
        <v>758</v>
      </c>
      <c r="E179" s="153" t="s">
        <v>40</v>
      </c>
      <c r="F179" s="577">
        <v>1</v>
      </c>
      <c r="G179" s="21"/>
      <c r="H179" s="22"/>
    </row>
    <row r="180" spans="1:8">
      <c r="A180" s="146" t="s">
        <v>639</v>
      </c>
      <c r="B180" s="128" t="s">
        <v>525</v>
      </c>
      <c r="C180" s="589" t="s">
        <v>779</v>
      </c>
      <c r="D180" s="290" t="s">
        <v>758</v>
      </c>
      <c r="E180" s="153" t="s">
        <v>40</v>
      </c>
      <c r="F180" s="577">
        <v>9</v>
      </c>
      <c r="G180" s="21"/>
      <c r="H180" s="22"/>
    </row>
    <row r="181" spans="1:8">
      <c r="A181" s="146" t="s">
        <v>558</v>
      </c>
      <c r="B181" s="128" t="s">
        <v>525</v>
      </c>
      <c r="C181" s="589" t="s">
        <v>780</v>
      </c>
      <c r="D181" s="290" t="s">
        <v>758</v>
      </c>
      <c r="E181" s="153" t="s">
        <v>40</v>
      </c>
      <c r="F181" s="577">
        <v>3</v>
      </c>
      <c r="G181" s="21"/>
      <c r="H181" s="22"/>
    </row>
    <row r="182" spans="1:8">
      <c r="A182" s="146" t="s">
        <v>724</v>
      </c>
      <c r="B182" s="128" t="s">
        <v>525</v>
      </c>
      <c r="C182" s="589" t="s">
        <v>781</v>
      </c>
      <c r="D182" s="290" t="s">
        <v>758</v>
      </c>
      <c r="E182" s="153" t="s">
        <v>40</v>
      </c>
      <c r="F182" s="577">
        <v>2</v>
      </c>
      <c r="G182" s="21"/>
      <c r="H182" s="22"/>
    </row>
    <row r="183" spans="1:8">
      <c r="A183" s="146" t="s">
        <v>728</v>
      </c>
      <c r="B183" s="128" t="s">
        <v>525</v>
      </c>
      <c r="C183" s="589" t="s">
        <v>783</v>
      </c>
      <c r="D183" s="290" t="s">
        <v>758</v>
      </c>
      <c r="E183" s="153" t="s">
        <v>40</v>
      </c>
      <c r="F183" s="577">
        <v>1</v>
      </c>
      <c r="G183" s="21"/>
      <c r="H183" s="22"/>
    </row>
    <row r="184" spans="1:8">
      <c r="A184" s="146" t="s">
        <v>782</v>
      </c>
      <c r="B184" s="128" t="s">
        <v>525</v>
      </c>
      <c r="C184" s="589" t="s">
        <v>784</v>
      </c>
      <c r="D184" s="290" t="s">
        <v>758</v>
      </c>
      <c r="E184" s="153" t="s">
        <v>40</v>
      </c>
      <c r="F184" s="577">
        <v>3</v>
      </c>
      <c r="G184" s="21"/>
      <c r="H184" s="22"/>
    </row>
    <row r="185" spans="1:8">
      <c r="A185" s="146" t="s">
        <v>568</v>
      </c>
      <c r="B185" s="128" t="s">
        <v>525</v>
      </c>
      <c r="C185" s="589" t="s">
        <v>785</v>
      </c>
      <c r="D185" s="290" t="s">
        <v>758</v>
      </c>
      <c r="E185" s="153" t="s">
        <v>40</v>
      </c>
      <c r="F185" s="577">
        <v>2</v>
      </c>
      <c r="G185" s="21"/>
      <c r="H185" s="22"/>
    </row>
    <row r="186" spans="1:8">
      <c r="A186" s="146" t="s">
        <v>570</v>
      </c>
      <c r="B186" s="128" t="s">
        <v>525</v>
      </c>
      <c r="C186" s="589" t="s">
        <v>787</v>
      </c>
      <c r="D186" s="290" t="s">
        <v>758</v>
      </c>
      <c r="E186" s="153" t="s">
        <v>40</v>
      </c>
      <c r="F186" s="577">
        <v>1</v>
      </c>
      <c r="G186" s="21"/>
      <c r="H186" s="22"/>
    </row>
    <row r="187" spans="1:8">
      <c r="A187" s="146" t="s">
        <v>786</v>
      </c>
      <c r="B187" s="128" t="s">
        <v>525</v>
      </c>
      <c r="C187" s="589" t="s">
        <v>788</v>
      </c>
      <c r="D187" s="290" t="s">
        <v>758</v>
      </c>
      <c r="E187" s="153" t="s">
        <v>40</v>
      </c>
      <c r="F187" s="577">
        <v>3</v>
      </c>
      <c r="G187" s="21"/>
      <c r="H187" s="22"/>
    </row>
    <row r="188" spans="1:8">
      <c r="A188" s="146" t="s">
        <v>574</v>
      </c>
      <c r="B188" s="128" t="s">
        <v>525</v>
      </c>
      <c r="C188" s="589" t="s">
        <v>789</v>
      </c>
      <c r="D188" s="290" t="s">
        <v>758</v>
      </c>
      <c r="E188" s="153" t="s">
        <v>40</v>
      </c>
      <c r="F188" s="577">
        <v>3</v>
      </c>
      <c r="G188" s="21"/>
      <c r="H188" s="22"/>
    </row>
    <row r="189" spans="1:8">
      <c r="A189" s="146" t="s">
        <v>576</v>
      </c>
      <c r="B189" s="128" t="s">
        <v>525</v>
      </c>
      <c r="C189" s="589" t="s">
        <v>791</v>
      </c>
      <c r="D189" s="290" t="s">
        <v>758</v>
      </c>
      <c r="E189" s="153" t="s">
        <v>40</v>
      </c>
      <c r="F189" s="577">
        <v>2</v>
      </c>
      <c r="G189" s="21"/>
      <c r="H189" s="22"/>
    </row>
    <row r="190" spans="1:8">
      <c r="A190" s="146" t="s">
        <v>790</v>
      </c>
      <c r="B190" s="128" t="s">
        <v>525</v>
      </c>
      <c r="C190" s="589" t="s">
        <v>793</v>
      </c>
      <c r="D190" s="290" t="s">
        <v>758</v>
      </c>
      <c r="E190" s="153" t="s">
        <v>40</v>
      </c>
      <c r="F190" s="577">
        <v>1</v>
      </c>
      <c r="G190" s="21"/>
      <c r="H190" s="22"/>
    </row>
    <row r="191" spans="1:8">
      <c r="A191" s="146" t="s">
        <v>792</v>
      </c>
      <c r="B191" s="128" t="s">
        <v>525</v>
      </c>
      <c r="C191" s="589" t="s">
        <v>795</v>
      </c>
      <c r="D191" s="290" t="s">
        <v>758</v>
      </c>
      <c r="E191" s="153" t="s">
        <v>40</v>
      </c>
      <c r="F191" s="577">
        <v>1</v>
      </c>
      <c r="G191" s="21"/>
      <c r="H191" s="22"/>
    </row>
    <row r="192" spans="1:8">
      <c r="A192" s="146" t="s">
        <v>794</v>
      </c>
      <c r="B192" s="128" t="s">
        <v>525</v>
      </c>
      <c r="C192" s="589" t="s">
        <v>797</v>
      </c>
      <c r="D192" s="290" t="s">
        <v>758</v>
      </c>
      <c r="E192" s="153" t="s">
        <v>40</v>
      </c>
      <c r="F192" s="577">
        <v>1</v>
      </c>
      <c r="G192" s="21"/>
      <c r="H192" s="22"/>
    </row>
    <row r="193" spans="1:8">
      <c r="A193" s="146" t="s">
        <v>796</v>
      </c>
      <c r="B193" s="128" t="s">
        <v>525</v>
      </c>
      <c r="C193" s="589" t="s">
        <v>799</v>
      </c>
      <c r="D193" s="290" t="s">
        <v>758</v>
      </c>
      <c r="E193" s="153" t="s">
        <v>40</v>
      </c>
      <c r="F193" s="577">
        <v>5</v>
      </c>
      <c r="G193" s="21"/>
      <c r="H193" s="22"/>
    </row>
    <row r="194" spans="1:8">
      <c r="A194" s="146" t="s">
        <v>798</v>
      </c>
      <c r="B194" s="128" t="s">
        <v>525</v>
      </c>
      <c r="C194" s="589" t="s">
        <v>801</v>
      </c>
      <c r="D194" s="290" t="s">
        <v>758</v>
      </c>
      <c r="E194" s="153" t="s">
        <v>40</v>
      </c>
      <c r="F194" s="577">
        <v>3</v>
      </c>
      <c r="G194" s="21"/>
      <c r="H194" s="22"/>
    </row>
    <row r="195" spans="1:8">
      <c r="A195" s="146" t="s">
        <v>800</v>
      </c>
      <c r="B195" s="128" t="s">
        <v>525</v>
      </c>
      <c r="C195" s="589" t="s">
        <v>803</v>
      </c>
      <c r="D195" s="290" t="s">
        <v>758</v>
      </c>
      <c r="E195" s="153" t="s">
        <v>40</v>
      </c>
      <c r="F195" s="577">
        <v>2</v>
      </c>
      <c r="G195" s="21"/>
      <c r="H195" s="22"/>
    </row>
    <row r="196" spans="1:8">
      <c r="A196" s="146" t="s">
        <v>802</v>
      </c>
      <c r="B196" s="128" t="s">
        <v>525</v>
      </c>
      <c r="C196" s="589" t="s">
        <v>805</v>
      </c>
      <c r="D196" s="290" t="s">
        <v>758</v>
      </c>
      <c r="E196" s="153" t="s">
        <v>40</v>
      </c>
      <c r="F196" s="577">
        <v>1</v>
      </c>
      <c r="G196" s="21"/>
      <c r="H196" s="22"/>
    </row>
    <row r="197" spans="1:8">
      <c r="A197" s="146" t="s">
        <v>804</v>
      </c>
      <c r="B197" s="128" t="s">
        <v>525</v>
      </c>
      <c r="C197" s="589" t="s">
        <v>807</v>
      </c>
      <c r="D197" s="290" t="s">
        <v>758</v>
      </c>
      <c r="E197" s="153" t="s">
        <v>40</v>
      </c>
      <c r="F197" s="577">
        <v>2</v>
      </c>
      <c r="G197" s="21"/>
      <c r="H197" s="22"/>
    </row>
    <row r="198" spans="1:8" ht="25.5">
      <c r="A198" s="146" t="s">
        <v>806</v>
      </c>
      <c r="B198" s="128" t="s">
        <v>525</v>
      </c>
      <c r="C198" s="176" t="s">
        <v>809</v>
      </c>
      <c r="D198" s="290" t="s">
        <v>758</v>
      </c>
      <c r="E198" s="153" t="s">
        <v>32</v>
      </c>
      <c r="F198" s="577">
        <v>20</v>
      </c>
      <c r="G198" s="21"/>
      <c r="H198" s="22"/>
    </row>
    <row r="199" spans="1:8" ht="25.5">
      <c r="A199" s="146" t="s">
        <v>808</v>
      </c>
      <c r="B199" s="128" t="s">
        <v>525</v>
      </c>
      <c r="C199" s="589" t="s">
        <v>811</v>
      </c>
      <c r="D199" s="290" t="s">
        <v>721</v>
      </c>
      <c r="E199" s="153" t="s">
        <v>32</v>
      </c>
      <c r="F199" s="577">
        <v>12</v>
      </c>
      <c r="G199" s="21"/>
      <c r="H199" s="22"/>
    </row>
    <row r="200" spans="1:8" ht="25.5">
      <c r="A200" s="146" t="s">
        <v>810</v>
      </c>
      <c r="B200" s="128" t="s">
        <v>525</v>
      </c>
      <c r="C200" s="589" t="s">
        <v>813</v>
      </c>
      <c r="D200" s="290" t="s">
        <v>721</v>
      </c>
      <c r="E200" s="153" t="s">
        <v>32</v>
      </c>
      <c r="F200" s="577">
        <v>40</v>
      </c>
      <c r="G200" s="21"/>
      <c r="H200" s="22"/>
    </row>
    <row r="201" spans="1:8" ht="25.5">
      <c r="A201" s="146" t="s">
        <v>812</v>
      </c>
      <c r="B201" s="128" t="s">
        <v>525</v>
      </c>
      <c r="C201" s="589" t="s">
        <v>815</v>
      </c>
      <c r="D201" s="290" t="s">
        <v>721</v>
      </c>
      <c r="E201" s="153" t="s">
        <v>32</v>
      </c>
      <c r="F201" s="577">
        <v>100</v>
      </c>
      <c r="G201" s="21"/>
      <c r="H201" s="22"/>
    </row>
    <row r="202" spans="1:8" ht="25.5">
      <c r="A202" s="146" t="s">
        <v>814</v>
      </c>
      <c r="B202" s="128" t="s">
        <v>525</v>
      </c>
      <c r="C202" s="589" t="s">
        <v>817</v>
      </c>
      <c r="D202" s="290" t="s">
        <v>721</v>
      </c>
      <c r="E202" s="153" t="s">
        <v>32</v>
      </c>
      <c r="F202" s="577">
        <v>300</v>
      </c>
      <c r="G202" s="21"/>
      <c r="H202" s="22"/>
    </row>
    <row r="203" spans="1:8" ht="25.5">
      <c r="A203" s="146" t="s">
        <v>816</v>
      </c>
      <c r="B203" s="128" t="s">
        <v>525</v>
      </c>
      <c r="C203" s="589" t="s">
        <v>819</v>
      </c>
      <c r="D203" s="290" t="s">
        <v>721</v>
      </c>
      <c r="E203" s="153" t="s">
        <v>32</v>
      </c>
      <c r="F203" s="577">
        <v>300</v>
      </c>
      <c r="G203" s="21"/>
      <c r="H203" s="22"/>
    </row>
    <row r="204" spans="1:8">
      <c r="A204" s="146" t="s">
        <v>818</v>
      </c>
      <c r="B204" s="128" t="s">
        <v>525</v>
      </c>
      <c r="C204" s="176" t="s">
        <v>821</v>
      </c>
      <c r="D204" s="290" t="s">
        <v>758</v>
      </c>
      <c r="E204" s="153" t="s">
        <v>37</v>
      </c>
      <c r="F204" s="577">
        <v>1</v>
      </c>
      <c r="G204" s="21"/>
      <c r="H204" s="22"/>
    </row>
    <row r="205" spans="1:8">
      <c r="A205" s="146" t="s">
        <v>820</v>
      </c>
      <c r="B205" s="128" t="s">
        <v>525</v>
      </c>
      <c r="C205" s="176" t="s">
        <v>823</v>
      </c>
      <c r="D205" s="290" t="s">
        <v>758</v>
      </c>
      <c r="E205" s="153" t="s">
        <v>37</v>
      </c>
      <c r="F205" s="577">
        <v>1</v>
      </c>
      <c r="G205" s="21"/>
      <c r="H205" s="22"/>
    </row>
    <row r="206" spans="1:8">
      <c r="A206" s="146" t="s">
        <v>822</v>
      </c>
      <c r="B206" s="128" t="s">
        <v>525</v>
      </c>
      <c r="C206" s="176" t="s">
        <v>825</v>
      </c>
      <c r="D206" s="290" t="s">
        <v>826</v>
      </c>
      <c r="E206" s="153" t="s">
        <v>220</v>
      </c>
      <c r="F206" s="590">
        <v>4</v>
      </c>
      <c r="G206" s="21"/>
      <c r="H206" s="22"/>
    </row>
    <row r="207" spans="1:8" ht="25.5">
      <c r="A207" s="146" t="s">
        <v>824</v>
      </c>
      <c r="B207" s="128" t="s">
        <v>525</v>
      </c>
      <c r="C207" s="176" t="s">
        <v>828</v>
      </c>
      <c r="D207" s="290" t="s">
        <v>829</v>
      </c>
      <c r="E207" s="153" t="s">
        <v>40</v>
      </c>
      <c r="F207" s="590">
        <v>4</v>
      </c>
      <c r="G207" s="21"/>
      <c r="H207" s="22"/>
    </row>
    <row r="208" spans="1:8" ht="25.5">
      <c r="A208" s="146" t="s">
        <v>827</v>
      </c>
      <c r="B208" s="128" t="s">
        <v>525</v>
      </c>
      <c r="C208" s="176" t="s">
        <v>2347</v>
      </c>
      <c r="D208" s="290" t="s">
        <v>829</v>
      </c>
      <c r="E208" s="153" t="s">
        <v>40</v>
      </c>
      <c r="F208" s="590">
        <v>4</v>
      </c>
      <c r="G208" s="21"/>
      <c r="H208" s="22"/>
    </row>
    <row r="209" spans="1:8" ht="25.5">
      <c r="A209" s="146" t="s">
        <v>830</v>
      </c>
      <c r="B209" s="128" t="s">
        <v>525</v>
      </c>
      <c r="C209" s="176" t="s">
        <v>834</v>
      </c>
      <c r="D209" s="290" t="s">
        <v>829</v>
      </c>
      <c r="E209" s="153" t="s">
        <v>40</v>
      </c>
      <c r="F209" s="590">
        <v>6</v>
      </c>
      <c r="G209" s="21"/>
      <c r="H209" s="22"/>
    </row>
    <row r="210" spans="1:8" ht="25.5">
      <c r="A210" s="146" t="s">
        <v>831</v>
      </c>
      <c r="B210" s="128" t="s">
        <v>525</v>
      </c>
      <c r="C210" s="176" t="s">
        <v>836</v>
      </c>
      <c r="D210" s="290" t="s">
        <v>829</v>
      </c>
      <c r="E210" s="153" t="s">
        <v>40</v>
      </c>
      <c r="F210" s="590">
        <v>2</v>
      </c>
      <c r="G210" s="21"/>
      <c r="H210" s="22"/>
    </row>
    <row r="211" spans="1:8" ht="25.5">
      <c r="A211" s="146" t="s">
        <v>832</v>
      </c>
      <c r="B211" s="128" t="s">
        <v>525</v>
      </c>
      <c r="C211" s="176" t="s">
        <v>838</v>
      </c>
      <c r="D211" s="290" t="s">
        <v>829</v>
      </c>
      <c r="E211" s="153" t="s">
        <v>40</v>
      </c>
      <c r="F211" s="590">
        <v>14</v>
      </c>
      <c r="G211" s="21"/>
      <c r="H211" s="22"/>
    </row>
    <row r="212" spans="1:8" ht="25.5">
      <c r="A212" s="146" t="s">
        <v>833</v>
      </c>
      <c r="B212" s="128" t="s">
        <v>525</v>
      </c>
      <c r="C212" s="176" t="s">
        <v>840</v>
      </c>
      <c r="D212" s="290" t="s">
        <v>829</v>
      </c>
      <c r="E212" s="153" t="s">
        <v>40</v>
      </c>
      <c r="F212" s="590">
        <v>36</v>
      </c>
      <c r="G212" s="21"/>
      <c r="H212" s="22"/>
    </row>
    <row r="213" spans="1:8" ht="31.5">
      <c r="A213" s="146" t="s">
        <v>835</v>
      </c>
      <c r="B213" s="128" t="s">
        <v>525</v>
      </c>
      <c r="C213" s="587" t="s">
        <v>2348</v>
      </c>
      <c r="D213" s="588" t="s">
        <v>829</v>
      </c>
      <c r="E213" s="153" t="s">
        <v>40</v>
      </c>
      <c r="F213" s="590">
        <v>2</v>
      </c>
      <c r="G213" s="21"/>
      <c r="H213" s="22"/>
    </row>
    <row r="214" spans="1:8">
      <c r="A214" s="146" t="s">
        <v>837</v>
      </c>
      <c r="B214" s="128" t="s">
        <v>525</v>
      </c>
      <c r="C214" s="176" t="s">
        <v>842</v>
      </c>
      <c r="D214" s="591"/>
      <c r="E214" s="153" t="s">
        <v>40</v>
      </c>
      <c r="F214" s="590">
        <v>12</v>
      </c>
      <c r="G214" s="21"/>
      <c r="H214" s="22"/>
    </row>
    <row r="215" spans="1:8">
      <c r="A215" s="146" t="s">
        <v>839</v>
      </c>
      <c r="B215" s="128" t="s">
        <v>525</v>
      </c>
      <c r="C215" s="176" t="s">
        <v>844</v>
      </c>
      <c r="D215" s="591"/>
      <c r="E215" s="153" t="s">
        <v>40</v>
      </c>
      <c r="F215" s="590">
        <v>2</v>
      </c>
      <c r="G215" s="21"/>
      <c r="H215" s="22"/>
    </row>
    <row r="216" spans="1:8">
      <c r="A216" s="146" t="s">
        <v>841</v>
      </c>
      <c r="B216" s="128" t="s">
        <v>525</v>
      </c>
      <c r="C216" s="176" t="s">
        <v>67</v>
      </c>
      <c r="D216" s="591"/>
      <c r="E216" s="153" t="s">
        <v>37</v>
      </c>
      <c r="F216" s="590">
        <v>1</v>
      </c>
      <c r="G216" s="21"/>
      <c r="H216" s="22"/>
    </row>
    <row r="217" spans="1:8" ht="15.75">
      <c r="A217" s="146" t="s">
        <v>843</v>
      </c>
      <c r="B217" s="128" t="s">
        <v>525</v>
      </c>
      <c r="C217" s="592" t="s">
        <v>2349</v>
      </c>
      <c r="D217" s="591"/>
      <c r="E217" s="153" t="s">
        <v>32</v>
      </c>
      <c r="F217" s="590">
        <v>1100</v>
      </c>
      <c r="G217" s="21"/>
      <c r="H217" s="22"/>
    </row>
    <row r="218" spans="1:8" ht="15.75">
      <c r="A218" s="146" t="s">
        <v>845</v>
      </c>
      <c r="B218" s="128" t="s">
        <v>525</v>
      </c>
      <c r="C218" s="587" t="s">
        <v>2350</v>
      </c>
      <c r="D218" s="591"/>
      <c r="E218" s="153" t="s">
        <v>37</v>
      </c>
      <c r="F218" s="590">
        <v>1</v>
      </c>
      <c r="G218" s="21"/>
      <c r="H218" s="22"/>
    </row>
    <row r="219" spans="1:8">
      <c r="A219" s="146"/>
      <c r="B219" s="128"/>
      <c r="C219" s="176"/>
      <c r="D219" s="290"/>
      <c r="E219" s="153"/>
      <c r="F219" s="577"/>
      <c r="G219" s="21"/>
      <c r="H219" s="22"/>
    </row>
    <row r="220" spans="1:8">
      <c r="A220" s="146" t="s">
        <v>755</v>
      </c>
      <c r="B220" s="128"/>
      <c r="C220" s="593" t="s">
        <v>846</v>
      </c>
      <c r="D220" s="155"/>
      <c r="E220" s="153"/>
      <c r="F220" s="152"/>
      <c r="G220" s="21"/>
      <c r="H220" s="22"/>
    </row>
    <row r="221" spans="1:8">
      <c r="A221" s="146" t="s">
        <v>500</v>
      </c>
      <c r="B221" s="128" t="s">
        <v>525</v>
      </c>
      <c r="C221" s="176" t="s">
        <v>847</v>
      </c>
      <c r="D221" s="594" t="s">
        <v>848</v>
      </c>
      <c r="E221" s="153" t="s">
        <v>32</v>
      </c>
      <c r="F221" s="577">
        <v>330</v>
      </c>
      <c r="G221" s="21"/>
      <c r="H221" s="22"/>
    </row>
    <row r="222" spans="1:8" ht="25.5">
      <c r="A222" s="146" t="s">
        <v>582</v>
      </c>
      <c r="B222" s="128" t="s">
        <v>525</v>
      </c>
      <c r="C222" s="578" t="s">
        <v>849</v>
      </c>
      <c r="D222" s="594" t="s">
        <v>848</v>
      </c>
      <c r="E222" s="153" t="s">
        <v>40</v>
      </c>
      <c r="F222" s="577">
        <v>5</v>
      </c>
      <c r="G222" s="21"/>
      <c r="H222" s="22"/>
    </row>
    <row r="223" spans="1:8">
      <c r="A223" s="146" t="s">
        <v>531</v>
      </c>
      <c r="B223" s="128" t="s">
        <v>525</v>
      </c>
      <c r="C223" s="176" t="s">
        <v>850</v>
      </c>
      <c r="D223" s="594" t="s">
        <v>848</v>
      </c>
      <c r="E223" s="153" t="s">
        <v>32</v>
      </c>
      <c r="F223" s="577">
        <v>400</v>
      </c>
      <c r="G223" s="21"/>
      <c r="H223" s="22"/>
    </row>
    <row r="224" spans="1:8" ht="25.5">
      <c r="A224" s="146" t="s">
        <v>534</v>
      </c>
      <c r="B224" s="128" t="s">
        <v>525</v>
      </c>
      <c r="C224" s="578" t="s">
        <v>851</v>
      </c>
      <c r="D224" s="594" t="s">
        <v>848</v>
      </c>
      <c r="E224" s="153" t="s">
        <v>32</v>
      </c>
      <c r="F224" s="577">
        <v>700</v>
      </c>
      <c r="G224" s="21"/>
      <c r="H224" s="22"/>
    </row>
    <row r="225" spans="1:8" ht="25.5">
      <c r="A225" s="146" t="s">
        <v>537</v>
      </c>
      <c r="B225" s="128" t="s">
        <v>525</v>
      </c>
      <c r="C225" s="578" t="s">
        <v>852</v>
      </c>
      <c r="D225" s="594" t="s">
        <v>848</v>
      </c>
      <c r="E225" s="153" t="s">
        <v>32</v>
      </c>
      <c r="F225" s="577">
        <v>500</v>
      </c>
      <c r="G225" s="21"/>
      <c r="H225" s="22"/>
    </row>
    <row r="226" spans="1:8">
      <c r="A226" s="146" t="s">
        <v>539</v>
      </c>
      <c r="B226" s="128" t="s">
        <v>525</v>
      </c>
      <c r="C226" s="176" t="s">
        <v>853</v>
      </c>
      <c r="D226" s="594" t="s">
        <v>848</v>
      </c>
      <c r="E226" s="148" t="s">
        <v>40</v>
      </c>
      <c r="F226" s="577">
        <v>31</v>
      </c>
      <c r="G226" s="21"/>
      <c r="H226" s="22"/>
    </row>
    <row r="227" spans="1:8" ht="25.5">
      <c r="A227" s="146" t="s">
        <v>542</v>
      </c>
      <c r="B227" s="128" t="s">
        <v>525</v>
      </c>
      <c r="C227" s="176" t="s">
        <v>854</v>
      </c>
      <c r="D227" s="594" t="s">
        <v>848</v>
      </c>
      <c r="E227" s="148" t="s">
        <v>40</v>
      </c>
      <c r="F227" s="577">
        <v>14</v>
      </c>
      <c r="G227" s="21"/>
      <c r="H227" s="22"/>
    </row>
    <row r="228" spans="1:8" ht="25.5">
      <c r="A228" s="146" t="s">
        <v>607</v>
      </c>
      <c r="B228" s="128" t="s">
        <v>525</v>
      </c>
      <c r="C228" s="176" t="s">
        <v>855</v>
      </c>
      <c r="D228" s="594" t="s">
        <v>848</v>
      </c>
      <c r="E228" s="148" t="s">
        <v>40</v>
      </c>
      <c r="F228" s="577">
        <v>36</v>
      </c>
      <c r="G228" s="21"/>
      <c r="H228" s="22"/>
    </row>
    <row r="229" spans="1:8" ht="25.5">
      <c r="A229" s="146" t="s">
        <v>544</v>
      </c>
      <c r="B229" s="128" t="s">
        <v>525</v>
      </c>
      <c r="C229" s="176" t="s">
        <v>856</v>
      </c>
      <c r="D229" s="594" t="s">
        <v>848</v>
      </c>
      <c r="E229" s="148" t="s">
        <v>40</v>
      </c>
      <c r="F229" s="577">
        <v>216</v>
      </c>
      <c r="G229" s="21"/>
      <c r="H229" s="22"/>
    </row>
    <row r="230" spans="1:8">
      <c r="A230" s="146" t="s">
        <v>546</v>
      </c>
      <c r="B230" s="128" t="s">
        <v>525</v>
      </c>
      <c r="C230" s="176" t="s">
        <v>857</v>
      </c>
      <c r="D230" s="594" t="s">
        <v>848</v>
      </c>
      <c r="E230" s="148" t="s">
        <v>40</v>
      </c>
      <c r="F230" s="577">
        <v>76</v>
      </c>
      <c r="G230" s="21"/>
      <c r="H230" s="22"/>
    </row>
    <row r="231" spans="1:8">
      <c r="A231" s="146" t="s">
        <v>614</v>
      </c>
      <c r="B231" s="128" t="s">
        <v>525</v>
      </c>
      <c r="C231" s="176" t="s">
        <v>858</v>
      </c>
      <c r="D231" s="594" t="s">
        <v>848</v>
      </c>
      <c r="E231" s="148" t="s">
        <v>40</v>
      </c>
      <c r="F231" s="577">
        <v>19</v>
      </c>
      <c r="G231" s="21"/>
      <c r="H231" s="22"/>
    </row>
    <row r="232" spans="1:8">
      <c r="A232" s="146" t="s">
        <v>617</v>
      </c>
      <c r="B232" s="128" t="s">
        <v>525</v>
      </c>
      <c r="C232" s="176" t="s">
        <v>859</v>
      </c>
      <c r="D232" s="594" t="s">
        <v>848</v>
      </c>
      <c r="E232" s="148" t="s">
        <v>40</v>
      </c>
      <c r="F232" s="577">
        <v>45</v>
      </c>
      <c r="G232" s="21"/>
      <c r="H232" s="22"/>
    </row>
    <row r="233" spans="1:8">
      <c r="A233" s="146" t="s">
        <v>517</v>
      </c>
      <c r="B233" s="128" t="s">
        <v>525</v>
      </c>
      <c r="C233" s="176" t="s">
        <v>860</v>
      </c>
      <c r="D233" s="594" t="s">
        <v>848</v>
      </c>
      <c r="E233" s="148" t="s">
        <v>40</v>
      </c>
      <c r="F233" s="577">
        <v>12</v>
      </c>
      <c r="G233" s="21"/>
      <c r="H233" s="22"/>
    </row>
    <row r="234" spans="1:8">
      <c r="A234" s="146" t="s">
        <v>519</v>
      </c>
      <c r="B234" s="128" t="s">
        <v>525</v>
      </c>
      <c r="C234" s="176" t="s">
        <v>861</v>
      </c>
      <c r="D234" s="594" t="s">
        <v>848</v>
      </c>
      <c r="E234" s="148" t="s">
        <v>40</v>
      </c>
      <c r="F234" s="577">
        <v>6</v>
      </c>
      <c r="G234" s="21"/>
      <c r="H234" s="22"/>
    </row>
    <row r="235" spans="1:8">
      <c r="A235" s="146" t="s">
        <v>505</v>
      </c>
      <c r="B235" s="128" t="s">
        <v>525</v>
      </c>
      <c r="C235" s="176" t="s">
        <v>862</v>
      </c>
      <c r="D235" s="594" t="s">
        <v>848</v>
      </c>
      <c r="E235" s="148" t="s">
        <v>40</v>
      </c>
      <c r="F235" s="577">
        <v>4</v>
      </c>
      <c r="G235" s="21"/>
      <c r="H235" s="22"/>
    </row>
    <row r="236" spans="1:8" ht="25.5">
      <c r="A236" s="146" t="s">
        <v>550</v>
      </c>
      <c r="B236" s="128" t="s">
        <v>525</v>
      </c>
      <c r="C236" s="176" t="s">
        <v>863</v>
      </c>
      <c r="D236" s="594" t="s">
        <v>848</v>
      </c>
      <c r="E236" s="148" t="s">
        <v>40</v>
      </c>
      <c r="F236" s="577">
        <v>3</v>
      </c>
      <c r="G236" s="21"/>
      <c r="H236" s="22"/>
    </row>
    <row r="237" spans="1:8">
      <c r="A237" s="146" t="s">
        <v>628</v>
      </c>
      <c r="B237" s="128" t="s">
        <v>525</v>
      </c>
      <c r="C237" s="176" t="s">
        <v>864</v>
      </c>
      <c r="D237" s="594" t="s">
        <v>865</v>
      </c>
      <c r="E237" s="595" t="s">
        <v>37</v>
      </c>
      <c r="F237" s="577">
        <v>2</v>
      </c>
      <c r="G237" s="21"/>
      <c r="H237" s="22"/>
    </row>
    <row r="238" spans="1:8">
      <c r="A238" s="146" t="s">
        <v>631</v>
      </c>
      <c r="B238" s="128" t="s">
        <v>525</v>
      </c>
      <c r="C238" s="176" t="s">
        <v>866</v>
      </c>
      <c r="D238" s="594" t="s">
        <v>867</v>
      </c>
      <c r="E238" s="595" t="s">
        <v>37</v>
      </c>
      <c r="F238" s="577">
        <v>19</v>
      </c>
      <c r="G238" s="21"/>
      <c r="H238" s="22"/>
    </row>
    <row r="239" spans="1:8" ht="25.5">
      <c r="A239" s="146" t="s">
        <v>552</v>
      </c>
      <c r="B239" s="128" t="s">
        <v>525</v>
      </c>
      <c r="C239" s="176" t="s">
        <v>868</v>
      </c>
      <c r="D239" s="290" t="s">
        <v>696</v>
      </c>
      <c r="E239" s="595" t="s">
        <v>32</v>
      </c>
      <c r="F239" s="577">
        <v>20</v>
      </c>
      <c r="G239" s="21"/>
      <c r="H239" s="22"/>
    </row>
    <row r="240" spans="1:8" ht="25.5">
      <c r="A240" s="146" t="s">
        <v>554</v>
      </c>
      <c r="B240" s="128" t="s">
        <v>525</v>
      </c>
      <c r="C240" s="176" t="s">
        <v>869</v>
      </c>
      <c r="D240" s="290" t="s">
        <v>696</v>
      </c>
      <c r="E240" s="595" t="s">
        <v>32</v>
      </c>
      <c r="F240" s="577">
        <v>50</v>
      </c>
      <c r="G240" s="21"/>
      <c r="H240" s="22"/>
    </row>
    <row r="241" spans="1:8" ht="25.5">
      <c r="A241" s="146" t="s">
        <v>638</v>
      </c>
      <c r="B241" s="128" t="s">
        <v>525</v>
      </c>
      <c r="C241" s="176" t="s">
        <v>870</v>
      </c>
      <c r="D241" s="290" t="s">
        <v>696</v>
      </c>
      <c r="E241" s="595" t="s">
        <v>32</v>
      </c>
      <c r="F241" s="577">
        <v>500</v>
      </c>
      <c r="G241" s="21"/>
      <c r="H241" s="22"/>
    </row>
    <row r="242" spans="1:8" ht="25.5">
      <c r="A242" s="146" t="s">
        <v>639</v>
      </c>
      <c r="B242" s="128" t="s">
        <v>525</v>
      </c>
      <c r="C242" s="176" t="s">
        <v>871</v>
      </c>
      <c r="D242" s="290" t="s">
        <v>696</v>
      </c>
      <c r="E242" s="595" t="s">
        <v>32</v>
      </c>
      <c r="F242" s="577">
        <v>800</v>
      </c>
      <c r="G242" s="21"/>
      <c r="H242" s="22"/>
    </row>
    <row r="243" spans="1:8" ht="25.5">
      <c r="A243" s="146" t="s">
        <v>556</v>
      </c>
      <c r="B243" s="128" t="s">
        <v>525</v>
      </c>
      <c r="C243" s="176" t="s">
        <v>872</v>
      </c>
      <c r="D243" s="290" t="s">
        <v>696</v>
      </c>
      <c r="E243" s="595" t="s">
        <v>32</v>
      </c>
      <c r="F243" s="577">
        <v>2300</v>
      </c>
      <c r="G243" s="21"/>
      <c r="H243" s="22"/>
    </row>
    <row r="244" spans="1:8">
      <c r="A244" s="146" t="s">
        <v>558</v>
      </c>
      <c r="B244" s="128" t="s">
        <v>525</v>
      </c>
      <c r="C244" s="176" t="s">
        <v>873</v>
      </c>
      <c r="D244" s="594" t="s">
        <v>848</v>
      </c>
      <c r="E244" s="596" t="s">
        <v>40</v>
      </c>
      <c r="F244" s="577">
        <v>6</v>
      </c>
      <c r="G244" s="21"/>
      <c r="H244" s="22"/>
    </row>
    <row r="245" spans="1:8">
      <c r="A245" s="146" t="s">
        <v>722</v>
      </c>
      <c r="B245" s="128" t="s">
        <v>525</v>
      </c>
      <c r="C245" s="176" t="s">
        <v>874</v>
      </c>
      <c r="D245" s="290"/>
      <c r="E245" s="596" t="s">
        <v>32</v>
      </c>
      <c r="F245" s="577">
        <v>80</v>
      </c>
      <c r="G245" s="21"/>
      <c r="H245" s="22"/>
    </row>
    <row r="246" spans="1:8">
      <c r="A246" s="146" t="s">
        <v>724</v>
      </c>
      <c r="B246" s="128" t="s">
        <v>525</v>
      </c>
      <c r="C246" s="176" t="s">
        <v>875</v>
      </c>
      <c r="D246" s="597"/>
      <c r="E246" s="596" t="s">
        <v>37</v>
      </c>
      <c r="F246" s="590">
        <v>1</v>
      </c>
      <c r="G246" s="21"/>
      <c r="H246" s="22"/>
    </row>
    <row r="247" spans="1:8">
      <c r="A247" s="156" t="s">
        <v>876</v>
      </c>
      <c r="B247" s="128" t="s">
        <v>525</v>
      </c>
      <c r="C247" s="570" t="s">
        <v>877</v>
      </c>
      <c r="D247" s="598"/>
      <c r="E247" s="598"/>
      <c r="F247" s="598"/>
      <c r="G247" s="21"/>
      <c r="H247" s="22"/>
    </row>
    <row r="248" spans="1:8" ht="38.25">
      <c r="A248" s="157">
        <v>1</v>
      </c>
      <c r="B248" s="128" t="s">
        <v>525</v>
      </c>
      <c r="C248" s="599" t="s">
        <v>878</v>
      </c>
      <c r="D248" s="600" t="s">
        <v>879</v>
      </c>
      <c r="E248" s="590" t="s">
        <v>32</v>
      </c>
      <c r="F248" s="590">
        <v>600</v>
      </c>
      <c r="G248" s="21"/>
      <c r="H248" s="22"/>
    </row>
    <row r="249" spans="1:8" ht="127.5">
      <c r="A249" s="157">
        <v>2</v>
      </c>
      <c r="B249" s="128" t="s">
        <v>525</v>
      </c>
      <c r="C249" s="599" t="s">
        <v>880</v>
      </c>
      <c r="D249" s="600" t="s">
        <v>879</v>
      </c>
      <c r="E249" s="590" t="s">
        <v>881</v>
      </c>
      <c r="F249" s="590">
        <v>1</v>
      </c>
      <c r="G249" s="21"/>
      <c r="H249" s="22"/>
    </row>
    <row r="250" spans="1:8" ht="38.25">
      <c r="A250" s="157">
        <v>3</v>
      </c>
      <c r="B250" s="128" t="s">
        <v>525</v>
      </c>
      <c r="C250" s="601" t="s">
        <v>882</v>
      </c>
      <c r="D250" s="600" t="s">
        <v>879</v>
      </c>
      <c r="E250" s="590" t="s">
        <v>881</v>
      </c>
      <c r="F250" s="602">
        <v>1</v>
      </c>
      <c r="G250" s="21"/>
      <c r="H250" s="22"/>
    </row>
    <row r="251" spans="1:8" ht="38.25">
      <c r="A251" s="157">
        <v>4</v>
      </c>
      <c r="B251" s="128" t="s">
        <v>525</v>
      </c>
      <c r="C251" s="601" t="s">
        <v>883</v>
      </c>
      <c r="D251" s="600" t="s">
        <v>879</v>
      </c>
      <c r="E251" s="590" t="s">
        <v>881</v>
      </c>
      <c r="F251" s="602">
        <v>1</v>
      </c>
      <c r="G251" s="21"/>
      <c r="H251" s="22"/>
    </row>
    <row r="252" spans="1:8" ht="38.25">
      <c r="A252" s="157">
        <v>5</v>
      </c>
      <c r="B252" s="128" t="s">
        <v>525</v>
      </c>
      <c r="C252" s="601" t="s">
        <v>884</v>
      </c>
      <c r="D252" s="600" t="s">
        <v>879</v>
      </c>
      <c r="E252" s="590" t="s">
        <v>881</v>
      </c>
      <c r="F252" s="602">
        <v>1</v>
      </c>
      <c r="G252" s="21"/>
      <c r="H252" s="22"/>
    </row>
    <row r="253" spans="1:8" s="17" customFormat="1">
      <c r="A253" s="28"/>
      <c r="B253" s="29"/>
      <c r="C253" s="30"/>
      <c r="D253" s="30"/>
      <c r="E253" s="31"/>
      <c r="F253" s="12"/>
      <c r="G253" s="12"/>
      <c r="H253" s="32"/>
    </row>
    <row r="254" spans="1:8" ht="15">
      <c r="A254" s="13"/>
      <c r="B254" s="13"/>
      <c r="C254" s="18"/>
      <c r="D254" s="18"/>
      <c r="E254" s="19"/>
      <c r="F254" s="18"/>
      <c r="G254" s="18" t="s">
        <v>6</v>
      </c>
      <c r="H254" s="20"/>
    </row>
    <row r="256" spans="1:8" s="25" customFormat="1" ht="12.75" customHeight="1">
      <c r="B256" s="26" t="str">
        <f>'1,1'!B37</f>
        <v>Piezīmes:</v>
      </c>
    </row>
    <row r="257" spans="1:8" s="25" customFormat="1" ht="45" customHeight="1">
      <c r="A257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257" s="684"/>
      <c r="C257" s="684"/>
      <c r="D257" s="684"/>
      <c r="E257" s="684"/>
      <c r="F257" s="684"/>
      <c r="G257" s="684"/>
      <c r="H257" s="684"/>
    </row>
    <row r="258" spans="1:8" s="25" customFormat="1" ht="12.75" customHeight="1">
      <c r="A258" s="684" t="e">
        <f>'1,1'!#REF!</f>
        <v>#REF!</v>
      </c>
      <c r="B258" s="684"/>
      <c r="C258" s="684"/>
      <c r="D258" s="684"/>
      <c r="E258" s="684"/>
      <c r="F258" s="684"/>
      <c r="G258" s="684"/>
      <c r="H258" s="684"/>
    </row>
    <row r="259" spans="1:8" s="25" customFormat="1" ht="12.75" customHeight="1">
      <c r="B259" s="27"/>
    </row>
    <row r="260" spans="1:8">
      <c r="B260" s="5" t="str">
        <f>'1,1'!B40</f>
        <v>Sastādīja:</v>
      </c>
    </row>
    <row r="261" spans="1:8" ht="14.25" customHeight="1">
      <c r="C261" s="33" t="str">
        <f>'1,1'!C41</f>
        <v>Arnis Gailītis</v>
      </c>
      <c r="D261" s="33"/>
    </row>
    <row r="262" spans="1:8">
      <c r="C262" s="34" t="str">
        <f>'1,1'!C42</f>
        <v>Sertifikāta Nr.20-5643</v>
      </c>
      <c r="D262" s="34"/>
      <c r="E262" s="35"/>
    </row>
    <row r="265" spans="1:8">
      <c r="B265" s="41" t="str">
        <f>'1,1'!B45</f>
        <v>Pārbaudīja:</v>
      </c>
      <c r="C265" s="3"/>
      <c r="D265" s="3"/>
    </row>
    <row r="266" spans="1:8">
      <c r="B266" s="2"/>
      <c r="C266" s="33" t="str">
        <f>'1,1'!C46</f>
        <v>Andris Kokins</v>
      </c>
      <c r="D266" s="33"/>
    </row>
    <row r="267" spans="1:8">
      <c r="B267" s="1"/>
      <c r="C267" s="34" t="str">
        <f>'1,1'!C47</f>
        <v>Sertifikāta Nr.10-0024</v>
      </c>
      <c r="D267" s="34"/>
    </row>
  </sheetData>
  <mergeCells count="15">
    <mergeCell ref="A258:H258"/>
    <mergeCell ref="A257:H257"/>
    <mergeCell ref="A1:C1"/>
    <mergeCell ref="A2:H2"/>
    <mergeCell ref="A7:H7"/>
    <mergeCell ref="A11:A12"/>
    <mergeCell ref="B11:B12"/>
    <mergeCell ref="E11:E12"/>
    <mergeCell ref="F11:F12"/>
    <mergeCell ref="G11:G12"/>
    <mergeCell ref="H11:H12"/>
    <mergeCell ref="C3:H3"/>
    <mergeCell ref="C4:H4"/>
    <mergeCell ref="C5:H5"/>
    <mergeCell ref="C11:D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34"/>
  <sheetViews>
    <sheetView showZeros="0" view="pageBreakPreview" zoomScale="80" zoomScaleNormal="100" zoomScaleSheetLayoutView="80" workbookViewId="0">
      <selection activeCell="A24" sqref="A24:G24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8.140625" style="5" customWidth="1"/>
    <col min="5" max="6" width="9.140625" style="5"/>
    <col min="7" max="7" width="20.710937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686" t="s">
        <v>15</v>
      </c>
      <c r="B1" s="686"/>
      <c r="C1" s="686"/>
      <c r="D1" s="36" t="str">
        <f ca="1">MID(CELL("filename",A1), FIND("]", CELL("filename",A1))+ 1, 255)</f>
        <v>1,2</v>
      </c>
      <c r="E1" s="36"/>
      <c r="F1" s="36"/>
      <c r="G1" s="36"/>
    </row>
    <row r="2" spans="1:7" s="9" customFormat="1" ht="15">
      <c r="A2" s="687" t="str">
        <f>C13</f>
        <v>Demontāžas darbi</v>
      </c>
      <c r="B2" s="687"/>
      <c r="C2" s="687"/>
      <c r="D2" s="687"/>
      <c r="E2" s="687"/>
      <c r="F2" s="687"/>
      <c r="G2" s="687"/>
    </row>
    <row r="3" spans="1:7" ht="47.25" customHeight="1">
      <c r="A3" s="6"/>
      <c r="B3" s="6" t="s">
        <v>2</v>
      </c>
      <c r="C3" s="695" t="str">
        <f>'1,1'!C3:G3</f>
        <v>Skolas ēka un Siguldas mācību korpuss</v>
      </c>
      <c r="D3" s="695"/>
      <c r="E3" s="695"/>
      <c r="F3" s="695"/>
      <c r="G3" s="695"/>
    </row>
    <row r="4" spans="1:7" ht="40.5" customHeight="1">
      <c r="A4" s="6"/>
      <c r="B4" s="6" t="s">
        <v>3</v>
      </c>
      <c r="C4" s="695" t="str">
        <f>'1,1'!C4:G4</f>
        <v>Skolas ēkas pārbūve un Siguldas mācību korpusa būvniecība (1. kārta- mācību korpuss)</v>
      </c>
      <c r="D4" s="695"/>
      <c r="E4" s="695"/>
      <c r="F4" s="695"/>
      <c r="G4" s="695"/>
    </row>
    <row r="5" spans="1:7" ht="15">
      <c r="A5" s="6"/>
      <c r="B5" s="6" t="s">
        <v>4</v>
      </c>
      <c r="C5" s="695" t="str">
        <f>'1,1'!C5</f>
        <v>Ata Kronvalda iela 7, Sigulda</v>
      </c>
      <c r="D5" s="695"/>
      <c r="E5" s="695"/>
      <c r="F5" s="695"/>
      <c r="G5" s="695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</row>
    <row r="8" spans="1:7">
      <c r="A8" s="8"/>
      <c r="B8" s="8"/>
      <c r="D8" s="11"/>
      <c r="E8" s="14"/>
      <c r="F8" s="14"/>
      <c r="G8" s="10"/>
    </row>
    <row r="9" spans="1:7" ht="15" customHeight="1">
      <c r="A9" s="16"/>
      <c r="B9" s="16"/>
      <c r="C9" s="4" t="str">
        <f>'1,1'!C9</f>
        <v>Tāme sastādīta:  2017.gada 2. maijs</v>
      </c>
      <c r="F9" s="15"/>
      <c r="G9" s="15"/>
    </row>
    <row r="10" spans="1:7" ht="15">
      <c r="A10" s="16"/>
      <c r="B10" s="16"/>
    </row>
    <row r="11" spans="1:7" ht="14.25" customHeight="1">
      <c r="A11" s="690" t="s">
        <v>5</v>
      </c>
      <c r="B11" s="691" t="s">
        <v>7</v>
      </c>
      <c r="C11" s="693" t="s">
        <v>8</v>
      </c>
      <c r="D11" s="694" t="s">
        <v>9</v>
      </c>
      <c r="E11" s="690" t="s">
        <v>10</v>
      </c>
      <c r="F11" s="688" t="s">
        <v>19</v>
      </c>
      <c r="G11" s="688" t="s">
        <v>20</v>
      </c>
    </row>
    <row r="12" spans="1:7" ht="59.25" customHeight="1">
      <c r="A12" s="690"/>
      <c r="B12" s="692"/>
      <c r="C12" s="693"/>
      <c r="D12" s="694"/>
      <c r="E12" s="690"/>
      <c r="F12" s="689"/>
      <c r="G12" s="689"/>
    </row>
    <row r="13" spans="1:7" ht="15.75">
      <c r="A13" s="415"/>
      <c r="B13" s="427">
        <v>0</v>
      </c>
      <c r="C13" s="48" t="s">
        <v>2299</v>
      </c>
      <c r="D13" s="416"/>
      <c r="E13" s="417"/>
      <c r="F13" s="23"/>
      <c r="G13" s="24"/>
    </row>
    <row r="14" spans="1:7">
      <c r="A14" s="418">
        <v>1</v>
      </c>
      <c r="B14" s="422" t="s">
        <v>1580</v>
      </c>
      <c r="C14" s="419" t="s">
        <v>1948</v>
      </c>
      <c r="D14" s="424" t="s">
        <v>1429</v>
      </c>
      <c r="E14" s="425">
        <v>55</v>
      </c>
      <c r="F14" s="21"/>
      <c r="G14" s="22"/>
    </row>
    <row r="15" spans="1:7">
      <c r="A15" s="418">
        <v>2</v>
      </c>
      <c r="B15" s="422" t="s">
        <v>1580</v>
      </c>
      <c r="C15" s="419" t="s">
        <v>1949</v>
      </c>
      <c r="D15" s="424" t="s">
        <v>1429</v>
      </c>
      <c r="E15" s="425">
        <v>65</v>
      </c>
      <c r="F15" s="21"/>
      <c r="G15" s="22"/>
    </row>
    <row r="16" spans="1:7">
      <c r="A16" s="418">
        <v>3</v>
      </c>
      <c r="B16" s="422" t="s">
        <v>1580</v>
      </c>
      <c r="C16" s="419" t="s">
        <v>1950</v>
      </c>
      <c r="D16" s="424" t="s">
        <v>1951</v>
      </c>
      <c r="E16" s="425">
        <v>24</v>
      </c>
      <c r="F16" s="21"/>
      <c r="G16" s="22"/>
    </row>
    <row r="17" spans="1:7">
      <c r="A17" s="418">
        <v>4</v>
      </c>
      <c r="B17" s="422" t="s">
        <v>1580</v>
      </c>
      <c r="C17" s="419" t="s">
        <v>1952</v>
      </c>
      <c r="D17" s="424" t="s">
        <v>40</v>
      </c>
      <c r="E17" s="425">
        <f>E19/6</f>
        <v>32</v>
      </c>
      <c r="F17" s="21"/>
      <c r="G17" s="22"/>
    </row>
    <row r="18" spans="1:7">
      <c r="A18" s="418">
        <v>5</v>
      </c>
      <c r="B18" s="422" t="s">
        <v>1580</v>
      </c>
      <c r="C18" s="419" t="s">
        <v>1953</v>
      </c>
      <c r="D18" s="424" t="s">
        <v>1429</v>
      </c>
      <c r="E18" s="425">
        <f>(E14+E15)*1.6</f>
        <v>192</v>
      </c>
      <c r="F18" s="21"/>
      <c r="G18" s="22"/>
    </row>
    <row r="19" spans="1:7" ht="25.5">
      <c r="A19" s="418">
        <v>6</v>
      </c>
      <c r="B19" s="422" t="s">
        <v>1580</v>
      </c>
      <c r="C19" s="419" t="s">
        <v>1954</v>
      </c>
      <c r="D19" s="424" t="s">
        <v>1429</v>
      </c>
      <c r="E19" s="425">
        <v>192</v>
      </c>
      <c r="F19" s="21"/>
      <c r="G19" s="22"/>
    </row>
    <row r="20" spans="1:7" s="17" customFormat="1">
      <c r="A20" s="28"/>
      <c r="B20" s="29"/>
      <c r="C20" s="30"/>
      <c r="D20" s="31"/>
      <c r="E20" s="12"/>
      <c r="F20" s="12"/>
      <c r="G20" s="32"/>
    </row>
    <row r="21" spans="1:7" ht="15">
      <c r="A21" s="13"/>
      <c r="B21" s="13"/>
      <c r="C21" s="18"/>
      <c r="D21" s="19"/>
      <c r="E21" s="18"/>
      <c r="F21" s="18" t="s">
        <v>6</v>
      </c>
      <c r="G21" s="20"/>
    </row>
    <row r="23" spans="1:7" s="25" customFormat="1" ht="12.75" customHeight="1">
      <c r="B23" s="26" t="str">
        <f>'1,1'!B37</f>
        <v>Piezīmes:</v>
      </c>
    </row>
    <row r="24" spans="1:7" s="25" customFormat="1" ht="45" customHeight="1">
      <c r="A24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24" s="684"/>
      <c r="C24" s="684"/>
      <c r="D24" s="684"/>
      <c r="E24" s="684"/>
      <c r="F24" s="684"/>
      <c r="G24" s="684"/>
    </row>
    <row r="25" spans="1:7" s="25" customFormat="1" ht="12.75" customHeight="1">
      <c r="A25" s="684" t="e">
        <f>'1,1'!#REF!</f>
        <v>#REF!</v>
      </c>
      <c r="B25" s="684"/>
      <c r="C25" s="684"/>
      <c r="D25" s="684"/>
      <c r="E25" s="684"/>
      <c r="F25" s="684"/>
      <c r="G25" s="684"/>
    </row>
    <row r="26" spans="1:7" s="25" customFormat="1" ht="12.75" customHeight="1">
      <c r="B26" s="27"/>
    </row>
    <row r="27" spans="1:7">
      <c r="B27" s="5" t="str">
        <f>'1,1'!B40</f>
        <v>Sastādīja:</v>
      </c>
    </row>
    <row r="28" spans="1:7" ht="14.25" customHeight="1">
      <c r="C28" s="33" t="str">
        <f>'1,1'!C41</f>
        <v>Arnis Gailītis</v>
      </c>
    </row>
    <row r="29" spans="1:7">
      <c r="C29" s="34" t="str">
        <f>'1,1'!C42</f>
        <v>Sertifikāta Nr.20-5643</v>
      </c>
      <c r="D29" s="35"/>
    </row>
    <row r="32" spans="1:7">
      <c r="B32" s="41" t="str">
        <f>'1,1'!B45</f>
        <v>Pārbaudīja:</v>
      </c>
      <c r="C32" s="3"/>
    </row>
    <row r="33" spans="2:3">
      <c r="B33" s="2"/>
      <c r="C33" s="33" t="str">
        <f>'1,1'!C46</f>
        <v>Andris Kokins</v>
      </c>
    </row>
    <row r="34" spans="2:3">
      <c r="B34" s="1"/>
      <c r="C34" s="34" t="str">
        <f>'1,1'!C47</f>
        <v>Sertifikāta Nr.10-0024</v>
      </c>
    </row>
  </sheetData>
  <mergeCells count="15">
    <mergeCell ref="A25:G25"/>
    <mergeCell ref="A24:G24"/>
    <mergeCell ref="A1:C1"/>
    <mergeCell ref="A2:G2"/>
    <mergeCell ref="A7:G7"/>
    <mergeCell ref="A11:A12"/>
    <mergeCell ref="B11:B12"/>
    <mergeCell ref="C11:C12"/>
    <mergeCell ref="D11:D12"/>
    <mergeCell ref="E11:E12"/>
    <mergeCell ref="F11:F12"/>
    <mergeCell ref="G11:G12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75"/>
  <sheetViews>
    <sheetView showZeros="0" view="pageBreakPreview" zoomScale="80" zoomScaleNormal="100" zoomScaleSheetLayoutView="80" workbookViewId="0">
      <selection activeCell="J58" sqref="J58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7.5703125" style="5" customWidth="1"/>
    <col min="5" max="5" width="8.140625" style="5" customWidth="1"/>
    <col min="6" max="7" width="9.140625" style="5"/>
    <col min="8" max="8" width="20.7109375" style="5" customWidth="1"/>
    <col min="9" max="16384" width="9.140625" style="5"/>
  </cols>
  <sheetData>
    <row r="1" spans="1:8" s="9" customFormat="1" ht="15">
      <c r="A1" s="686" t="s">
        <v>15</v>
      </c>
      <c r="B1" s="686"/>
      <c r="C1" s="686"/>
      <c r="D1" s="43"/>
      <c r="E1" s="36" t="str">
        <f ca="1">MID(CELL("filename",A1), FIND("]", CELL("filename",A1))+ 1, 255)</f>
        <v>2,7</v>
      </c>
      <c r="F1" s="36"/>
      <c r="G1" s="36"/>
      <c r="H1" s="36"/>
    </row>
    <row r="2" spans="1:8" s="9" customFormat="1" ht="15">
      <c r="A2" s="687" t="str">
        <f>C13</f>
        <v>Sakaru sistēmas (datoru un telefonu tīkli)</v>
      </c>
      <c r="B2" s="687"/>
      <c r="C2" s="687"/>
      <c r="D2" s="687"/>
      <c r="E2" s="687"/>
      <c r="F2" s="687"/>
      <c r="G2" s="687"/>
      <c r="H2" s="687"/>
    </row>
    <row r="3" spans="1:8" ht="47.25" customHeight="1">
      <c r="A3" s="6"/>
      <c r="B3" s="6" t="s">
        <v>2</v>
      </c>
      <c r="C3" s="695" t="str">
        <f>'1,1'!C3</f>
        <v>Skolas ēka un Siguldas mācību korpuss</v>
      </c>
      <c r="D3" s="695"/>
      <c r="E3" s="695"/>
      <c r="F3" s="695"/>
      <c r="G3" s="695"/>
      <c r="H3" s="695"/>
    </row>
    <row r="4" spans="1:8" ht="40.5" customHeight="1">
      <c r="A4" s="6"/>
      <c r="B4" s="6" t="s">
        <v>3</v>
      </c>
      <c r="C4" s="695" t="str">
        <f>'1,1'!C4</f>
        <v>Skolas ēkas pārbūve un Siguldas mācību korpusa būvniecība (1. kārta- mācību korpuss)</v>
      </c>
      <c r="D4" s="695"/>
      <c r="E4" s="695"/>
      <c r="F4" s="695"/>
      <c r="G4" s="695"/>
      <c r="H4" s="695"/>
    </row>
    <row r="5" spans="1:8" ht="15">
      <c r="A5" s="6"/>
      <c r="B5" s="6" t="s">
        <v>4</v>
      </c>
      <c r="C5" s="696" t="str">
        <f>'1,1'!C5</f>
        <v>Ata Kronvalda iela 7, Sigulda</v>
      </c>
      <c r="D5" s="696"/>
      <c r="E5" s="696"/>
      <c r="F5" s="696"/>
      <c r="G5" s="696"/>
      <c r="H5" s="696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  <c r="H7" s="685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690" t="s">
        <v>5</v>
      </c>
      <c r="B11" s="691" t="s">
        <v>7</v>
      </c>
      <c r="C11" s="697" t="s">
        <v>8</v>
      </c>
      <c r="D11" s="698"/>
      <c r="E11" s="694" t="s">
        <v>9</v>
      </c>
      <c r="F11" s="690" t="s">
        <v>10</v>
      </c>
      <c r="G11" s="688" t="s">
        <v>19</v>
      </c>
      <c r="H11" s="688" t="s">
        <v>20</v>
      </c>
    </row>
    <row r="12" spans="1:8" ht="59.25" customHeight="1">
      <c r="A12" s="690"/>
      <c r="B12" s="692"/>
      <c r="C12" s="699"/>
      <c r="D12" s="700"/>
      <c r="E12" s="694"/>
      <c r="F12" s="690"/>
      <c r="G12" s="689"/>
      <c r="H12" s="689"/>
    </row>
    <row r="13" spans="1:8" ht="31.5">
      <c r="A13" s="158">
        <v>0</v>
      </c>
      <c r="B13" s="159"/>
      <c r="C13" s="88" t="s">
        <v>1620</v>
      </c>
      <c r="D13" s="88"/>
      <c r="E13" s="124"/>
      <c r="F13" s="160"/>
      <c r="G13" s="23"/>
      <c r="H13" s="24"/>
    </row>
    <row r="14" spans="1:8" ht="25.5">
      <c r="A14" s="161"/>
      <c r="B14" s="162" t="s">
        <v>885</v>
      </c>
      <c r="C14" s="163" t="s">
        <v>886</v>
      </c>
      <c r="D14" s="163"/>
      <c r="E14" s="164"/>
      <c r="F14" s="164"/>
      <c r="G14" s="21"/>
      <c r="H14" s="22"/>
    </row>
    <row r="15" spans="1:8" ht="25.5">
      <c r="A15" s="165">
        <v>1</v>
      </c>
      <c r="B15" s="162" t="s">
        <v>885</v>
      </c>
      <c r="C15" s="166" t="s">
        <v>887</v>
      </c>
      <c r="D15" s="167" t="s">
        <v>888</v>
      </c>
      <c r="E15" s="168" t="s">
        <v>889</v>
      </c>
      <c r="F15" s="168">
        <v>1</v>
      </c>
      <c r="G15" s="21"/>
      <c r="H15" s="22"/>
    </row>
    <row r="16" spans="1:8" ht="25.5">
      <c r="A16" s="165">
        <v>2</v>
      </c>
      <c r="B16" s="162" t="s">
        <v>885</v>
      </c>
      <c r="C16" s="166" t="s">
        <v>887</v>
      </c>
      <c r="D16" s="169" t="s">
        <v>890</v>
      </c>
      <c r="E16" s="168" t="s">
        <v>889</v>
      </c>
      <c r="F16" s="168">
        <v>1</v>
      </c>
      <c r="G16" s="21"/>
      <c r="H16" s="22"/>
    </row>
    <row r="17" spans="1:8">
      <c r="A17" s="165">
        <v>3</v>
      </c>
      <c r="B17" s="162" t="s">
        <v>885</v>
      </c>
      <c r="C17" s="166" t="s">
        <v>891</v>
      </c>
      <c r="D17" s="167"/>
      <c r="E17" s="168" t="s">
        <v>889</v>
      </c>
      <c r="F17" s="168">
        <v>2</v>
      </c>
      <c r="G17" s="21"/>
      <c r="H17" s="22"/>
    </row>
    <row r="18" spans="1:8">
      <c r="A18" s="165">
        <v>4</v>
      </c>
      <c r="B18" s="162" t="s">
        <v>885</v>
      </c>
      <c r="C18" s="166" t="s">
        <v>892</v>
      </c>
      <c r="D18" s="167"/>
      <c r="E18" s="168" t="s">
        <v>889</v>
      </c>
      <c r="F18" s="168">
        <v>2</v>
      </c>
      <c r="G18" s="21"/>
      <c r="H18" s="22"/>
    </row>
    <row r="19" spans="1:8">
      <c r="A19" s="165">
        <v>5</v>
      </c>
      <c r="B19" s="162" t="s">
        <v>885</v>
      </c>
      <c r="C19" s="166" t="s">
        <v>893</v>
      </c>
      <c r="D19" s="167"/>
      <c r="E19" s="168" t="s">
        <v>889</v>
      </c>
      <c r="F19" s="168">
        <v>2</v>
      </c>
      <c r="G19" s="21"/>
      <c r="H19" s="22"/>
    </row>
    <row r="20" spans="1:8" ht="25.5">
      <c r="A20" s="165">
        <v>6</v>
      </c>
      <c r="B20" s="162" t="s">
        <v>885</v>
      </c>
      <c r="C20" s="166" t="s">
        <v>894</v>
      </c>
      <c r="D20" s="167"/>
      <c r="E20" s="168" t="s">
        <v>889</v>
      </c>
      <c r="F20" s="168">
        <v>4</v>
      </c>
      <c r="G20" s="21"/>
      <c r="H20" s="22"/>
    </row>
    <row r="21" spans="1:8">
      <c r="A21" s="165">
        <v>7</v>
      </c>
      <c r="B21" s="162" t="s">
        <v>885</v>
      </c>
      <c r="C21" s="170" t="s">
        <v>895</v>
      </c>
      <c r="D21" s="169" t="s">
        <v>896</v>
      </c>
      <c r="E21" s="171" t="s">
        <v>18</v>
      </c>
      <c r="F21" s="168">
        <v>2</v>
      </c>
      <c r="G21" s="21"/>
      <c r="H21" s="22"/>
    </row>
    <row r="22" spans="1:8">
      <c r="A22" s="165">
        <v>8</v>
      </c>
      <c r="B22" s="162" t="s">
        <v>885</v>
      </c>
      <c r="C22" s="166" t="s">
        <v>897</v>
      </c>
      <c r="D22" s="167" t="s">
        <v>898</v>
      </c>
      <c r="E22" s="168" t="s">
        <v>18</v>
      </c>
      <c r="F22" s="168">
        <v>1</v>
      </c>
      <c r="G22" s="21"/>
      <c r="H22" s="22"/>
    </row>
    <row r="23" spans="1:8">
      <c r="A23" s="165">
        <v>9</v>
      </c>
      <c r="B23" s="162" t="s">
        <v>885</v>
      </c>
      <c r="C23" s="166" t="s">
        <v>899</v>
      </c>
      <c r="D23" s="169" t="s">
        <v>900</v>
      </c>
      <c r="E23" s="168" t="s">
        <v>18</v>
      </c>
      <c r="F23" s="168">
        <v>26</v>
      </c>
      <c r="G23" s="21"/>
      <c r="H23" s="22"/>
    </row>
    <row r="24" spans="1:8">
      <c r="A24" s="165">
        <v>10</v>
      </c>
      <c r="B24" s="162" t="s">
        <v>885</v>
      </c>
      <c r="C24" s="170" t="s">
        <v>901</v>
      </c>
      <c r="D24" s="169" t="s">
        <v>902</v>
      </c>
      <c r="E24" s="168" t="s">
        <v>18</v>
      </c>
      <c r="F24" s="168">
        <v>1</v>
      </c>
      <c r="G24" s="21"/>
      <c r="H24" s="22"/>
    </row>
    <row r="25" spans="1:8" ht="76.5">
      <c r="A25" s="165">
        <v>11</v>
      </c>
      <c r="B25" s="162" t="s">
        <v>885</v>
      </c>
      <c r="C25" s="166" t="s">
        <v>903</v>
      </c>
      <c r="D25" s="166" t="s">
        <v>904</v>
      </c>
      <c r="E25" s="168" t="s">
        <v>18</v>
      </c>
      <c r="F25" s="168">
        <v>2</v>
      </c>
      <c r="G25" s="21"/>
      <c r="H25" s="22"/>
    </row>
    <row r="26" spans="1:8" ht="63.75">
      <c r="A26" s="165">
        <v>12</v>
      </c>
      <c r="B26" s="162" t="s">
        <v>885</v>
      </c>
      <c r="C26" s="172" t="s">
        <v>905</v>
      </c>
      <c r="D26" s="172" t="s">
        <v>906</v>
      </c>
      <c r="E26" s="168"/>
      <c r="F26" s="168">
        <v>2</v>
      </c>
      <c r="G26" s="21"/>
      <c r="H26" s="22"/>
    </row>
    <row r="27" spans="1:8" ht="51">
      <c r="A27" s="165">
        <v>13</v>
      </c>
      <c r="B27" s="162" t="s">
        <v>885</v>
      </c>
      <c r="C27" s="172" t="s">
        <v>907</v>
      </c>
      <c r="D27" s="166" t="s">
        <v>908</v>
      </c>
      <c r="E27" s="168" t="s">
        <v>18</v>
      </c>
      <c r="F27" s="168">
        <v>1</v>
      </c>
      <c r="G27" s="21"/>
      <c r="H27" s="22"/>
    </row>
    <row r="28" spans="1:8" ht="51">
      <c r="A28" s="165">
        <v>14</v>
      </c>
      <c r="B28" s="162" t="s">
        <v>885</v>
      </c>
      <c r="C28" s="172" t="s">
        <v>909</v>
      </c>
      <c r="D28" s="166" t="s">
        <v>910</v>
      </c>
      <c r="E28" s="168" t="s">
        <v>18</v>
      </c>
      <c r="F28" s="168">
        <v>1</v>
      </c>
      <c r="G28" s="21"/>
      <c r="H28" s="22"/>
    </row>
    <row r="29" spans="1:8">
      <c r="A29" s="165">
        <v>15</v>
      </c>
      <c r="B29" s="162" t="s">
        <v>885</v>
      </c>
      <c r="C29" s="166" t="s">
        <v>911</v>
      </c>
      <c r="D29" s="166"/>
      <c r="E29" s="168" t="s">
        <v>18</v>
      </c>
      <c r="F29" s="168">
        <v>25</v>
      </c>
      <c r="G29" s="21"/>
      <c r="H29" s="22"/>
    </row>
    <row r="30" spans="1:8" ht="25.5">
      <c r="A30" s="165">
        <v>16</v>
      </c>
      <c r="B30" s="162" t="s">
        <v>885</v>
      </c>
      <c r="C30" s="173" t="s">
        <v>912</v>
      </c>
      <c r="D30" s="166"/>
      <c r="E30" s="168" t="s">
        <v>18</v>
      </c>
      <c r="F30" s="168">
        <v>2</v>
      </c>
      <c r="G30" s="21"/>
      <c r="H30" s="22"/>
    </row>
    <row r="31" spans="1:8" ht="38.25">
      <c r="A31" s="165">
        <v>17</v>
      </c>
      <c r="B31" s="162" t="s">
        <v>885</v>
      </c>
      <c r="C31" s="166" t="s">
        <v>913</v>
      </c>
      <c r="D31" s="166" t="s">
        <v>914</v>
      </c>
      <c r="E31" s="168" t="s">
        <v>18</v>
      </c>
      <c r="F31" s="168">
        <v>7</v>
      </c>
      <c r="G31" s="21"/>
      <c r="H31" s="22"/>
    </row>
    <row r="32" spans="1:8">
      <c r="A32" s="165">
        <v>18</v>
      </c>
      <c r="B32" s="162" t="s">
        <v>885</v>
      </c>
      <c r="C32" s="172" t="s">
        <v>915</v>
      </c>
      <c r="D32" s="166"/>
      <c r="E32" s="168" t="s">
        <v>18</v>
      </c>
      <c r="F32" s="168">
        <v>13</v>
      </c>
      <c r="G32" s="21"/>
      <c r="H32" s="22"/>
    </row>
    <row r="33" spans="1:8" ht="25.5">
      <c r="A33" s="165">
        <v>19</v>
      </c>
      <c r="B33" s="162" t="s">
        <v>885</v>
      </c>
      <c r="C33" s="166" t="s">
        <v>916</v>
      </c>
      <c r="D33" s="166"/>
      <c r="E33" s="168" t="s">
        <v>889</v>
      </c>
      <c r="F33" s="168">
        <v>2</v>
      </c>
      <c r="G33" s="21"/>
      <c r="H33" s="22"/>
    </row>
    <row r="34" spans="1:8">
      <c r="A34" s="165">
        <v>20</v>
      </c>
      <c r="B34" s="162" t="s">
        <v>885</v>
      </c>
      <c r="C34" s="174" t="s">
        <v>917</v>
      </c>
      <c r="D34" s="166"/>
      <c r="E34" s="168" t="s">
        <v>18</v>
      </c>
      <c r="F34" s="168">
        <v>24</v>
      </c>
      <c r="G34" s="21"/>
      <c r="H34" s="22"/>
    </row>
    <row r="35" spans="1:8" ht="42.75">
      <c r="A35" s="309">
        <v>21</v>
      </c>
      <c r="B35" s="367" t="s">
        <v>885</v>
      </c>
      <c r="C35" s="542" t="s">
        <v>918</v>
      </c>
      <c r="D35" s="542" t="s">
        <v>919</v>
      </c>
      <c r="E35" s="543" t="s">
        <v>18</v>
      </c>
      <c r="F35" s="544">
        <v>9</v>
      </c>
      <c r="G35" s="21"/>
      <c r="H35" s="22"/>
    </row>
    <row r="36" spans="1:8" ht="42.75">
      <c r="A36" s="309">
        <v>22</v>
      </c>
      <c r="B36" s="367" t="s">
        <v>885</v>
      </c>
      <c r="C36" s="545" t="s">
        <v>1928</v>
      </c>
      <c r="D36" s="542" t="s">
        <v>1929</v>
      </c>
      <c r="E36" s="543" t="s">
        <v>18</v>
      </c>
      <c r="F36" s="544">
        <v>26</v>
      </c>
      <c r="G36" s="21"/>
      <c r="H36" s="22"/>
    </row>
    <row r="37" spans="1:8" ht="63.75">
      <c r="A37" s="309">
        <v>23</v>
      </c>
      <c r="B37" s="367" t="s">
        <v>885</v>
      </c>
      <c r="C37" s="318" t="s">
        <v>920</v>
      </c>
      <c r="D37" s="318" t="s">
        <v>921</v>
      </c>
      <c r="E37" s="546" t="s">
        <v>18</v>
      </c>
      <c r="F37" s="367">
        <v>58</v>
      </c>
      <c r="G37" s="21"/>
      <c r="H37" s="22"/>
    </row>
    <row r="38" spans="1:8" ht="63.75">
      <c r="A38" s="309">
        <v>24</v>
      </c>
      <c r="B38" s="367" t="s">
        <v>885</v>
      </c>
      <c r="C38" s="318" t="s">
        <v>922</v>
      </c>
      <c r="D38" s="318" t="s">
        <v>921</v>
      </c>
      <c r="E38" s="546" t="s">
        <v>18</v>
      </c>
      <c r="F38" s="367">
        <v>48</v>
      </c>
      <c r="G38" s="21"/>
      <c r="H38" s="22"/>
    </row>
    <row r="39" spans="1:8" ht="63.75">
      <c r="A39" s="309">
        <v>25</v>
      </c>
      <c r="B39" s="367" t="s">
        <v>885</v>
      </c>
      <c r="C39" s="318" t="s">
        <v>923</v>
      </c>
      <c r="D39" s="318" t="s">
        <v>921</v>
      </c>
      <c r="E39" s="546" t="s">
        <v>18</v>
      </c>
      <c r="F39" s="367">
        <v>13</v>
      </c>
      <c r="G39" s="21"/>
      <c r="H39" s="22"/>
    </row>
    <row r="40" spans="1:8" ht="63.75">
      <c r="A40" s="309">
        <v>26</v>
      </c>
      <c r="B40" s="367" t="s">
        <v>885</v>
      </c>
      <c r="C40" s="318" t="s">
        <v>924</v>
      </c>
      <c r="D40" s="318" t="s">
        <v>921</v>
      </c>
      <c r="E40" s="546" t="s">
        <v>18</v>
      </c>
      <c r="F40" s="367">
        <v>13</v>
      </c>
      <c r="G40" s="21"/>
      <c r="H40" s="22"/>
    </row>
    <row r="41" spans="1:8" ht="63.75">
      <c r="A41" s="309">
        <v>27</v>
      </c>
      <c r="B41" s="367" t="s">
        <v>885</v>
      </c>
      <c r="C41" s="547" t="s">
        <v>1930</v>
      </c>
      <c r="D41" s="547" t="s">
        <v>921</v>
      </c>
      <c r="E41" s="546" t="s">
        <v>18</v>
      </c>
      <c r="F41" s="367">
        <v>13</v>
      </c>
      <c r="G41" s="21"/>
      <c r="H41" s="22"/>
    </row>
    <row r="42" spans="1:8" ht="57">
      <c r="A42" s="309">
        <v>28</v>
      </c>
      <c r="B42" s="367" t="s">
        <v>885</v>
      </c>
      <c r="C42" s="542" t="s">
        <v>925</v>
      </c>
      <c r="D42" s="542" t="s">
        <v>926</v>
      </c>
      <c r="E42" s="546" t="s">
        <v>18</v>
      </c>
      <c r="F42" s="367">
        <v>232</v>
      </c>
      <c r="G42" s="21"/>
      <c r="H42" s="22"/>
    </row>
    <row r="43" spans="1:8" ht="28.5">
      <c r="A43" s="309">
        <v>29</v>
      </c>
      <c r="B43" s="367" t="s">
        <v>885</v>
      </c>
      <c r="C43" s="542" t="s">
        <v>927</v>
      </c>
      <c r="D43" s="542" t="s">
        <v>928</v>
      </c>
      <c r="E43" s="546" t="s">
        <v>18</v>
      </c>
      <c r="F43" s="367">
        <v>164</v>
      </c>
      <c r="G43" s="21"/>
      <c r="H43" s="22"/>
    </row>
    <row r="44" spans="1:8" ht="51">
      <c r="A44" s="309">
        <v>30</v>
      </c>
      <c r="B44" s="367" t="s">
        <v>885</v>
      </c>
      <c r="C44" s="548" t="s">
        <v>929</v>
      </c>
      <c r="D44" s="549" t="s">
        <v>930</v>
      </c>
      <c r="E44" s="544" t="s">
        <v>18</v>
      </c>
      <c r="F44" s="544">
        <v>6</v>
      </c>
      <c r="G44" s="21"/>
      <c r="H44" s="22"/>
    </row>
    <row r="45" spans="1:8" ht="38.25">
      <c r="A45" s="309">
        <v>31</v>
      </c>
      <c r="B45" s="367" t="s">
        <v>885</v>
      </c>
      <c r="C45" s="548" t="s">
        <v>931</v>
      </c>
      <c r="D45" s="549" t="s">
        <v>932</v>
      </c>
      <c r="E45" s="544" t="s">
        <v>18</v>
      </c>
      <c r="F45" s="544">
        <v>7</v>
      </c>
      <c r="G45" s="21"/>
      <c r="H45" s="22"/>
    </row>
    <row r="46" spans="1:8">
      <c r="A46" s="309">
        <v>32</v>
      </c>
      <c r="B46" s="367" t="s">
        <v>885</v>
      </c>
      <c r="C46" s="549" t="s">
        <v>933</v>
      </c>
      <c r="D46" s="549" t="s">
        <v>934</v>
      </c>
      <c r="E46" s="546" t="s">
        <v>18</v>
      </c>
      <c r="F46" s="546">
        <v>13</v>
      </c>
      <c r="G46" s="21"/>
      <c r="H46" s="22"/>
    </row>
    <row r="47" spans="1:8">
      <c r="A47" s="309">
        <v>33</v>
      </c>
      <c r="B47" s="367" t="s">
        <v>885</v>
      </c>
      <c r="C47" s="549" t="s">
        <v>935</v>
      </c>
      <c r="D47" s="549" t="s">
        <v>934</v>
      </c>
      <c r="E47" s="546" t="s">
        <v>18</v>
      </c>
      <c r="F47" s="546">
        <v>13</v>
      </c>
      <c r="G47" s="21"/>
      <c r="H47" s="22"/>
    </row>
    <row r="48" spans="1:8" ht="38.25">
      <c r="A48" s="309">
        <v>34</v>
      </c>
      <c r="B48" s="367" t="s">
        <v>885</v>
      </c>
      <c r="C48" s="550" t="s">
        <v>1931</v>
      </c>
      <c r="D48" s="550" t="s">
        <v>1932</v>
      </c>
      <c r="E48" s="546" t="s">
        <v>32</v>
      </c>
      <c r="F48" s="546">
        <v>65</v>
      </c>
      <c r="G48" s="21"/>
      <c r="H48" s="22"/>
    </row>
    <row r="49" spans="1:8" ht="102">
      <c r="A49" s="309">
        <v>35</v>
      </c>
      <c r="B49" s="367" t="s">
        <v>885</v>
      </c>
      <c r="C49" s="550" t="s">
        <v>1004</v>
      </c>
      <c r="D49" s="549" t="s">
        <v>936</v>
      </c>
      <c r="E49" s="544" t="s">
        <v>32</v>
      </c>
      <c r="F49" s="544">
        <v>11750</v>
      </c>
      <c r="G49" s="21"/>
      <c r="H49" s="22"/>
    </row>
    <row r="50" spans="1:8">
      <c r="A50" s="309">
        <v>36</v>
      </c>
      <c r="B50" s="367" t="s">
        <v>885</v>
      </c>
      <c r="C50" s="548" t="s">
        <v>937</v>
      </c>
      <c r="D50" s="551" t="s">
        <v>938</v>
      </c>
      <c r="E50" s="544" t="s">
        <v>32</v>
      </c>
      <c r="F50" s="544">
        <v>515</v>
      </c>
      <c r="G50" s="21"/>
      <c r="H50" s="22"/>
    </row>
    <row r="51" spans="1:8">
      <c r="A51" s="309">
        <v>37</v>
      </c>
      <c r="B51" s="367" t="s">
        <v>885</v>
      </c>
      <c r="C51" s="549" t="s">
        <v>939</v>
      </c>
      <c r="D51" s="551" t="s">
        <v>934</v>
      </c>
      <c r="E51" s="546" t="s">
        <v>32</v>
      </c>
      <c r="F51" s="546">
        <v>1500</v>
      </c>
      <c r="G51" s="21"/>
      <c r="H51" s="22"/>
    </row>
    <row r="52" spans="1:8">
      <c r="A52" s="309">
        <v>38</v>
      </c>
      <c r="B52" s="367" t="s">
        <v>885</v>
      </c>
      <c r="C52" s="549" t="s">
        <v>940</v>
      </c>
      <c r="D52" s="551" t="s">
        <v>941</v>
      </c>
      <c r="E52" s="546" t="s">
        <v>32</v>
      </c>
      <c r="F52" s="546">
        <v>50</v>
      </c>
      <c r="G52" s="21"/>
      <c r="H52" s="22"/>
    </row>
    <row r="53" spans="1:8" ht="25.5">
      <c r="A53" s="309">
        <v>39</v>
      </c>
      <c r="B53" s="367" t="s">
        <v>885</v>
      </c>
      <c r="C53" s="549" t="s">
        <v>942</v>
      </c>
      <c r="D53" s="551" t="s">
        <v>943</v>
      </c>
      <c r="E53" s="546" t="s">
        <v>18</v>
      </c>
      <c r="F53" s="546">
        <v>210</v>
      </c>
      <c r="G53" s="21"/>
      <c r="H53" s="22"/>
    </row>
    <row r="54" spans="1:8">
      <c r="A54" s="309">
        <v>40</v>
      </c>
      <c r="B54" s="367" t="s">
        <v>885</v>
      </c>
      <c r="C54" s="549" t="s">
        <v>944</v>
      </c>
      <c r="D54" s="551" t="s">
        <v>943</v>
      </c>
      <c r="E54" s="546" t="s">
        <v>18</v>
      </c>
      <c r="F54" s="546">
        <v>25</v>
      </c>
      <c r="G54" s="21"/>
      <c r="H54" s="22"/>
    </row>
    <row r="55" spans="1:8">
      <c r="A55" s="309">
        <v>41</v>
      </c>
      <c r="B55" s="367" t="s">
        <v>885</v>
      </c>
      <c r="C55" s="549" t="s">
        <v>945</v>
      </c>
      <c r="D55" s="551" t="s">
        <v>943</v>
      </c>
      <c r="E55" s="546" t="s">
        <v>18</v>
      </c>
      <c r="F55" s="546">
        <v>190</v>
      </c>
      <c r="G55" s="21"/>
      <c r="H55" s="22"/>
    </row>
    <row r="56" spans="1:8">
      <c r="A56" s="309">
        <v>42</v>
      </c>
      <c r="B56" s="367" t="s">
        <v>885</v>
      </c>
      <c r="C56" s="549" t="s">
        <v>946</v>
      </c>
      <c r="D56" s="551" t="s">
        <v>943</v>
      </c>
      <c r="E56" s="546" t="s">
        <v>18</v>
      </c>
      <c r="F56" s="546">
        <v>20</v>
      </c>
      <c r="G56" s="21"/>
      <c r="H56" s="22"/>
    </row>
    <row r="57" spans="1:8">
      <c r="A57" s="309">
        <v>43</v>
      </c>
      <c r="B57" s="367" t="s">
        <v>885</v>
      </c>
      <c r="C57" s="549" t="s">
        <v>947</v>
      </c>
      <c r="D57" s="551" t="s">
        <v>934</v>
      </c>
      <c r="E57" s="546" t="s">
        <v>18</v>
      </c>
      <c r="F57" s="546">
        <v>1200</v>
      </c>
      <c r="G57" s="21"/>
      <c r="H57" s="22"/>
    </row>
    <row r="58" spans="1:8">
      <c r="A58" s="309">
        <v>44</v>
      </c>
      <c r="B58" s="367" t="s">
        <v>885</v>
      </c>
      <c r="C58" s="549" t="s">
        <v>948</v>
      </c>
      <c r="D58" s="551" t="s">
        <v>934</v>
      </c>
      <c r="E58" s="546" t="s">
        <v>18</v>
      </c>
      <c r="F58" s="546">
        <v>80</v>
      </c>
      <c r="G58" s="21"/>
      <c r="H58" s="22"/>
    </row>
    <row r="59" spans="1:8">
      <c r="A59" s="309">
        <v>45</v>
      </c>
      <c r="B59" s="367" t="s">
        <v>885</v>
      </c>
      <c r="C59" s="549" t="s">
        <v>949</v>
      </c>
      <c r="D59" s="551" t="s">
        <v>934</v>
      </c>
      <c r="E59" s="546" t="s">
        <v>18</v>
      </c>
      <c r="F59" s="546">
        <v>1200</v>
      </c>
      <c r="G59" s="21"/>
      <c r="H59" s="22"/>
    </row>
    <row r="60" spans="1:8" s="17" customFormat="1">
      <c r="A60" s="309">
        <v>46</v>
      </c>
      <c r="B60" s="367" t="s">
        <v>885</v>
      </c>
      <c r="C60" s="549" t="s">
        <v>950</v>
      </c>
      <c r="D60" s="551" t="s">
        <v>934</v>
      </c>
      <c r="E60" s="546" t="s">
        <v>18</v>
      </c>
      <c r="F60" s="546">
        <v>1</v>
      </c>
      <c r="G60" s="21"/>
      <c r="H60" s="22"/>
    </row>
    <row r="61" spans="1:8">
      <c r="A61" s="309">
        <v>47</v>
      </c>
      <c r="B61" s="367" t="s">
        <v>885</v>
      </c>
      <c r="C61" s="549" t="s">
        <v>951</v>
      </c>
      <c r="D61" s="551" t="s">
        <v>934</v>
      </c>
      <c r="E61" s="546" t="s">
        <v>889</v>
      </c>
      <c r="F61" s="546">
        <v>5</v>
      </c>
      <c r="G61" s="21"/>
      <c r="H61" s="22"/>
    </row>
    <row r="62" spans="1:8">
      <c r="A62" s="552">
        <v>48</v>
      </c>
      <c r="B62" s="553" t="s">
        <v>885</v>
      </c>
      <c r="C62" s="554" t="s">
        <v>952</v>
      </c>
      <c r="D62" s="555" t="s">
        <v>934</v>
      </c>
      <c r="E62" s="556" t="s">
        <v>889</v>
      </c>
      <c r="F62" s="556">
        <v>1</v>
      </c>
      <c r="G62" s="21"/>
      <c r="H62" s="22"/>
    </row>
    <row r="63" spans="1:8" ht="15">
      <c r="A63" s="557"/>
      <c r="B63" s="557"/>
      <c r="C63" s="414"/>
      <c r="D63" s="558"/>
      <c r="E63" s="559"/>
      <c r="F63" s="559"/>
      <c r="G63" s="18" t="s">
        <v>6</v>
      </c>
      <c r="H63" s="20"/>
    </row>
    <row r="64" spans="1:8" s="25" customFormat="1" ht="12.75" customHeight="1">
      <c r="B64" s="26" t="str">
        <f>'1,1'!B37</f>
        <v>Piezīmes:</v>
      </c>
    </row>
    <row r="65" spans="1:8" s="25" customFormat="1" ht="45" customHeight="1">
      <c r="A65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65" s="684"/>
      <c r="C65" s="684"/>
      <c r="D65" s="684"/>
      <c r="E65" s="684"/>
      <c r="F65" s="684"/>
      <c r="G65" s="684"/>
      <c r="H65" s="684"/>
    </row>
    <row r="66" spans="1:8" s="25" customFormat="1" ht="12.75" customHeight="1">
      <c r="A66" s="684" t="e">
        <f>'1,1'!#REF!</f>
        <v>#REF!</v>
      </c>
      <c r="B66" s="684"/>
      <c r="C66" s="684"/>
      <c r="D66" s="684"/>
      <c r="E66" s="684"/>
      <c r="F66" s="684"/>
      <c r="G66" s="684"/>
      <c r="H66" s="684"/>
    </row>
    <row r="67" spans="1:8" s="25" customFormat="1" ht="12.75" customHeight="1">
      <c r="B67" s="27"/>
    </row>
    <row r="68" spans="1:8">
      <c r="B68" s="5" t="str">
        <f>'1,1'!B40</f>
        <v>Sastādīja:</v>
      </c>
    </row>
    <row r="69" spans="1:8" ht="14.25" customHeight="1">
      <c r="C69" s="33" t="str">
        <f>'1,1'!C41</f>
        <v>Arnis Gailītis</v>
      </c>
      <c r="D69" s="33"/>
    </row>
    <row r="70" spans="1:8">
      <c r="C70" s="34" t="str">
        <f>'1,1'!C42</f>
        <v>Sertifikāta Nr.20-5643</v>
      </c>
      <c r="D70" s="34"/>
      <c r="E70" s="35"/>
    </row>
    <row r="73" spans="1:8">
      <c r="B73" s="41" t="str">
        <f>'1,1'!B45</f>
        <v>Pārbaudīja:</v>
      </c>
      <c r="C73" s="3"/>
      <c r="D73" s="3"/>
    </row>
    <row r="74" spans="1:8">
      <c r="B74" s="2"/>
      <c r="C74" s="33" t="str">
        <f>'1,1'!C46</f>
        <v>Andris Kokins</v>
      </c>
      <c r="D74" s="33"/>
    </row>
    <row r="75" spans="1:8">
      <c r="B75" s="1"/>
      <c r="C75" s="34" t="str">
        <f>'1,1'!C47</f>
        <v>Sertifikāta Nr.10-0024</v>
      </c>
      <c r="D75" s="34"/>
    </row>
  </sheetData>
  <mergeCells count="15">
    <mergeCell ref="A66:H66"/>
    <mergeCell ref="A65:H65"/>
    <mergeCell ref="A1:C1"/>
    <mergeCell ref="A2:H2"/>
    <mergeCell ref="A7:H7"/>
    <mergeCell ref="A11:A12"/>
    <mergeCell ref="B11:B12"/>
    <mergeCell ref="E11:E12"/>
    <mergeCell ref="F11:F12"/>
    <mergeCell ref="G11:G12"/>
    <mergeCell ref="H11:H12"/>
    <mergeCell ref="C3:H3"/>
    <mergeCell ref="C4:H4"/>
    <mergeCell ref="C5:H5"/>
    <mergeCell ref="C11:D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2"/>
  <sheetViews>
    <sheetView showZeros="0" view="pageBreakPreview" zoomScale="80" zoomScaleNormal="100" zoomScaleSheetLayoutView="80" workbookViewId="0">
      <selection activeCell="A48" sqref="A48:XFD176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7.5703125" style="5" customWidth="1"/>
    <col min="5" max="5" width="8.140625" style="5" customWidth="1"/>
    <col min="6" max="7" width="9.140625" style="5"/>
    <col min="8" max="8" width="20.7109375" style="5" customWidth="1"/>
    <col min="9" max="9" width="9.140625" style="5"/>
    <col min="10" max="10" width="0" style="5" hidden="1" customWidth="1"/>
    <col min="11" max="16384" width="9.140625" style="5"/>
  </cols>
  <sheetData>
    <row r="1" spans="1:8" s="9" customFormat="1" ht="15">
      <c r="A1" s="686" t="s">
        <v>15</v>
      </c>
      <c r="B1" s="686"/>
      <c r="C1" s="686"/>
      <c r="D1" s="43"/>
      <c r="E1" s="36" t="str">
        <f ca="1">MID(CELL("filename",A1), FIND("]", CELL("filename",A1))+ 1, 255)</f>
        <v>2,8</v>
      </c>
      <c r="F1" s="36"/>
      <c r="G1" s="36"/>
      <c r="H1" s="36"/>
    </row>
    <row r="2" spans="1:8" s="9" customFormat="1" ht="15">
      <c r="A2" s="687" t="str">
        <f>C13</f>
        <v xml:space="preserve">Apsardzes un piekļuves sistēmas </v>
      </c>
      <c r="B2" s="687"/>
      <c r="C2" s="687"/>
      <c r="D2" s="687"/>
      <c r="E2" s="687"/>
      <c r="F2" s="687"/>
      <c r="G2" s="687"/>
      <c r="H2" s="687"/>
    </row>
    <row r="3" spans="1:8" ht="47.25" customHeight="1">
      <c r="A3" s="6"/>
      <c r="B3" s="6" t="s">
        <v>2</v>
      </c>
      <c r="C3" s="695" t="str">
        <f>'1,1'!C3</f>
        <v>Skolas ēka un Siguldas mācību korpuss</v>
      </c>
      <c r="D3" s="695"/>
      <c r="E3" s="695"/>
      <c r="F3" s="695"/>
      <c r="G3" s="695"/>
      <c r="H3" s="695"/>
    </row>
    <row r="4" spans="1:8" ht="40.5" customHeight="1">
      <c r="A4" s="6"/>
      <c r="B4" s="6" t="s">
        <v>3</v>
      </c>
      <c r="C4" s="695" t="str">
        <f>'1,1'!C4</f>
        <v>Skolas ēkas pārbūve un Siguldas mācību korpusa būvniecība (1. kārta- mācību korpuss)</v>
      </c>
      <c r="D4" s="695"/>
      <c r="E4" s="695"/>
      <c r="F4" s="695"/>
      <c r="G4" s="695"/>
      <c r="H4" s="695"/>
    </row>
    <row r="5" spans="1:8" ht="15">
      <c r="A5" s="6"/>
      <c r="B5" s="6" t="s">
        <v>4</v>
      </c>
      <c r="C5" s="696" t="str">
        <f>'1,1'!C5</f>
        <v>Ata Kronvalda iela 7, Sigulda</v>
      </c>
      <c r="D5" s="696"/>
      <c r="E5" s="696"/>
      <c r="F5" s="696"/>
      <c r="G5" s="696"/>
      <c r="H5" s="696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  <c r="H7" s="685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690" t="s">
        <v>5</v>
      </c>
      <c r="B11" s="691" t="s">
        <v>7</v>
      </c>
      <c r="C11" s="697" t="s">
        <v>8</v>
      </c>
      <c r="D11" s="698"/>
      <c r="E11" s="694" t="s">
        <v>9</v>
      </c>
      <c r="F11" s="690" t="s">
        <v>10</v>
      </c>
      <c r="G11" s="688" t="s">
        <v>19</v>
      </c>
      <c r="H11" s="688" t="s">
        <v>20</v>
      </c>
    </row>
    <row r="12" spans="1:8" ht="59.25" customHeight="1">
      <c r="A12" s="690"/>
      <c r="B12" s="692"/>
      <c r="C12" s="699"/>
      <c r="D12" s="700"/>
      <c r="E12" s="694"/>
      <c r="F12" s="690"/>
      <c r="G12" s="689"/>
      <c r="H12" s="689"/>
    </row>
    <row r="13" spans="1:8" ht="15.75">
      <c r="A13" s="158"/>
      <c r="B13" s="87"/>
      <c r="C13" s="88" t="s">
        <v>1621</v>
      </c>
      <c r="D13" s="88"/>
      <c r="E13" s="123"/>
      <c r="F13" s="124"/>
      <c r="G13" s="23"/>
      <c r="H13" s="24"/>
    </row>
    <row r="14" spans="1:8" ht="25.5">
      <c r="A14" s="91"/>
      <c r="B14" s="92" t="s">
        <v>885</v>
      </c>
      <c r="C14" s="179" t="s">
        <v>953</v>
      </c>
      <c r="D14" s="179"/>
      <c r="E14" s="126"/>
      <c r="F14" s="126"/>
      <c r="G14" s="21"/>
      <c r="H14" s="22"/>
    </row>
    <row r="15" spans="1:8">
      <c r="A15" s="91"/>
      <c r="B15" s="141" t="s">
        <v>885</v>
      </c>
      <c r="C15" s="180" t="s">
        <v>954</v>
      </c>
      <c r="D15" s="180"/>
      <c r="E15" s="180"/>
      <c r="F15" s="180"/>
      <c r="G15" s="21"/>
      <c r="H15" s="22"/>
    </row>
    <row r="16" spans="1:8">
      <c r="A16" s="165">
        <v>1</v>
      </c>
      <c r="B16" s="141" t="s">
        <v>885</v>
      </c>
      <c r="C16" s="181" t="s">
        <v>955</v>
      </c>
      <c r="D16" s="182" t="s">
        <v>956</v>
      </c>
      <c r="E16" s="178" t="s">
        <v>889</v>
      </c>
      <c r="F16" s="183">
        <v>1</v>
      </c>
      <c r="G16" s="21"/>
      <c r="H16" s="22"/>
    </row>
    <row r="17" spans="1:8">
      <c r="A17" s="165">
        <v>2</v>
      </c>
      <c r="B17" s="141" t="s">
        <v>885</v>
      </c>
      <c r="C17" s="181" t="s">
        <v>957</v>
      </c>
      <c r="D17" s="182" t="s">
        <v>958</v>
      </c>
      <c r="E17" s="178" t="s">
        <v>889</v>
      </c>
      <c r="F17" s="183">
        <v>1</v>
      </c>
      <c r="G17" s="21"/>
      <c r="H17" s="22"/>
    </row>
    <row r="18" spans="1:8">
      <c r="A18" s="165">
        <v>3</v>
      </c>
      <c r="B18" s="141" t="s">
        <v>885</v>
      </c>
      <c r="C18" s="181" t="s">
        <v>959</v>
      </c>
      <c r="D18" s="182" t="s">
        <v>960</v>
      </c>
      <c r="E18" s="178" t="s">
        <v>889</v>
      </c>
      <c r="F18" s="183">
        <v>4</v>
      </c>
      <c r="G18" s="21"/>
      <c r="H18" s="22"/>
    </row>
    <row r="19" spans="1:8">
      <c r="A19" s="165">
        <v>4</v>
      </c>
      <c r="B19" s="141" t="s">
        <v>885</v>
      </c>
      <c r="C19" s="181" t="s">
        <v>961</v>
      </c>
      <c r="D19" s="182" t="s">
        <v>962</v>
      </c>
      <c r="E19" s="178" t="s">
        <v>18</v>
      </c>
      <c r="F19" s="183">
        <v>5</v>
      </c>
      <c r="G19" s="21"/>
      <c r="H19" s="22"/>
    </row>
    <row r="20" spans="1:8">
      <c r="A20" s="165">
        <v>5</v>
      </c>
      <c r="B20" s="141" t="s">
        <v>885</v>
      </c>
      <c r="C20" s="181" t="s">
        <v>963</v>
      </c>
      <c r="D20" s="182" t="s">
        <v>964</v>
      </c>
      <c r="E20" s="178" t="s">
        <v>889</v>
      </c>
      <c r="F20" s="183">
        <v>4</v>
      </c>
      <c r="G20" s="21"/>
      <c r="H20" s="22"/>
    </row>
    <row r="21" spans="1:8">
      <c r="A21" s="165">
        <v>6</v>
      </c>
      <c r="B21" s="141" t="s">
        <v>885</v>
      </c>
      <c r="C21" s="181" t="s">
        <v>965</v>
      </c>
      <c r="D21" s="182" t="s">
        <v>966</v>
      </c>
      <c r="E21" s="178" t="s">
        <v>18</v>
      </c>
      <c r="F21" s="183">
        <v>4</v>
      </c>
      <c r="G21" s="21"/>
      <c r="H21" s="22"/>
    </row>
    <row r="22" spans="1:8">
      <c r="A22" s="165">
        <v>7</v>
      </c>
      <c r="B22" s="141" t="s">
        <v>885</v>
      </c>
      <c r="C22" s="181" t="s">
        <v>967</v>
      </c>
      <c r="D22" s="182" t="s">
        <v>968</v>
      </c>
      <c r="E22" s="178" t="s">
        <v>18</v>
      </c>
      <c r="F22" s="183">
        <v>15</v>
      </c>
      <c r="G22" s="21"/>
      <c r="H22" s="22"/>
    </row>
    <row r="23" spans="1:8">
      <c r="A23" s="165">
        <v>8</v>
      </c>
      <c r="B23" s="141" t="s">
        <v>885</v>
      </c>
      <c r="C23" s="181" t="s">
        <v>969</v>
      </c>
      <c r="D23" s="182" t="s">
        <v>970</v>
      </c>
      <c r="E23" s="178" t="s">
        <v>18</v>
      </c>
      <c r="F23" s="183">
        <v>11</v>
      </c>
      <c r="G23" s="21"/>
      <c r="H23" s="22"/>
    </row>
    <row r="24" spans="1:8">
      <c r="A24" s="165">
        <v>10</v>
      </c>
      <c r="B24" s="141" t="s">
        <v>885</v>
      </c>
      <c r="C24" s="181" t="s">
        <v>971</v>
      </c>
      <c r="D24" s="182" t="s">
        <v>972</v>
      </c>
      <c r="E24" s="178" t="s">
        <v>32</v>
      </c>
      <c r="F24" s="183">
        <v>880</v>
      </c>
      <c r="G24" s="21"/>
      <c r="H24" s="22"/>
    </row>
    <row r="25" spans="1:8">
      <c r="A25" s="165">
        <v>11</v>
      </c>
      <c r="B25" s="141" t="s">
        <v>885</v>
      </c>
      <c r="C25" s="181" t="s">
        <v>973</v>
      </c>
      <c r="D25" s="182" t="s">
        <v>972</v>
      </c>
      <c r="E25" s="178" t="s">
        <v>32</v>
      </c>
      <c r="F25" s="183">
        <v>450</v>
      </c>
      <c r="G25" s="21"/>
      <c r="H25" s="22"/>
    </row>
    <row r="26" spans="1:8">
      <c r="A26" s="165">
        <v>12</v>
      </c>
      <c r="B26" s="141" t="s">
        <v>885</v>
      </c>
      <c r="C26" s="181" t="s">
        <v>974</v>
      </c>
      <c r="D26" s="182" t="s">
        <v>975</v>
      </c>
      <c r="E26" s="178" t="s">
        <v>32</v>
      </c>
      <c r="F26" s="183">
        <v>450</v>
      </c>
      <c r="G26" s="21"/>
      <c r="H26" s="22"/>
    </row>
    <row r="27" spans="1:8">
      <c r="A27" s="165">
        <v>13</v>
      </c>
      <c r="B27" s="141" t="s">
        <v>885</v>
      </c>
      <c r="C27" s="174" t="s">
        <v>939</v>
      </c>
      <c r="D27" s="182" t="s">
        <v>934</v>
      </c>
      <c r="E27" s="178" t="s">
        <v>32</v>
      </c>
      <c r="F27" s="183">
        <v>300</v>
      </c>
      <c r="G27" s="21"/>
      <c r="H27" s="22"/>
    </row>
    <row r="28" spans="1:8" ht="57">
      <c r="A28" s="165">
        <v>14</v>
      </c>
      <c r="B28" s="141" t="s">
        <v>885</v>
      </c>
      <c r="C28" s="174" t="s">
        <v>976</v>
      </c>
      <c r="D28" s="184" t="s">
        <v>977</v>
      </c>
      <c r="E28" s="178" t="s">
        <v>889</v>
      </c>
      <c r="F28" s="183">
        <v>1</v>
      </c>
      <c r="G28" s="21"/>
      <c r="H28" s="22"/>
    </row>
    <row r="29" spans="1:8">
      <c r="A29" s="165">
        <v>15</v>
      </c>
      <c r="B29" s="141" t="s">
        <v>885</v>
      </c>
      <c r="C29" s="181" t="s">
        <v>978</v>
      </c>
      <c r="D29" s="182" t="s">
        <v>934</v>
      </c>
      <c r="E29" s="178" t="s">
        <v>889</v>
      </c>
      <c r="F29" s="183">
        <v>1</v>
      </c>
      <c r="G29" s="21"/>
      <c r="H29" s="22"/>
    </row>
    <row r="30" spans="1:8">
      <c r="A30" s="165"/>
      <c r="B30" s="141"/>
      <c r="C30" s="185"/>
      <c r="D30" s="169"/>
      <c r="E30" s="178"/>
      <c r="F30" s="178"/>
      <c r="G30" s="21"/>
      <c r="H30" s="22"/>
    </row>
    <row r="31" spans="1:8">
      <c r="A31" s="165"/>
      <c r="B31" s="141"/>
      <c r="C31" s="186" t="s">
        <v>979</v>
      </c>
      <c r="D31" s="169"/>
      <c r="E31" s="178"/>
      <c r="F31" s="178"/>
      <c r="G31" s="21"/>
      <c r="H31" s="22"/>
    </row>
    <row r="32" spans="1:8" ht="42.75">
      <c r="A32" s="165">
        <v>1</v>
      </c>
      <c r="B32" s="141" t="s">
        <v>885</v>
      </c>
      <c r="C32" s="187" t="s">
        <v>980</v>
      </c>
      <c r="D32" s="188" t="s">
        <v>981</v>
      </c>
      <c r="E32" s="175" t="s">
        <v>18</v>
      </c>
      <c r="F32" s="171">
        <v>5</v>
      </c>
      <c r="G32" s="21"/>
      <c r="H32" s="22"/>
    </row>
    <row r="33" spans="1:8">
      <c r="A33" s="165">
        <v>2</v>
      </c>
      <c r="B33" s="141" t="s">
        <v>885</v>
      </c>
      <c r="C33" s="187" t="s">
        <v>982</v>
      </c>
      <c r="D33" s="188" t="s">
        <v>983</v>
      </c>
      <c r="E33" s="175" t="s">
        <v>18</v>
      </c>
      <c r="F33" s="171">
        <v>5</v>
      </c>
      <c r="G33" s="21"/>
      <c r="H33" s="22"/>
    </row>
    <row r="34" spans="1:8" ht="42.75">
      <c r="A34" s="165">
        <v>3</v>
      </c>
      <c r="B34" s="141" t="s">
        <v>885</v>
      </c>
      <c r="C34" s="187" t="s">
        <v>984</v>
      </c>
      <c r="D34" s="188" t="s">
        <v>985</v>
      </c>
      <c r="E34" s="175" t="s">
        <v>18</v>
      </c>
      <c r="F34" s="171">
        <v>1</v>
      </c>
      <c r="G34" s="21"/>
      <c r="H34" s="22"/>
    </row>
    <row r="35" spans="1:8">
      <c r="A35" s="165">
        <v>4</v>
      </c>
      <c r="B35" s="141" t="s">
        <v>885</v>
      </c>
      <c r="C35" s="188" t="s">
        <v>986</v>
      </c>
      <c r="D35" s="188" t="s">
        <v>987</v>
      </c>
      <c r="E35" s="175" t="s">
        <v>18</v>
      </c>
      <c r="F35" s="171">
        <v>5</v>
      </c>
      <c r="G35" s="21"/>
      <c r="H35" s="22"/>
    </row>
    <row r="36" spans="1:8" ht="28.5">
      <c r="A36" s="165">
        <v>5</v>
      </c>
      <c r="B36" s="141" t="s">
        <v>885</v>
      </c>
      <c r="C36" s="187" t="s">
        <v>988</v>
      </c>
      <c r="D36" s="188" t="s">
        <v>989</v>
      </c>
      <c r="E36" s="175" t="s">
        <v>18</v>
      </c>
      <c r="F36" s="171">
        <v>2</v>
      </c>
      <c r="G36" s="21"/>
      <c r="H36" s="22"/>
    </row>
    <row r="37" spans="1:8">
      <c r="A37" s="165">
        <v>6</v>
      </c>
      <c r="B37" s="141" t="s">
        <v>885</v>
      </c>
      <c r="C37" s="188" t="s">
        <v>990</v>
      </c>
      <c r="D37" s="189" t="s">
        <v>962</v>
      </c>
      <c r="E37" s="175" t="s">
        <v>18</v>
      </c>
      <c r="F37" s="171">
        <v>2</v>
      </c>
      <c r="G37" s="21"/>
      <c r="H37" s="22"/>
    </row>
    <row r="38" spans="1:8" ht="28.5">
      <c r="A38" s="165">
        <v>7</v>
      </c>
      <c r="B38" s="141" t="s">
        <v>885</v>
      </c>
      <c r="C38" s="187" t="s">
        <v>991</v>
      </c>
      <c r="D38" s="188" t="s">
        <v>992</v>
      </c>
      <c r="E38" s="175" t="s">
        <v>18</v>
      </c>
      <c r="F38" s="171">
        <v>50</v>
      </c>
      <c r="G38" s="21"/>
      <c r="H38" s="22"/>
    </row>
    <row r="39" spans="1:8">
      <c r="A39" s="165">
        <v>8</v>
      </c>
      <c r="B39" s="141" t="s">
        <v>885</v>
      </c>
      <c r="C39" s="188" t="s">
        <v>993</v>
      </c>
      <c r="D39" s="188" t="s">
        <v>994</v>
      </c>
      <c r="E39" s="175" t="s">
        <v>32</v>
      </c>
      <c r="F39" s="171">
        <v>230</v>
      </c>
      <c r="G39" s="21"/>
      <c r="H39" s="22"/>
    </row>
    <row r="40" spans="1:8">
      <c r="A40" s="165">
        <v>9</v>
      </c>
      <c r="B40" s="141" t="s">
        <v>885</v>
      </c>
      <c r="C40" s="188" t="s">
        <v>995</v>
      </c>
      <c r="D40" s="188" t="s">
        <v>996</v>
      </c>
      <c r="E40" s="175" t="s">
        <v>32</v>
      </c>
      <c r="F40" s="171">
        <v>190</v>
      </c>
      <c r="G40" s="21"/>
      <c r="H40" s="22"/>
    </row>
    <row r="41" spans="1:8">
      <c r="A41" s="165"/>
      <c r="B41" s="141"/>
      <c r="C41" s="185"/>
      <c r="D41" s="169"/>
      <c r="E41" s="178"/>
      <c r="F41" s="178"/>
      <c r="G41" s="21"/>
      <c r="H41" s="22"/>
    </row>
    <row r="42" spans="1:8">
      <c r="A42" s="165"/>
      <c r="B42" s="141"/>
      <c r="C42" s="186" t="s">
        <v>997</v>
      </c>
      <c r="D42" s="169"/>
      <c r="E42" s="178"/>
      <c r="F42" s="178"/>
      <c r="G42" s="21"/>
      <c r="H42" s="22"/>
    </row>
    <row r="43" spans="1:8" ht="28.5">
      <c r="A43" s="165">
        <v>1</v>
      </c>
      <c r="B43" s="141" t="s">
        <v>885</v>
      </c>
      <c r="C43" s="187" t="s">
        <v>998</v>
      </c>
      <c r="D43" s="188" t="s">
        <v>999</v>
      </c>
      <c r="E43" s="171" t="s">
        <v>889</v>
      </c>
      <c r="F43" s="171">
        <v>1</v>
      </c>
      <c r="G43" s="21"/>
      <c r="H43" s="22"/>
    </row>
    <row r="44" spans="1:8" ht="28.5">
      <c r="A44" s="165">
        <v>2</v>
      </c>
      <c r="B44" s="141" t="s">
        <v>885</v>
      </c>
      <c r="C44" s="187" t="s">
        <v>1000</v>
      </c>
      <c r="D44" s="188" t="s">
        <v>1001</v>
      </c>
      <c r="E44" s="171" t="s">
        <v>889</v>
      </c>
      <c r="F44" s="171">
        <v>1</v>
      </c>
      <c r="G44" s="21"/>
      <c r="H44" s="22"/>
    </row>
    <row r="45" spans="1:8">
      <c r="A45" s="165">
        <v>3</v>
      </c>
      <c r="B45" s="141" t="s">
        <v>885</v>
      </c>
      <c r="C45" s="187" t="s">
        <v>1002</v>
      </c>
      <c r="D45" s="189" t="s">
        <v>1003</v>
      </c>
      <c r="E45" s="171" t="s">
        <v>18</v>
      </c>
      <c r="F45" s="171">
        <v>1</v>
      </c>
      <c r="G45" s="21"/>
      <c r="H45" s="22"/>
    </row>
    <row r="46" spans="1:8" ht="25.5">
      <c r="A46" s="165">
        <v>4</v>
      </c>
      <c r="B46" s="141" t="s">
        <v>885</v>
      </c>
      <c r="C46" s="187" t="s">
        <v>1004</v>
      </c>
      <c r="D46" s="190" t="s">
        <v>1005</v>
      </c>
      <c r="E46" s="171" t="s">
        <v>32</v>
      </c>
      <c r="F46" s="171">
        <v>5</v>
      </c>
      <c r="G46" s="21"/>
      <c r="H46" s="22"/>
    </row>
    <row r="47" spans="1:8" ht="25.5">
      <c r="A47" s="165">
        <v>5</v>
      </c>
      <c r="B47" s="141" t="s">
        <v>885</v>
      </c>
      <c r="C47" s="187" t="s">
        <v>1006</v>
      </c>
      <c r="D47" s="190" t="s">
        <v>1007</v>
      </c>
      <c r="E47" s="171" t="s">
        <v>32</v>
      </c>
      <c r="F47" s="171">
        <v>40</v>
      </c>
      <c r="G47" s="21"/>
      <c r="H47" s="22"/>
    </row>
    <row r="48" spans="1:8" s="17" customFormat="1">
      <c r="A48" s="28"/>
      <c r="B48" s="29"/>
      <c r="C48" s="30"/>
      <c r="D48" s="30"/>
      <c r="E48" s="31"/>
      <c r="F48" s="12"/>
      <c r="G48" s="12"/>
      <c r="H48" s="32"/>
    </row>
    <row r="49" spans="1:8" ht="15">
      <c r="A49" s="13"/>
      <c r="B49" s="13"/>
      <c r="C49" s="18"/>
      <c r="D49" s="18"/>
      <c r="E49" s="19"/>
      <c r="F49" s="18"/>
      <c r="G49" s="18" t="s">
        <v>6</v>
      </c>
      <c r="H49" s="20"/>
    </row>
    <row r="51" spans="1:8" s="25" customFormat="1" ht="12.75" customHeight="1">
      <c r="B51" s="26" t="str">
        <f>'1,1'!B37</f>
        <v>Piezīmes:</v>
      </c>
    </row>
    <row r="52" spans="1:8" s="25" customFormat="1" ht="45" customHeight="1">
      <c r="A52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52" s="684"/>
      <c r="C52" s="684"/>
      <c r="D52" s="684"/>
      <c r="E52" s="684"/>
      <c r="F52" s="684"/>
      <c r="G52" s="684"/>
      <c r="H52" s="684"/>
    </row>
    <row r="53" spans="1:8" s="25" customFormat="1" ht="12.75" customHeight="1">
      <c r="A53" s="684" t="e">
        <f>'1,1'!#REF!</f>
        <v>#REF!</v>
      </c>
      <c r="B53" s="684"/>
      <c r="C53" s="684"/>
      <c r="D53" s="684"/>
      <c r="E53" s="684"/>
      <c r="F53" s="684"/>
      <c r="G53" s="684"/>
      <c r="H53" s="684"/>
    </row>
    <row r="54" spans="1:8" s="25" customFormat="1" ht="12.75" customHeight="1">
      <c r="B54" s="27"/>
    </row>
    <row r="55" spans="1:8">
      <c r="B55" s="5" t="str">
        <f>'1,1'!B40</f>
        <v>Sastādīja:</v>
      </c>
    </row>
    <row r="56" spans="1:8" ht="14.25" customHeight="1">
      <c r="C56" s="33" t="str">
        <f>'1,1'!C41</f>
        <v>Arnis Gailītis</v>
      </c>
      <c r="D56" s="33"/>
    </row>
    <row r="57" spans="1:8">
      <c r="C57" s="34" t="str">
        <f>'1,1'!C42</f>
        <v>Sertifikāta Nr.20-5643</v>
      </c>
      <c r="D57" s="34"/>
      <c r="E57" s="35"/>
    </row>
    <row r="60" spans="1:8">
      <c r="B60" s="41" t="str">
        <f>'1,1'!B45</f>
        <v>Pārbaudīja:</v>
      </c>
      <c r="C60" s="3"/>
      <c r="D60" s="3"/>
    </row>
    <row r="61" spans="1:8">
      <c r="B61" s="2"/>
      <c r="C61" s="33" t="str">
        <f>'1,1'!C46</f>
        <v>Andris Kokins</v>
      </c>
      <c r="D61" s="33"/>
    </row>
    <row r="62" spans="1:8">
      <c r="B62" s="1"/>
      <c r="C62" s="34" t="str">
        <f>'1,1'!C47</f>
        <v>Sertifikāta Nr.10-0024</v>
      </c>
      <c r="D62" s="34"/>
    </row>
  </sheetData>
  <mergeCells count="15">
    <mergeCell ref="A53:H53"/>
    <mergeCell ref="A52:H52"/>
    <mergeCell ref="A1:C1"/>
    <mergeCell ref="A2:H2"/>
    <mergeCell ref="A7:H7"/>
    <mergeCell ref="A11:A12"/>
    <mergeCell ref="B11:B12"/>
    <mergeCell ref="E11:E12"/>
    <mergeCell ref="F11:F12"/>
    <mergeCell ref="G11:G12"/>
    <mergeCell ref="H11:H12"/>
    <mergeCell ref="C3:H3"/>
    <mergeCell ref="C4:H4"/>
    <mergeCell ref="C5:H5"/>
    <mergeCell ref="C11:D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85"/>
  <sheetViews>
    <sheetView showZeros="0" view="pageBreakPreview" topLeftCell="A34" zoomScale="80" zoomScaleNormal="100" zoomScaleSheetLayoutView="80" workbookViewId="0">
      <selection activeCell="F19" sqref="F19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7.5703125" style="5" customWidth="1"/>
    <col min="5" max="5" width="8.140625" style="5" customWidth="1"/>
    <col min="6" max="7" width="9.140625" style="5"/>
    <col min="8" max="8" width="20.7109375" style="5" customWidth="1"/>
    <col min="9" max="9" width="9.140625" style="5"/>
    <col min="10" max="10" width="0" style="5" hidden="1" customWidth="1"/>
    <col min="11" max="16384" width="9.140625" style="5"/>
  </cols>
  <sheetData>
    <row r="1" spans="1:8" s="9" customFormat="1" ht="15">
      <c r="A1" s="686" t="s">
        <v>15</v>
      </c>
      <c r="B1" s="686"/>
      <c r="C1" s="686"/>
      <c r="D1" s="43"/>
      <c r="E1" s="36" t="str">
        <f ca="1">MID(CELL("filename",A1), FIND("]", CELL("filename",A1))+ 1, 255)</f>
        <v>2,9</v>
      </c>
      <c r="F1" s="36"/>
      <c r="G1" s="36"/>
      <c r="H1" s="36"/>
    </row>
    <row r="2" spans="1:8" s="9" customFormat="1" ht="15">
      <c r="A2" s="687" t="str">
        <f>C13</f>
        <v>Automātiskās ugunsgrēka atklāšanas un trauksmes iekārtas sistēma</v>
      </c>
      <c r="B2" s="687"/>
      <c r="C2" s="687"/>
      <c r="D2" s="687"/>
      <c r="E2" s="687"/>
      <c r="F2" s="687"/>
      <c r="G2" s="687"/>
      <c r="H2" s="687"/>
    </row>
    <row r="3" spans="1:8" ht="47.25" customHeight="1">
      <c r="A3" s="6"/>
      <c r="B3" s="6" t="s">
        <v>2</v>
      </c>
      <c r="C3" s="695" t="str">
        <f>'1,1'!C3</f>
        <v>Skolas ēka un Siguldas mācību korpuss</v>
      </c>
      <c r="D3" s="695"/>
      <c r="E3" s="695"/>
      <c r="F3" s="695"/>
      <c r="G3" s="695"/>
      <c r="H3" s="695"/>
    </row>
    <row r="4" spans="1:8" ht="40.5" customHeight="1">
      <c r="A4" s="6"/>
      <c r="B4" s="6" t="s">
        <v>3</v>
      </c>
      <c r="C4" s="695" t="str">
        <f>'1,1'!C4</f>
        <v>Skolas ēkas pārbūve un Siguldas mācību korpusa būvniecība (1. kārta- mācību korpuss)</v>
      </c>
      <c r="D4" s="695"/>
      <c r="E4" s="695"/>
      <c r="F4" s="695"/>
      <c r="G4" s="695"/>
      <c r="H4" s="695"/>
    </row>
    <row r="5" spans="1:8" ht="15">
      <c r="A5" s="6"/>
      <c r="B5" s="6" t="s">
        <v>4</v>
      </c>
      <c r="C5" s="696" t="str">
        <f>'1,1'!C5</f>
        <v>Ata Kronvalda iela 7, Sigulda</v>
      </c>
      <c r="D5" s="696"/>
      <c r="E5" s="696"/>
      <c r="F5" s="696"/>
      <c r="G5" s="696"/>
      <c r="H5" s="696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  <c r="H7" s="685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690" t="s">
        <v>5</v>
      </c>
      <c r="B11" s="691" t="s">
        <v>7</v>
      </c>
      <c r="C11" s="697" t="s">
        <v>8</v>
      </c>
      <c r="D11" s="698"/>
      <c r="E11" s="694" t="s">
        <v>9</v>
      </c>
      <c r="F11" s="690" t="s">
        <v>10</v>
      </c>
      <c r="G11" s="688" t="s">
        <v>19</v>
      </c>
      <c r="H11" s="688" t="s">
        <v>20</v>
      </c>
    </row>
    <row r="12" spans="1:8" ht="59.25" customHeight="1">
      <c r="A12" s="690"/>
      <c r="B12" s="692"/>
      <c r="C12" s="699"/>
      <c r="D12" s="700"/>
      <c r="E12" s="694"/>
      <c r="F12" s="690"/>
      <c r="G12" s="689"/>
      <c r="H12" s="689"/>
    </row>
    <row r="13" spans="1:8" ht="47.25">
      <c r="A13" s="158"/>
      <c r="B13" s="87">
        <v>0</v>
      </c>
      <c r="C13" s="88" t="s">
        <v>1622</v>
      </c>
      <c r="D13" s="88"/>
      <c r="E13" s="89"/>
      <c r="F13" s="90"/>
      <c r="G13" s="23"/>
      <c r="H13" s="24"/>
    </row>
    <row r="14" spans="1:8" ht="38.25">
      <c r="A14" s="91"/>
      <c r="B14" s="92"/>
      <c r="C14" s="191" t="s">
        <v>1008</v>
      </c>
      <c r="D14" s="191"/>
      <c r="E14" s="126"/>
      <c r="F14" s="126"/>
      <c r="G14" s="21"/>
      <c r="H14" s="22"/>
    </row>
    <row r="15" spans="1:8" ht="15">
      <c r="A15" s="91"/>
      <c r="B15" s="92"/>
      <c r="C15" s="192" t="s">
        <v>1009</v>
      </c>
      <c r="D15" s="192"/>
      <c r="E15" s="192"/>
      <c r="F15" s="192"/>
      <c r="G15" s="21"/>
      <c r="H15" s="22"/>
    </row>
    <row r="16" spans="1:8" ht="25.5">
      <c r="A16" s="95">
        <v>1</v>
      </c>
      <c r="B16" s="92" t="s">
        <v>885</v>
      </c>
      <c r="C16" s="193" t="s">
        <v>1010</v>
      </c>
      <c r="D16" s="194" t="s">
        <v>1011</v>
      </c>
      <c r="E16" s="195" t="s">
        <v>889</v>
      </c>
      <c r="F16" s="128">
        <v>1</v>
      </c>
      <c r="G16" s="21"/>
      <c r="H16" s="22"/>
    </row>
    <row r="17" spans="1:8" ht="25.5">
      <c r="A17" s="95">
        <v>2</v>
      </c>
      <c r="B17" s="92" t="s">
        <v>885</v>
      </c>
      <c r="C17" s="193" t="s">
        <v>1012</v>
      </c>
      <c r="D17" s="194" t="s">
        <v>1013</v>
      </c>
      <c r="E17" s="195" t="s">
        <v>889</v>
      </c>
      <c r="F17" s="128">
        <v>1</v>
      </c>
      <c r="G17" s="21"/>
      <c r="H17" s="22"/>
    </row>
    <row r="18" spans="1:8" ht="51">
      <c r="A18" s="95">
        <v>3</v>
      </c>
      <c r="B18" s="92" t="s">
        <v>885</v>
      </c>
      <c r="C18" s="193" t="s">
        <v>1014</v>
      </c>
      <c r="D18" s="194" t="s">
        <v>1015</v>
      </c>
      <c r="E18" s="195" t="s">
        <v>18</v>
      </c>
      <c r="F18" s="128">
        <v>2</v>
      </c>
      <c r="G18" s="21"/>
      <c r="H18" s="22"/>
    </row>
    <row r="19" spans="1:8" ht="25.5">
      <c r="A19" s="95">
        <v>4</v>
      </c>
      <c r="B19" s="92" t="s">
        <v>885</v>
      </c>
      <c r="C19" s="193" t="s">
        <v>1016</v>
      </c>
      <c r="D19" s="194" t="s">
        <v>1017</v>
      </c>
      <c r="E19" s="195" t="s">
        <v>18</v>
      </c>
      <c r="F19" s="128">
        <v>4</v>
      </c>
      <c r="G19" s="21"/>
      <c r="H19" s="22"/>
    </row>
    <row r="20" spans="1:8">
      <c r="A20" s="95">
        <v>5</v>
      </c>
      <c r="B20" s="92" t="s">
        <v>885</v>
      </c>
      <c r="C20" s="196" t="s">
        <v>1018</v>
      </c>
      <c r="D20" s="194" t="s">
        <v>1019</v>
      </c>
      <c r="E20" s="195" t="s">
        <v>18</v>
      </c>
      <c r="F20" s="128">
        <v>1</v>
      </c>
      <c r="G20" s="21"/>
      <c r="H20" s="22"/>
    </row>
    <row r="21" spans="1:8" ht="63.75">
      <c r="A21" s="95">
        <v>6</v>
      </c>
      <c r="B21" s="92" t="s">
        <v>885</v>
      </c>
      <c r="C21" s="197" t="s">
        <v>1020</v>
      </c>
      <c r="D21" s="194" t="s">
        <v>934</v>
      </c>
      <c r="E21" s="195" t="s">
        <v>889</v>
      </c>
      <c r="F21" s="128">
        <v>1</v>
      </c>
      <c r="G21" s="21"/>
      <c r="H21" s="22"/>
    </row>
    <row r="22" spans="1:8">
      <c r="A22" s="91"/>
      <c r="B22" s="92"/>
      <c r="C22" s="198" t="s">
        <v>1021</v>
      </c>
      <c r="D22" s="198"/>
      <c r="E22" s="198"/>
      <c r="F22" s="199"/>
      <c r="G22" s="21"/>
      <c r="H22" s="22"/>
    </row>
    <row r="23" spans="1:8" ht="28.5">
      <c r="A23" s="95">
        <v>1</v>
      </c>
      <c r="B23" s="92" t="s">
        <v>885</v>
      </c>
      <c r="C23" s="193" t="s">
        <v>1022</v>
      </c>
      <c r="D23" s="194" t="s">
        <v>1023</v>
      </c>
      <c r="E23" s="195" t="s">
        <v>18</v>
      </c>
      <c r="F23" s="128">
        <v>210</v>
      </c>
      <c r="G23" s="21"/>
      <c r="H23" s="22"/>
    </row>
    <row r="24" spans="1:8">
      <c r="A24" s="95">
        <v>2</v>
      </c>
      <c r="B24" s="92" t="s">
        <v>885</v>
      </c>
      <c r="C24" s="193" t="s">
        <v>1024</v>
      </c>
      <c r="D24" s="194" t="s">
        <v>1025</v>
      </c>
      <c r="E24" s="195" t="s">
        <v>18</v>
      </c>
      <c r="F24" s="128">
        <v>3</v>
      </c>
      <c r="G24" s="21"/>
      <c r="H24" s="22"/>
    </row>
    <row r="25" spans="1:8">
      <c r="A25" s="95">
        <v>3</v>
      </c>
      <c r="B25" s="92" t="s">
        <v>885</v>
      </c>
      <c r="C25" s="193" t="s">
        <v>1026</v>
      </c>
      <c r="D25" s="194" t="s">
        <v>1027</v>
      </c>
      <c r="E25" s="195" t="s">
        <v>18</v>
      </c>
      <c r="F25" s="128">
        <v>170</v>
      </c>
      <c r="G25" s="21"/>
      <c r="H25" s="22"/>
    </row>
    <row r="26" spans="1:8">
      <c r="A26" s="95">
        <v>4</v>
      </c>
      <c r="B26" s="92" t="s">
        <v>885</v>
      </c>
      <c r="C26" s="193" t="s">
        <v>1028</v>
      </c>
      <c r="D26" s="194" t="s">
        <v>1029</v>
      </c>
      <c r="E26" s="195" t="s">
        <v>18</v>
      </c>
      <c r="F26" s="128">
        <v>43</v>
      </c>
      <c r="G26" s="21"/>
      <c r="H26" s="22"/>
    </row>
    <row r="27" spans="1:8" ht="28.5">
      <c r="A27" s="95">
        <v>5</v>
      </c>
      <c r="B27" s="92" t="s">
        <v>885</v>
      </c>
      <c r="C27" s="193" t="s">
        <v>1030</v>
      </c>
      <c r="D27" s="194" t="s">
        <v>1031</v>
      </c>
      <c r="E27" s="195" t="s">
        <v>889</v>
      </c>
      <c r="F27" s="128">
        <v>15</v>
      </c>
      <c r="G27" s="21"/>
      <c r="H27" s="22"/>
    </row>
    <row r="28" spans="1:8">
      <c r="A28" s="95">
        <v>6</v>
      </c>
      <c r="B28" s="92" t="s">
        <v>885</v>
      </c>
      <c r="C28" s="193" t="s">
        <v>1032</v>
      </c>
      <c r="D28" s="194" t="s">
        <v>1033</v>
      </c>
      <c r="E28" s="195" t="s">
        <v>18</v>
      </c>
      <c r="F28" s="128">
        <v>15</v>
      </c>
      <c r="G28" s="21"/>
      <c r="H28" s="22"/>
    </row>
    <row r="29" spans="1:8" ht="25.5">
      <c r="A29" s="95">
        <v>7</v>
      </c>
      <c r="B29" s="92" t="s">
        <v>885</v>
      </c>
      <c r="C29" s="193" t="s">
        <v>1034</v>
      </c>
      <c r="D29" s="194" t="s">
        <v>1035</v>
      </c>
      <c r="E29" s="195" t="s">
        <v>889</v>
      </c>
      <c r="F29" s="128">
        <v>10</v>
      </c>
      <c r="G29" s="21"/>
      <c r="H29" s="22"/>
    </row>
    <row r="30" spans="1:8">
      <c r="A30" s="95">
        <v>8</v>
      </c>
      <c r="B30" s="92"/>
      <c r="C30" s="193" t="s">
        <v>1036</v>
      </c>
      <c r="D30" s="194"/>
      <c r="E30" s="195" t="s">
        <v>40</v>
      </c>
      <c r="F30" s="128">
        <v>10</v>
      </c>
      <c r="G30" s="21"/>
      <c r="H30" s="22"/>
    </row>
    <row r="31" spans="1:8">
      <c r="A31" s="95">
        <v>9</v>
      </c>
      <c r="B31" s="92" t="s">
        <v>885</v>
      </c>
      <c r="C31" s="193" t="s">
        <v>1037</v>
      </c>
      <c r="D31" s="194" t="s">
        <v>1038</v>
      </c>
      <c r="E31" s="195"/>
      <c r="F31" s="128">
        <v>23</v>
      </c>
      <c r="G31" s="21"/>
      <c r="H31" s="22"/>
    </row>
    <row r="32" spans="1:8" ht="38.25">
      <c r="A32" s="95">
        <v>10</v>
      </c>
      <c r="B32" s="92" t="s">
        <v>885</v>
      </c>
      <c r="C32" s="200" t="s">
        <v>1039</v>
      </c>
      <c r="D32" s="194" t="s">
        <v>1040</v>
      </c>
      <c r="E32" s="195" t="s">
        <v>18</v>
      </c>
      <c r="F32" s="128">
        <v>1</v>
      </c>
      <c r="G32" s="21"/>
      <c r="H32" s="22"/>
    </row>
    <row r="33" spans="1:8" ht="25.5">
      <c r="A33" s="95">
        <v>11</v>
      </c>
      <c r="B33" s="92" t="s">
        <v>885</v>
      </c>
      <c r="C33" s="201" t="s">
        <v>1041</v>
      </c>
      <c r="D33" s="194" t="s">
        <v>1042</v>
      </c>
      <c r="E33" s="195" t="s">
        <v>18</v>
      </c>
      <c r="F33" s="202">
        <v>1</v>
      </c>
      <c r="G33" s="21"/>
      <c r="H33" s="22"/>
    </row>
    <row r="34" spans="1:8" ht="28.5">
      <c r="A34" s="95">
        <v>12</v>
      </c>
      <c r="B34" s="92" t="s">
        <v>885</v>
      </c>
      <c r="C34" s="201" t="s">
        <v>1043</v>
      </c>
      <c r="D34" s="194" t="s">
        <v>1042</v>
      </c>
      <c r="E34" s="195" t="s">
        <v>18</v>
      </c>
      <c r="F34" s="202">
        <v>1</v>
      </c>
      <c r="G34" s="21"/>
      <c r="H34" s="22"/>
    </row>
    <row r="35" spans="1:8">
      <c r="A35" s="95">
        <v>13</v>
      </c>
      <c r="B35" s="92" t="s">
        <v>885</v>
      </c>
      <c r="C35" s="201" t="s">
        <v>1044</v>
      </c>
      <c r="D35" s="194"/>
      <c r="E35" s="195" t="s">
        <v>18</v>
      </c>
      <c r="F35" s="202">
        <v>105</v>
      </c>
      <c r="G35" s="21"/>
      <c r="H35" s="22"/>
    </row>
    <row r="36" spans="1:8" ht="28.5">
      <c r="A36" s="95">
        <v>14</v>
      </c>
      <c r="B36" s="92" t="s">
        <v>885</v>
      </c>
      <c r="C36" s="201" t="s">
        <v>1045</v>
      </c>
      <c r="D36" s="194" t="s">
        <v>1046</v>
      </c>
      <c r="E36" s="195" t="s">
        <v>18</v>
      </c>
      <c r="F36" s="202">
        <v>1</v>
      </c>
      <c r="G36" s="21"/>
      <c r="H36" s="22"/>
    </row>
    <row r="37" spans="1:8">
      <c r="A37" s="95">
        <v>15</v>
      </c>
      <c r="B37" s="92" t="s">
        <v>885</v>
      </c>
      <c r="C37" s="201" t="s">
        <v>1047</v>
      </c>
      <c r="D37" s="194" t="s">
        <v>1048</v>
      </c>
      <c r="E37" s="195" t="s">
        <v>18</v>
      </c>
      <c r="F37" s="202">
        <v>2</v>
      </c>
      <c r="G37" s="21"/>
      <c r="H37" s="22"/>
    </row>
    <row r="38" spans="1:8">
      <c r="A38" s="95"/>
      <c r="B38" s="92"/>
      <c r="C38" s="200"/>
      <c r="D38" s="194"/>
      <c r="E38" s="195"/>
      <c r="F38" s="128"/>
      <c r="G38" s="21"/>
      <c r="H38" s="22"/>
    </row>
    <row r="39" spans="1:8">
      <c r="A39" s="95"/>
      <c r="B39" s="92"/>
      <c r="C39" s="198" t="s">
        <v>1049</v>
      </c>
      <c r="D39" s="198"/>
      <c r="E39" s="198"/>
      <c r="F39" s="199"/>
      <c r="G39" s="21"/>
      <c r="H39" s="22"/>
    </row>
    <row r="40" spans="1:8" ht="63.75">
      <c r="A40" s="95">
        <v>1</v>
      </c>
      <c r="B40" s="92" t="s">
        <v>885</v>
      </c>
      <c r="C40" s="193" t="s">
        <v>1050</v>
      </c>
      <c r="D40" s="194" t="s">
        <v>1051</v>
      </c>
      <c r="E40" s="195" t="s">
        <v>32</v>
      </c>
      <c r="F40" s="202">
        <v>200</v>
      </c>
      <c r="G40" s="21"/>
      <c r="H40" s="22"/>
    </row>
    <row r="41" spans="1:8" ht="63.75">
      <c r="A41" s="95">
        <v>2</v>
      </c>
      <c r="B41" s="92" t="s">
        <v>885</v>
      </c>
      <c r="C41" s="193" t="s">
        <v>1052</v>
      </c>
      <c r="D41" s="194" t="s">
        <v>1053</v>
      </c>
      <c r="E41" s="195" t="s">
        <v>32</v>
      </c>
      <c r="F41" s="202">
        <v>1900</v>
      </c>
      <c r="G41" s="21"/>
      <c r="H41" s="22"/>
    </row>
    <row r="42" spans="1:8" ht="63.75">
      <c r="A42" s="95">
        <v>3</v>
      </c>
      <c r="B42" s="92" t="s">
        <v>885</v>
      </c>
      <c r="C42" s="193" t="s">
        <v>1054</v>
      </c>
      <c r="D42" s="194" t="s">
        <v>1055</v>
      </c>
      <c r="E42" s="195" t="s">
        <v>32</v>
      </c>
      <c r="F42" s="202">
        <v>100</v>
      </c>
      <c r="G42" s="21"/>
      <c r="H42" s="22"/>
    </row>
    <row r="43" spans="1:8">
      <c r="A43" s="95">
        <v>5</v>
      </c>
      <c r="B43" s="92" t="s">
        <v>885</v>
      </c>
      <c r="C43" s="193" t="s">
        <v>1056</v>
      </c>
      <c r="D43" s="203"/>
      <c r="E43" s="204" t="s">
        <v>32</v>
      </c>
      <c r="F43" s="202">
        <v>900</v>
      </c>
      <c r="G43" s="21"/>
      <c r="H43" s="22"/>
    </row>
    <row r="44" spans="1:8">
      <c r="A44" s="95">
        <v>6</v>
      </c>
      <c r="B44" s="92" t="s">
        <v>885</v>
      </c>
      <c r="C44" s="193" t="s">
        <v>978</v>
      </c>
      <c r="D44" s="203"/>
      <c r="E44" s="204" t="s">
        <v>889</v>
      </c>
      <c r="F44" s="202">
        <v>1</v>
      </c>
      <c r="G44" s="21"/>
      <c r="H44" s="22"/>
    </row>
    <row r="45" spans="1:8">
      <c r="A45" s="95">
        <v>7</v>
      </c>
      <c r="B45" s="92" t="s">
        <v>885</v>
      </c>
      <c r="C45" s="193" t="s">
        <v>1057</v>
      </c>
      <c r="D45" s="203"/>
      <c r="E45" s="204" t="s">
        <v>1058</v>
      </c>
      <c r="F45" s="202">
        <v>5</v>
      </c>
      <c r="G45" s="21"/>
      <c r="H45" s="22"/>
    </row>
    <row r="46" spans="1:8" ht="57">
      <c r="A46" s="95">
        <v>8</v>
      </c>
      <c r="B46" s="92" t="s">
        <v>885</v>
      </c>
      <c r="C46" s="193" t="s">
        <v>976</v>
      </c>
      <c r="D46" s="205" t="s">
        <v>977</v>
      </c>
      <c r="E46" s="204" t="s">
        <v>889</v>
      </c>
      <c r="F46" s="202">
        <v>1</v>
      </c>
      <c r="G46" s="21"/>
      <c r="H46" s="22"/>
    </row>
    <row r="47" spans="1:8" ht="15">
      <c r="A47" s="91"/>
      <c r="B47" s="92"/>
      <c r="C47" s="192"/>
      <c r="D47" s="192"/>
      <c r="E47" s="192"/>
      <c r="F47" s="206"/>
      <c r="G47" s="21"/>
      <c r="H47" s="22"/>
    </row>
    <row r="48" spans="1:8" ht="15">
      <c r="A48" s="91"/>
      <c r="B48" s="92"/>
      <c r="C48" s="207" t="s">
        <v>1059</v>
      </c>
      <c r="D48" s="192"/>
      <c r="E48" s="192"/>
      <c r="F48" s="206"/>
      <c r="G48" s="21"/>
      <c r="H48" s="22"/>
    </row>
    <row r="49" spans="1:8" ht="28.5">
      <c r="A49" s="95">
        <v>1</v>
      </c>
      <c r="B49" s="92" t="s">
        <v>885</v>
      </c>
      <c r="C49" s="200" t="s">
        <v>887</v>
      </c>
      <c r="D49" s="208" t="s">
        <v>1060</v>
      </c>
      <c r="E49" s="209" t="s">
        <v>889</v>
      </c>
      <c r="F49" s="210">
        <v>1</v>
      </c>
      <c r="G49" s="21"/>
      <c r="H49" s="22"/>
    </row>
    <row r="50" spans="1:8">
      <c r="A50" s="95">
        <v>2</v>
      </c>
      <c r="B50" s="92" t="s">
        <v>885</v>
      </c>
      <c r="C50" s="200" t="s">
        <v>891</v>
      </c>
      <c r="D50" s="211"/>
      <c r="E50" s="209" t="s">
        <v>889</v>
      </c>
      <c r="F50" s="210">
        <v>1</v>
      </c>
      <c r="G50" s="21"/>
      <c r="H50" s="22"/>
    </row>
    <row r="51" spans="1:8">
      <c r="A51" s="95">
        <v>3</v>
      </c>
      <c r="B51" s="92" t="s">
        <v>885</v>
      </c>
      <c r="C51" s="200" t="s">
        <v>1061</v>
      </c>
      <c r="D51" s="212"/>
      <c r="E51" s="209" t="s">
        <v>18</v>
      </c>
      <c r="F51" s="209">
        <v>3</v>
      </c>
      <c r="G51" s="21"/>
      <c r="H51" s="22"/>
    </row>
    <row r="52" spans="1:8" ht="57">
      <c r="A52" s="95">
        <v>4</v>
      </c>
      <c r="B52" s="92" t="s">
        <v>885</v>
      </c>
      <c r="C52" s="200" t="s">
        <v>1062</v>
      </c>
      <c r="D52" s="213" t="s">
        <v>1063</v>
      </c>
      <c r="E52" s="209" t="s">
        <v>18</v>
      </c>
      <c r="F52" s="214">
        <v>1</v>
      </c>
      <c r="G52" s="21"/>
      <c r="H52" s="22"/>
    </row>
    <row r="53" spans="1:8" ht="28.5">
      <c r="A53" s="95">
        <v>5</v>
      </c>
      <c r="B53" s="92" t="s">
        <v>885</v>
      </c>
      <c r="C53" s="200" t="s">
        <v>1064</v>
      </c>
      <c r="D53" s="213" t="s">
        <v>1065</v>
      </c>
      <c r="E53" s="209" t="s">
        <v>18</v>
      </c>
      <c r="F53" s="214">
        <v>2</v>
      </c>
      <c r="G53" s="21"/>
      <c r="H53" s="22"/>
    </row>
    <row r="54" spans="1:8" ht="28.5">
      <c r="A54" s="95">
        <v>6</v>
      </c>
      <c r="B54" s="92" t="s">
        <v>885</v>
      </c>
      <c r="C54" s="200" t="s">
        <v>1066</v>
      </c>
      <c r="D54" s="213" t="s">
        <v>1067</v>
      </c>
      <c r="E54" s="209" t="s">
        <v>18</v>
      </c>
      <c r="F54" s="214">
        <v>1</v>
      </c>
      <c r="G54" s="21"/>
      <c r="H54" s="22"/>
    </row>
    <row r="55" spans="1:8" ht="28.5">
      <c r="A55" s="95">
        <v>7</v>
      </c>
      <c r="B55" s="92" t="s">
        <v>885</v>
      </c>
      <c r="C55" s="200" t="s">
        <v>1068</v>
      </c>
      <c r="D55" s="213" t="s">
        <v>1069</v>
      </c>
      <c r="E55" s="215" t="s">
        <v>18</v>
      </c>
      <c r="F55" s="216">
        <v>2</v>
      </c>
      <c r="G55" s="21"/>
      <c r="H55" s="22"/>
    </row>
    <row r="56" spans="1:8" ht="28.5">
      <c r="A56" s="95">
        <v>8</v>
      </c>
      <c r="B56" s="92" t="s">
        <v>885</v>
      </c>
      <c r="C56" s="200" t="s">
        <v>1070</v>
      </c>
      <c r="D56" s="213" t="s">
        <v>1071</v>
      </c>
      <c r="E56" s="209" t="s">
        <v>18</v>
      </c>
      <c r="F56" s="216">
        <v>1</v>
      </c>
      <c r="G56" s="21"/>
      <c r="H56" s="22"/>
    </row>
    <row r="57" spans="1:8" ht="28.5">
      <c r="A57" s="95">
        <v>9</v>
      </c>
      <c r="B57" s="92" t="s">
        <v>885</v>
      </c>
      <c r="C57" s="200" t="s">
        <v>1072</v>
      </c>
      <c r="D57" s="213" t="s">
        <v>1073</v>
      </c>
      <c r="E57" s="215" t="s">
        <v>18</v>
      </c>
      <c r="F57" s="216">
        <v>2</v>
      </c>
      <c r="G57" s="21"/>
      <c r="H57" s="22"/>
    </row>
    <row r="58" spans="1:8" ht="42.75">
      <c r="A58" s="95">
        <v>10</v>
      </c>
      <c r="B58" s="92" t="s">
        <v>885</v>
      </c>
      <c r="C58" s="200" t="s">
        <v>1074</v>
      </c>
      <c r="D58" s="213" t="s">
        <v>1075</v>
      </c>
      <c r="E58" s="215" t="s">
        <v>889</v>
      </c>
      <c r="F58" s="216">
        <v>1</v>
      </c>
      <c r="G58" s="21"/>
      <c r="H58" s="22"/>
    </row>
    <row r="59" spans="1:8" ht="28.5">
      <c r="A59" s="95">
        <v>11</v>
      </c>
      <c r="B59" s="92" t="s">
        <v>885</v>
      </c>
      <c r="C59" s="200" t="s">
        <v>1076</v>
      </c>
      <c r="D59" s="213" t="s">
        <v>1077</v>
      </c>
      <c r="E59" s="209" t="s">
        <v>889</v>
      </c>
      <c r="F59" s="216">
        <v>8</v>
      </c>
      <c r="G59" s="21"/>
      <c r="H59" s="22"/>
    </row>
    <row r="60" spans="1:8" ht="42.75">
      <c r="A60" s="95">
        <v>12</v>
      </c>
      <c r="B60" s="92" t="s">
        <v>885</v>
      </c>
      <c r="C60" s="200" t="s">
        <v>1078</v>
      </c>
      <c r="D60" s="213" t="s">
        <v>1079</v>
      </c>
      <c r="E60" s="215" t="s">
        <v>889</v>
      </c>
      <c r="F60" s="216">
        <v>1</v>
      </c>
      <c r="G60" s="21"/>
      <c r="H60" s="22"/>
    </row>
    <row r="61" spans="1:8" ht="42.75">
      <c r="A61" s="95">
        <v>13</v>
      </c>
      <c r="B61" s="92" t="s">
        <v>885</v>
      </c>
      <c r="C61" s="200" t="s">
        <v>1080</v>
      </c>
      <c r="D61" s="213" t="s">
        <v>1081</v>
      </c>
      <c r="E61" s="209" t="s">
        <v>889</v>
      </c>
      <c r="F61" s="216">
        <v>2</v>
      </c>
      <c r="G61" s="21"/>
      <c r="H61" s="22"/>
    </row>
    <row r="62" spans="1:8">
      <c r="A62" s="95">
        <v>14</v>
      </c>
      <c r="B62" s="92" t="s">
        <v>885</v>
      </c>
      <c r="C62" s="200" t="s">
        <v>1082</v>
      </c>
      <c r="D62" s="208" t="s">
        <v>1083</v>
      </c>
      <c r="E62" s="209" t="s">
        <v>18</v>
      </c>
      <c r="F62" s="216">
        <v>4</v>
      </c>
      <c r="G62" s="21"/>
      <c r="H62" s="22"/>
    </row>
    <row r="63" spans="1:8" ht="42.75">
      <c r="A63" s="95">
        <v>15</v>
      </c>
      <c r="B63" s="92" t="s">
        <v>885</v>
      </c>
      <c r="C63" s="200" t="s">
        <v>1084</v>
      </c>
      <c r="D63" s="213" t="s">
        <v>1085</v>
      </c>
      <c r="E63" s="209" t="s">
        <v>18</v>
      </c>
      <c r="F63" s="214">
        <v>102</v>
      </c>
      <c r="G63" s="21"/>
      <c r="H63" s="22"/>
    </row>
    <row r="64" spans="1:8" ht="42.75">
      <c r="A64" s="95">
        <v>16</v>
      </c>
      <c r="B64" s="92" t="s">
        <v>885</v>
      </c>
      <c r="C64" s="200" t="s">
        <v>1086</v>
      </c>
      <c r="D64" s="213" t="s">
        <v>1087</v>
      </c>
      <c r="E64" s="209" t="s">
        <v>889</v>
      </c>
      <c r="F64" s="214">
        <v>102</v>
      </c>
      <c r="G64" s="21"/>
      <c r="H64" s="22"/>
    </row>
    <row r="65" spans="1:8" ht="28.5">
      <c r="A65" s="95">
        <v>17</v>
      </c>
      <c r="B65" s="92" t="s">
        <v>885</v>
      </c>
      <c r="C65" s="200" t="s">
        <v>1088</v>
      </c>
      <c r="D65" s="213" t="s">
        <v>1089</v>
      </c>
      <c r="E65" s="215" t="s">
        <v>1090</v>
      </c>
      <c r="F65" s="214">
        <v>3200</v>
      </c>
      <c r="G65" s="21"/>
      <c r="H65" s="22"/>
    </row>
    <row r="66" spans="1:8" ht="42.75">
      <c r="A66" s="95">
        <v>18</v>
      </c>
      <c r="B66" s="92" t="s">
        <v>885</v>
      </c>
      <c r="C66" s="200" t="s">
        <v>1091</v>
      </c>
      <c r="D66" s="213" t="s">
        <v>1092</v>
      </c>
      <c r="E66" s="215" t="s">
        <v>1090</v>
      </c>
      <c r="F66" s="214">
        <v>200</v>
      </c>
      <c r="G66" s="21"/>
      <c r="H66" s="22"/>
    </row>
    <row r="67" spans="1:8" ht="42.75">
      <c r="A67" s="95">
        <v>19</v>
      </c>
      <c r="B67" s="92" t="s">
        <v>885</v>
      </c>
      <c r="C67" s="200" t="s">
        <v>1093</v>
      </c>
      <c r="D67" s="213" t="s">
        <v>1094</v>
      </c>
      <c r="E67" s="215" t="s">
        <v>1090</v>
      </c>
      <c r="F67" s="214">
        <v>200</v>
      </c>
      <c r="G67" s="21"/>
      <c r="H67" s="22"/>
    </row>
    <row r="68" spans="1:8">
      <c r="A68" s="95">
        <v>20</v>
      </c>
      <c r="B68" s="92" t="s">
        <v>885</v>
      </c>
      <c r="C68" s="193" t="s">
        <v>939</v>
      </c>
      <c r="D68" s="213"/>
      <c r="E68" s="215" t="s">
        <v>1090</v>
      </c>
      <c r="F68" s="214">
        <v>2200</v>
      </c>
      <c r="G68" s="21"/>
      <c r="H68" s="22"/>
    </row>
    <row r="69" spans="1:8" ht="57">
      <c r="A69" s="95">
        <v>21</v>
      </c>
      <c r="B69" s="92" t="s">
        <v>885</v>
      </c>
      <c r="C69" s="193" t="s">
        <v>976</v>
      </c>
      <c r="D69" s="213" t="s">
        <v>977</v>
      </c>
      <c r="E69" s="209" t="s">
        <v>889</v>
      </c>
      <c r="F69" s="214">
        <v>1</v>
      </c>
      <c r="G69" s="21"/>
      <c r="H69" s="22"/>
    </row>
    <row r="70" spans="1:8">
      <c r="A70" s="95">
        <v>22</v>
      </c>
      <c r="B70" s="92" t="s">
        <v>885</v>
      </c>
      <c r="C70" s="200" t="s">
        <v>978</v>
      </c>
      <c r="D70" s="213"/>
      <c r="E70" s="209" t="s">
        <v>889</v>
      </c>
      <c r="F70" s="214">
        <v>1</v>
      </c>
      <c r="G70" s="21"/>
      <c r="H70" s="22"/>
    </row>
    <row r="71" spans="1:8" s="17" customFormat="1">
      <c r="A71" s="28"/>
      <c r="B71" s="29"/>
      <c r="C71" s="30"/>
      <c r="D71" s="30"/>
      <c r="E71" s="31"/>
      <c r="F71" s="12"/>
      <c r="G71" s="12"/>
      <c r="H71" s="32"/>
    </row>
    <row r="72" spans="1:8" ht="15">
      <c r="A72" s="13"/>
      <c r="B72" s="13"/>
      <c r="C72" s="18"/>
      <c r="D72" s="18"/>
      <c r="E72" s="19"/>
      <c r="F72" s="18"/>
      <c r="G72" s="18" t="s">
        <v>6</v>
      </c>
      <c r="H72" s="20"/>
    </row>
    <row r="74" spans="1:8" s="25" customFormat="1" ht="12.75" customHeight="1">
      <c r="B74" s="26" t="str">
        <f>'1,1'!B37</f>
        <v>Piezīmes:</v>
      </c>
    </row>
    <row r="75" spans="1:8" s="25" customFormat="1" ht="45" customHeight="1">
      <c r="A75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75" s="684"/>
      <c r="C75" s="684"/>
      <c r="D75" s="684"/>
      <c r="E75" s="684"/>
      <c r="F75" s="684"/>
      <c r="G75" s="684"/>
      <c r="H75" s="684"/>
    </row>
    <row r="76" spans="1:8" s="25" customFormat="1" ht="12.75" customHeight="1">
      <c r="A76" s="684" t="e">
        <f>'1,1'!#REF!</f>
        <v>#REF!</v>
      </c>
      <c r="B76" s="684"/>
      <c r="C76" s="684"/>
      <c r="D76" s="684"/>
      <c r="E76" s="684"/>
      <c r="F76" s="684"/>
      <c r="G76" s="684"/>
      <c r="H76" s="684"/>
    </row>
    <row r="77" spans="1:8" s="25" customFormat="1" ht="12.75" customHeight="1">
      <c r="B77" s="27"/>
    </row>
    <row r="78" spans="1:8">
      <c r="B78" s="5" t="str">
        <f>'1,1'!B40</f>
        <v>Sastādīja:</v>
      </c>
    </row>
    <row r="79" spans="1:8" ht="14.25" customHeight="1">
      <c r="C79" s="33" t="str">
        <f>'1,1'!C41</f>
        <v>Arnis Gailītis</v>
      </c>
      <c r="D79" s="33"/>
    </row>
    <row r="80" spans="1:8">
      <c r="C80" s="34" t="str">
        <f>'1,1'!C42</f>
        <v>Sertifikāta Nr.20-5643</v>
      </c>
      <c r="D80" s="34"/>
      <c r="E80" s="35"/>
    </row>
    <row r="83" spans="2:4">
      <c r="B83" s="41" t="str">
        <f>'1,1'!B45</f>
        <v>Pārbaudīja:</v>
      </c>
      <c r="C83" s="3"/>
      <c r="D83" s="3"/>
    </row>
    <row r="84" spans="2:4">
      <c r="B84" s="2"/>
      <c r="C84" s="33" t="str">
        <f>'1,1'!C46</f>
        <v>Andris Kokins</v>
      </c>
      <c r="D84" s="33"/>
    </row>
    <row r="85" spans="2:4">
      <c r="B85" s="1"/>
      <c r="C85" s="34" t="str">
        <f>'1,1'!C47</f>
        <v>Sertifikāta Nr.10-0024</v>
      </c>
      <c r="D85" s="34"/>
    </row>
  </sheetData>
  <mergeCells count="15">
    <mergeCell ref="A76:H76"/>
    <mergeCell ref="A75:H75"/>
    <mergeCell ref="A1:C1"/>
    <mergeCell ref="A2:H2"/>
    <mergeCell ref="A7:H7"/>
    <mergeCell ref="A11:A12"/>
    <mergeCell ref="B11:B12"/>
    <mergeCell ref="E11:E12"/>
    <mergeCell ref="F11:F12"/>
    <mergeCell ref="G11:G12"/>
    <mergeCell ref="H11:H12"/>
    <mergeCell ref="C3:H3"/>
    <mergeCell ref="C4:H4"/>
    <mergeCell ref="C5:H5"/>
    <mergeCell ref="C11:D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52"/>
  <sheetViews>
    <sheetView showZeros="0" view="pageBreakPreview" topLeftCell="A17" zoomScale="80" zoomScaleNormal="100" zoomScaleSheetLayoutView="80" workbookViewId="0">
      <selection activeCell="F19" sqref="F19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7.5703125" style="5" customWidth="1"/>
    <col min="5" max="5" width="8.140625" style="5" customWidth="1"/>
    <col min="6" max="7" width="9.140625" style="5"/>
    <col min="8" max="8" width="20.7109375" style="5" customWidth="1"/>
    <col min="9" max="9" width="9.140625" style="5"/>
    <col min="10" max="10" width="0" style="5" hidden="1" customWidth="1"/>
    <col min="11" max="16384" width="9.140625" style="5"/>
  </cols>
  <sheetData>
    <row r="1" spans="1:8" s="9" customFormat="1" ht="15">
      <c r="A1" s="686" t="s">
        <v>15</v>
      </c>
      <c r="B1" s="686"/>
      <c r="C1" s="686"/>
      <c r="D1" s="43"/>
      <c r="E1" s="36" t="str">
        <f ca="1">MID(CELL("filename",A1), FIND("]", CELL("filename",A1))+ 1, 255)</f>
        <v>2,10</v>
      </c>
      <c r="F1" s="36"/>
      <c r="G1" s="36"/>
      <c r="H1" s="36"/>
    </row>
    <row r="2" spans="1:8" s="9" customFormat="1" ht="15">
      <c r="A2" s="687" t="str">
        <f>C13</f>
        <v>Videonovērošanas sistēma</v>
      </c>
      <c r="B2" s="687"/>
      <c r="C2" s="687"/>
      <c r="D2" s="687"/>
      <c r="E2" s="687"/>
      <c r="F2" s="687"/>
      <c r="G2" s="687"/>
      <c r="H2" s="687"/>
    </row>
    <row r="3" spans="1:8" ht="47.25" customHeight="1">
      <c r="A3" s="6"/>
      <c r="B3" s="6" t="s">
        <v>2</v>
      </c>
      <c r="C3" s="695" t="str">
        <f>'1,1'!C3</f>
        <v>Skolas ēka un Siguldas mācību korpuss</v>
      </c>
      <c r="D3" s="695"/>
      <c r="E3" s="695"/>
      <c r="F3" s="695"/>
      <c r="G3" s="695"/>
      <c r="H3" s="695"/>
    </row>
    <row r="4" spans="1:8" ht="40.5" customHeight="1">
      <c r="A4" s="6"/>
      <c r="B4" s="6" t="s">
        <v>3</v>
      </c>
      <c r="C4" s="695" t="str">
        <f>'1,1'!C4</f>
        <v>Skolas ēkas pārbūve un Siguldas mācību korpusa būvniecība (1. kārta- mācību korpuss)</v>
      </c>
      <c r="D4" s="695"/>
      <c r="E4" s="695"/>
      <c r="F4" s="695"/>
      <c r="G4" s="695"/>
      <c r="H4" s="695"/>
    </row>
    <row r="5" spans="1:8" ht="15">
      <c r="A5" s="6"/>
      <c r="B5" s="6" t="s">
        <v>4</v>
      </c>
      <c r="C5" s="696" t="str">
        <f>'1,1'!C5</f>
        <v>Ata Kronvalda iela 7, Sigulda</v>
      </c>
      <c r="D5" s="696"/>
      <c r="E5" s="696"/>
      <c r="F5" s="696"/>
      <c r="G5" s="696"/>
      <c r="H5" s="696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  <c r="H7" s="685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690" t="s">
        <v>5</v>
      </c>
      <c r="B11" s="691" t="s">
        <v>7</v>
      </c>
      <c r="C11" s="697" t="s">
        <v>8</v>
      </c>
      <c r="D11" s="698"/>
      <c r="E11" s="694" t="s">
        <v>9</v>
      </c>
      <c r="F11" s="690" t="s">
        <v>10</v>
      </c>
      <c r="G11" s="688" t="s">
        <v>19</v>
      </c>
      <c r="H11" s="688" t="s">
        <v>20</v>
      </c>
    </row>
    <row r="12" spans="1:8" ht="59.25" customHeight="1">
      <c r="A12" s="690"/>
      <c r="B12" s="692"/>
      <c r="C12" s="699"/>
      <c r="D12" s="700"/>
      <c r="E12" s="694"/>
      <c r="F12" s="690"/>
      <c r="G12" s="689"/>
      <c r="H12" s="689"/>
    </row>
    <row r="13" spans="1:8" ht="15.75">
      <c r="A13" s="158"/>
      <c r="B13" s="87">
        <v>0</v>
      </c>
      <c r="C13" s="88" t="s">
        <v>1623</v>
      </c>
      <c r="D13" s="88"/>
      <c r="E13" s="123"/>
      <c r="F13" s="124"/>
      <c r="G13" s="23"/>
      <c r="H13" s="24"/>
    </row>
    <row r="14" spans="1:8" ht="25.5">
      <c r="A14" s="165"/>
      <c r="B14" s="162" t="s">
        <v>885</v>
      </c>
      <c r="C14" s="179" t="s">
        <v>1095</v>
      </c>
      <c r="D14" s="179"/>
      <c r="E14" s="126"/>
      <c r="F14" s="126"/>
      <c r="G14" s="21"/>
      <c r="H14" s="22"/>
    </row>
    <row r="15" spans="1:8" ht="25.5">
      <c r="A15" s="309">
        <v>1</v>
      </c>
      <c r="B15" s="367" t="s">
        <v>885</v>
      </c>
      <c r="C15" s="548" t="s">
        <v>887</v>
      </c>
      <c r="D15" s="560" t="s">
        <v>1060</v>
      </c>
      <c r="E15" s="544" t="s">
        <v>889</v>
      </c>
      <c r="F15" s="544">
        <v>1</v>
      </c>
      <c r="G15" s="21"/>
      <c r="H15" s="22"/>
    </row>
    <row r="16" spans="1:8">
      <c r="A16" s="309">
        <v>2</v>
      </c>
      <c r="B16" s="367" t="s">
        <v>885</v>
      </c>
      <c r="C16" s="548" t="s">
        <v>891</v>
      </c>
      <c r="D16" s="560" t="s">
        <v>934</v>
      </c>
      <c r="E16" s="544" t="s">
        <v>889</v>
      </c>
      <c r="F16" s="544">
        <v>1</v>
      </c>
      <c r="G16" s="21"/>
      <c r="H16" s="22"/>
    </row>
    <row r="17" spans="1:8">
      <c r="A17" s="309">
        <v>3</v>
      </c>
      <c r="B17" s="367" t="s">
        <v>885</v>
      </c>
      <c r="C17" s="548" t="s">
        <v>892</v>
      </c>
      <c r="D17" s="560" t="s">
        <v>934</v>
      </c>
      <c r="E17" s="544" t="s">
        <v>889</v>
      </c>
      <c r="F17" s="544">
        <v>1</v>
      </c>
      <c r="G17" s="21"/>
      <c r="H17" s="22"/>
    </row>
    <row r="18" spans="1:8">
      <c r="A18" s="309">
        <v>4</v>
      </c>
      <c r="B18" s="367" t="s">
        <v>885</v>
      </c>
      <c r="C18" s="548" t="s">
        <v>893</v>
      </c>
      <c r="D18" s="560" t="s">
        <v>934</v>
      </c>
      <c r="E18" s="544" t="s">
        <v>889</v>
      </c>
      <c r="F18" s="544">
        <v>1</v>
      </c>
      <c r="G18" s="21"/>
      <c r="H18" s="22"/>
    </row>
    <row r="19" spans="1:8" ht="63.75">
      <c r="A19" s="309">
        <v>5</v>
      </c>
      <c r="B19" s="367" t="s">
        <v>885</v>
      </c>
      <c r="C19" s="548" t="s">
        <v>907</v>
      </c>
      <c r="D19" s="548" t="s">
        <v>1096</v>
      </c>
      <c r="E19" s="544" t="s">
        <v>18</v>
      </c>
      <c r="F19" s="544">
        <v>1</v>
      </c>
      <c r="G19" s="21"/>
      <c r="H19" s="22"/>
    </row>
    <row r="20" spans="1:8">
      <c r="A20" s="309">
        <v>6</v>
      </c>
      <c r="B20" s="367" t="s">
        <v>885</v>
      </c>
      <c r="C20" s="549" t="s">
        <v>927</v>
      </c>
      <c r="D20" s="549"/>
      <c r="E20" s="546" t="s">
        <v>18</v>
      </c>
      <c r="F20" s="544">
        <v>7</v>
      </c>
      <c r="G20" s="21"/>
      <c r="H20" s="22"/>
    </row>
    <row r="21" spans="1:8" ht="38.25">
      <c r="A21" s="309">
        <v>7</v>
      </c>
      <c r="B21" s="367" t="s">
        <v>885</v>
      </c>
      <c r="C21" s="561" t="s">
        <v>1097</v>
      </c>
      <c r="D21" s="561" t="s">
        <v>932</v>
      </c>
      <c r="E21" s="562" t="s">
        <v>18</v>
      </c>
      <c r="F21" s="544">
        <v>1</v>
      </c>
      <c r="G21" s="21"/>
      <c r="H21" s="22"/>
    </row>
    <row r="22" spans="1:8">
      <c r="A22" s="309">
        <v>8</v>
      </c>
      <c r="B22" s="367" t="s">
        <v>885</v>
      </c>
      <c r="C22" s="548" t="s">
        <v>911</v>
      </c>
      <c r="D22" s="548" t="s">
        <v>934</v>
      </c>
      <c r="E22" s="544" t="s">
        <v>18</v>
      </c>
      <c r="F22" s="544">
        <v>1</v>
      </c>
      <c r="G22" s="21"/>
      <c r="H22" s="22"/>
    </row>
    <row r="23" spans="1:8" ht="25.5">
      <c r="A23" s="309">
        <v>9</v>
      </c>
      <c r="B23" s="367" t="s">
        <v>885</v>
      </c>
      <c r="C23" s="549" t="s">
        <v>1098</v>
      </c>
      <c r="D23" s="551" t="s">
        <v>1099</v>
      </c>
      <c r="E23" s="546" t="s">
        <v>18</v>
      </c>
      <c r="F23" s="544">
        <v>31</v>
      </c>
      <c r="G23" s="21"/>
      <c r="H23" s="22"/>
    </row>
    <row r="24" spans="1:8">
      <c r="A24" s="309">
        <v>10</v>
      </c>
      <c r="B24" s="367" t="s">
        <v>885</v>
      </c>
      <c r="C24" s="549" t="s">
        <v>1100</v>
      </c>
      <c r="D24" s="551" t="s">
        <v>1101</v>
      </c>
      <c r="E24" s="546" t="s">
        <v>18</v>
      </c>
      <c r="F24" s="544">
        <v>31</v>
      </c>
      <c r="G24" s="21"/>
      <c r="H24" s="22"/>
    </row>
    <row r="25" spans="1:8" ht="28.5">
      <c r="A25" s="309"/>
      <c r="B25" s="367"/>
      <c r="C25" s="563" t="s">
        <v>1926</v>
      </c>
      <c r="D25" s="564" t="s">
        <v>1927</v>
      </c>
      <c r="E25" s="546"/>
      <c r="F25" s="544">
        <v>13</v>
      </c>
      <c r="G25" s="21"/>
      <c r="H25" s="22"/>
    </row>
    <row r="26" spans="1:8">
      <c r="A26" s="309">
        <v>11</v>
      </c>
      <c r="B26" s="367" t="s">
        <v>885</v>
      </c>
      <c r="C26" s="551" t="s">
        <v>1102</v>
      </c>
      <c r="D26" s="551" t="s">
        <v>1103</v>
      </c>
      <c r="E26" s="546" t="s">
        <v>889</v>
      </c>
      <c r="F26" s="544">
        <v>1</v>
      </c>
      <c r="G26" s="21"/>
      <c r="H26" s="22"/>
    </row>
    <row r="27" spans="1:8" ht="63.75">
      <c r="A27" s="309">
        <v>12</v>
      </c>
      <c r="B27" s="367" t="s">
        <v>885</v>
      </c>
      <c r="C27" s="549" t="s">
        <v>1104</v>
      </c>
      <c r="D27" s="549" t="s">
        <v>934</v>
      </c>
      <c r="E27" s="546" t="s">
        <v>889</v>
      </c>
      <c r="F27" s="544">
        <v>1</v>
      </c>
      <c r="G27" s="21"/>
      <c r="H27" s="22"/>
    </row>
    <row r="28" spans="1:8" ht="51">
      <c r="A28" s="309">
        <v>13</v>
      </c>
      <c r="B28" s="367" t="s">
        <v>885</v>
      </c>
      <c r="C28" s="549" t="s">
        <v>1105</v>
      </c>
      <c r="D28" s="549" t="s">
        <v>1106</v>
      </c>
      <c r="E28" s="546" t="s">
        <v>18</v>
      </c>
      <c r="F28" s="544">
        <v>2</v>
      </c>
      <c r="G28" s="21"/>
      <c r="H28" s="22"/>
    </row>
    <row r="29" spans="1:8" ht="51">
      <c r="A29" s="309">
        <v>14</v>
      </c>
      <c r="B29" s="367" t="s">
        <v>885</v>
      </c>
      <c r="C29" s="549" t="s">
        <v>1107</v>
      </c>
      <c r="D29" s="549" t="s">
        <v>1108</v>
      </c>
      <c r="E29" s="546" t="s">
        <v>18</v>
      </c>
      <c r="F29" s="544">
        <v>24</v>
      </c>
      <c r="G29" s="21"/>
      <c r="H29" s="22"/>
    </row>
    <row r="30" spans="1:8" ht="51">
      <c r="A30" s="309">
        <v>15</v>
      </c>
      <c r="B30" s="367" t="s">
        <v>885</v>
      </c>
      <c r="C30" s="549" t="s">
        <v>1109</v>
      </c>
      <c r="D30" s="549" t="s">
        <v>1110</v>
      </c>
      <c r="E30" s="546" t="s">
        <v>18</v>
      </c>
      <c r="F30" s="544">
        <v>1</v>
      </c>
      <c r="G30" s="21"/>
      <c r="H30" s="22"/>
    </row>
    <row r="31" spans="1:8" ht="25.5">
      <c r="A31" s="309">
        <v>16</v>
      </c>
      <c r="B31" s="367" t="s">
        <v>885</v>
      </c>
      <c r="C31" s="549" t="s">
        <v>1111</v>
      </c>
      <c r="D31" s="549" t="s">
        <v>934</v>
      </c>
      <c r="E31" s="546" t="s">
        <v>18</v>
      </c>
      <c r="F31" s="544">
        <v>4</v>
      </c>
      <c r="G31" s="21"/>
      <c r="H31" s="22"/>
    </row>
    <row r="32" spans="1:8" ht="63.75">
      <c r="A32" s="309">
        <v>17</v>
      </c>
      <c r="B32" s="367" t="s">
        <v>885</v>
      </c>
      <c r="C32" s="549" t="s">
        <v>1112</v>
      </c>
      <c r="D32" s="549" t="s">
        <v>934</v>
      </c>
      <c r="E32" s="546" t="s">
        <v>889</v>
      </c>
      <c r="F32" s="544">
        <v>1</v>
      </c>
      <c r="G32" s="21"/>
      <c r="H32" s="22"/>
    </row>
    <row r="33" spans="1:8" ht="89.25">
      <c r="A33" s="309">
        <v>18</v>
      </c>
      <c r="B33" s="367" t="s">
        <v>885</v>
      </c>
      <c r="C33" s="549" t="s">
        <v>1113</v>
      </c>
      <c r="D33" s="549" t="s">
        <v>1114</v>
      </c>
      <c r="E33" s="546" t="s">
        <v>889</v>
      </c>
      <c r="F33" s="544">
        <v>2</v>
      </c>
      <c r="G33" s="21"/>
      <c r="H33" s="22"/>
    </row>
    <row r="34" spans="1:8" ht="89.25">
      <c r="A34" s="309">
        <v>19</v>
      </c>
      <c r="B34" s="367" t="s">
        <v>885</v>
      </c>
      <c r="C34" s="549" t="s">
        <v>1115</v>
      </c>
      <c r="D34" s="549" t="s">
        <v>1116</v>
      </c>
      <c r="E34" s="546" t="s">
        <v>18</v>
      </c>
      <c r="F34" s="544">
        <v>1</v>
      </c>
      <c r="G34" s="21"/>
      <c r="H34" s="22"/>
    </row>
    <row r="35" spans="1:8">
      <c r="A35" s="309">
        <v>20</v>
      </c>
      <c r="B35" s="367" t="s">
        <v>885</v>
      </c>
      <c r="C35" s="549" t="s">
        <v>939</v>
      </c>
      <c r="D35" s="551" t="s">
        <v>934</v>
      </c>
      <c r="E35" s="546" t="s">
        <v>32</v>
      </c>
      <c r="F35" s="544">
        <v>200</v>
      </c>
      <c r="G35" s="21"/>
      <c r="H35" s="22"/>
    </row>
    <row r="36" spans="1:8" ht="102">
      <c r="A36" s="309">
        <v>21</v>
      </c>
      <c r="B36" s="367" t="s">
        <v>885</v>
      </c>
      <c r="C36" s="549" t="s">
        <v>1117</v>
      </c>
      <c r="D36" s="549" t="s">
        <v>936</v>
      </c>
      <c r="E36" s="546" t="s">
        <v>32</v>
      </c>
      <c r="F36" s="544">
        <v>3800</v>
      </c>
      <c r="G36" s="21"/>
      <c r="H36" s="22"/>
    </row>
    <row r="37" spans="1:8">
      <c r="A37" s="309">
        <v>22</v>
      </c>
      <c r="B37" s="367" t="s">
        <v>885</v>
      </c>
      <c r="C37" s="549" t="s">
        <v>1118</v>
      </c>
      <c r="D37" s="551" t="s">
        <v>934</v>
      </c>
      <c r="E37" s="546" t="s">
        <v>889</v>
      </c>
      <c r="F37" s="544">
        <v>1</v>
      </c>
      <c r="G37" s="21"/>
      <c r="H37" s="22"/>
    </row>
    <row r="38" spans="1:8" s="17" customFormat="1" ht="51">
      <c r="A38" s="309">
        <v>23</v>
      </c>
      <c r="B38" s="367" t="s">
        <v>885</v>
      </c>
      <c r="C38" s="549" t="s">
        <v>976</v>
      </c>
      <c r="D38" s="565" t="s">
        <v>977</v>
      </c>
      <c r="E38" s="546" t="s">
        <v>889</v>
      </c>
      <c r="F38" s="544">
        <v>1</v>
      </c>
      <c r="G38" s="12"/>
      <c r="H38" s="32"/>
    </row>
    <row r="39" spans="1:8" ht="15">
      <c r="A39" s="13"/>
      <c r="B39" s="13"/>
      <c r="C39" s="18"/>
      <c r="D39" s="18"/>
      <c r="E39" s="19"/>
      <c r="F39" s="18"/>
      <c r="G39" s="18" t="s">
        <v>6</v>
      </c>
      <c r="H39" s="20"/>
    </row>
    <row r="41" spans="1:8" s="25" customFormat="1" ht="12.75" customHeight="1">
      <c r="B41" s="26" t="str">
        <f>'1,1'!B37</f>
        <v>Piezīmes:</v>
      </c>
    </row>
    <row r="42" spans="1:8" s="25" customFormat="1" ht="45" customHeight="1">
      <c r="A42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42" s="684"/>
      <c r="C42" s="684"/>
      <c r="D42" s="684"/>
      <c r="E42" s="684"/>
      <c r="F42" s="684"/>
      <c r="G42" s="684"/>
      <c r="H42" s="684"/>
    </row>
    <row r="43" spans="1:8" s="25" customFormat="1" ht="12.75" customHeight="1">
      <c r="A43" s="684" t="e">
        <f>'1,1'!#REF!</f>
        <v>#REF!</v>
      </c>
      <c r="B43" s="684"/>
      <c r="C43" s="684"/>
      <c r="D43" s="684"/>
      <c r="E43" s="684"/>
      <c r="F43" s="684"/>
      <c r="G43" s="684"/>
      <c r="H43" s="684"/>
    </row>
    <row r="44" spans="1:8" s="25" customFormat="1" ht="12.75" customHeight="1">
      <c r="B44" s="27"/>
    </row>
    <row r="45" spans="1:8">
      <c r="B45" s="5" t="str">
        <f>'1,1'!B40</f>
        <v>Sastādīja:</v>
      </c>
    </row>
    <row r="46" spans="1:8" ht="14.25" customHeight="1">
      <c r="C46" s="33" t="str">
        <f>'1,1'!C41</f>
        <v>Arnis Gailītis</v>
      </c>
      <c r="D46" s="33"/>
    </row>
    <row r="47" spans="1:8">
      <c r="C47" s="34" t="str">
        <f>'1,1'!C42</f>
        <v>Sertifikāta Nr.20-5643</v>
      </c>
      <c r="D47" s="34"/>
      <c r="E47" s="35"/>
    </row>
    <row r="50" spans="2:4">
      <c r="B50" s="41" t="str">
        <f>'1,1'!B45</f>
        <v>Pārbaudīja:</v>
      </c>
      <c r="C50" s="3"/>
      <c r="D50" s="3"/>
    </row>
    <row r="51" spans="2:4">
      <c r="B51" s="2"/>
      <c r="C51" s="33" t="str">
        <f>'1,1'!C46</f>
        <v>Andris Kokins</v>
      </c>
      <c r="D51" s="33"/>
    </row>
    <row r="52" spans="2:4">
      <c r="B52" s="1"/>
      <c r="C52" s="34" t="str">
        <f>'1,1'!C47</f>
        <v>Sertifikāta Nr.10-0024</v>
      </c>
      <c r="D52" s="34"/>
    </row>
  </sheetData>
  <mergeCells count="15">
    <mergeCell ref="A43:H43"/>
    <mergeCell ref="A42:H42"/>
    <mergeCell ref="A1:C1"/>
    <mergeCell ref="A2:H2"/>
    <mergeCell ref="A7:H7"/>
    <mergeCell ref="A11:A12"/>
    <mergeCell ref="B11:B12"/>
    <mergeCell ref="E11:E12"/>
    <mergeCell ref="F11:F12"/>
    <mergeCell ref="G11:G12"/>
    <mergeCell ref="H11:H12"/>
    <mergeCell ref="C3:H3"/>
    <mergeCell ref="C4:H4"/>
    <mergeCell ref="C5:H5"/>
    <mergeCell ref="C11:D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9"/>
  <sheetViews>
    <sheetView showZeros="0" view="pageBreakPreview" zoomScale="80" zoomScaleNormal="100" zoomScaleSheetLayoutView="80" workbookViewId="0">
      <selection activeCell="A15" sqref="A15:XFD176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8.140625" style="5" customWidth="1"/>
    <col min="5" max="6" width="9.140625" style="5"/>
    <col min="7" max="7" width="20.710937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686" t="s">
        <v>15</v>
      </c>
      <c r="B1" s="686"/>
      <c r="C1" s="686"/>
      <c r="D1" s="36" t="str">
        <f ca="1">MID(CELL("filename",A1), FIND("]", CELL("filename",A1))+ 1, 255)</f>
        <v>2,11</v>
      </c>
      <c r="E1" s="36"/>
      <c r="F1" s="36"/>
      <c r="G1" s="36"/>
    </row>
    <row r="2" spans="1:7" s="9" customFormat="1" ht="15">
      <c r="A2" s="687" t="str">
        <f>C13</f>
        <v>Lifti</v>
      </c>
      <c r="B2" s="687"/>
      <c r="C2" s="687"/>
      <c r="D2" s="687"/>
      <c r="E2" s="687"/>
      <c r="F2" s="687"/>
      <c r="G2" s="687"/>
    </row>
    <row r="3" spans="1:7" ht="47.25" customHeight="1">
      <c r="A3" s="6"/>
      <c r="B3" s="6" t="s">
        <v>2</v>
      </c>
      <c r="C3" s="695" t="str">
        <f>'1,1'!C3</f>
        <v>Skolas ēka un Siguldas mācību korpuss</v>
      </c>
      <c r="D3" s="695"/>
      <c r="E3" s="695"/>
      <c r="F3" s="695"/>
      <c r="G3" s="695"/>
    </row>
    <row r="4" spans="1:7" ht="40.5" customHeight="1">
      <c r="A4" s="6"/>
      <c r="B4" s="6" t="s">
        <v>3</v>
      </c>
      <c r="C4" s="695" t="str">
        <f>'1,1'!C4</f>
        <v>Skolas ēkas pārbūve un Siguldas mācību korpusa būvniecība (1. kārta- mācību korpuss)</v>
      </c>
      <c r="D4" s="695"/>
      <c r="E4" s="695"/>
      <c r="F4" s="695"/>
      <c r="G4" s="695"/>
    </row>
    <row r="5" spans="1:7" ht="15">
      <c r="A5" s="6"/>
      <c r="B5" s="6" t="s">
        <v>4</v>
      </c>
      <c r="C5" s="696" t="str">
        <f>'1,1'!C5</f>
        <v>Ata Kronvalda iela 7, Sigulda</v>
      </c>
      <c r="D5" s="696"/>
      <c r="E5" s="696"/>
      <c r="F5" s="696"/>
      <c r="G5" s="696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</row>
    <row r="8" spans="1:7">
      <c r="A8" s="8"/>
      <c r="B8" s="8"/>
      <c r="D8" s="11"/>
      <c r="E8" s="14"/>
      <c r="F8" s="14"/>
      <c r="G8" s="10"/>
    </row>
    <row r="9" spans="1:7" ht="15" customHeight="1">
      <c r="A9" s="16"/>
      <c r="B9" s="16"/>
      <c r="C9" s="4" t="str">
        <f>'1,1'!C9</f>
        <v>Tāme sastādīta:  2017.gada 2. maijs</v>
      </c>
      <c r="F9" s="15"/>
      <c r="G9" s="15"/>
    </row>
    <row r="10" spans="1:7" ht="15">
      <c r="A10" s="16"/>
      <c r="B10" s="16"/>
    </row>
    <row r="11" spans="1:7" ht="14.25" customHeight="1">
      <c r="A11" s="690" t="s">
        <v>5</v>
      </c>
      <c r="B11" s="691" t="s">
        <v>7</v>
      </c>
      <c r="C11" s="693" t="s">
        <v>8</v>
      </c>
      <c r="D11" s="694" t="s">
        <v>9</v>
      </c>
      <c r="E11" s="690" t="s">
        <v>10</v>
      </c>
      <c r="F11" s="688" t="s">
        <v>19</v>
      </c>
      <c r="G11" s="688" t="s">
        <v>20</v>
      </c>
    </row>
    <row r="12" spans="1:7" ht="59.25" customHeight="1">
      <c r="A12" s="690"/>
      <c r="B12" s="692"/>
      <c r="C12" s="693"/>
      <c r="D12" s="694"/>
      <c r="E12" s="690"/>
      <c r="F12" s="689"/>
      <c r="G12" s="689"/>
    </row>
    <row r="13" spans="1:7" ht="15.75">
      <c r="A13" s="158"/>
      <c r="B13" s="87">
        <v>0</v>
      </c>
      <c r="C13" s="88" t="s">
        <v>1624</v>
      </c>
      <c r="D13" s="123"/>
      <c r="E13" s="124"/>
      <c r="F13" s="23"/>
      <c r="G13" s="24"/>
    </row>
    <row r="14" spans="1:7" ht="25.5">
      <c r="A14" s="218">
        <v>1</v>
      </c>
      <c r="B14" s="219" t="str">
        <f>IF(A14&gt;0,"kalk",0)</f>
        <v>kalk</v>
      </c>
      <c r="C14" s="220" t="s">
        <v>1119</v>
      </c>
      <c r="D14" s="221" t="s">
        <v>889</v>
      </c>
      <c r="E14" s="222">
        <v>1</v>
      </c>
      <c r="F14" s="21"/>
      <c r="G14" s="22"/>
    </row>
    <row r="15" spans="1:7" s="17" customFormat="1">
      <c r="A15" s="28"/>
      <c r="B15" s="29"/>
      <c r="C15" s="30"/>
      <c r="D15" s="31"/>
      <c r="E15" s="12"/>
      <c r="F15" s="12"/>
      <c r="G15" s="32"/>
    </row>
    <row r="16" spans="1:7" ht="15">
      <c r="A16" s="13"/>
      <c r="B16" s="13"/>
      <c r="C16" s="18"/>
      <c r="D16" s="19"/>
      <c r="E16" s="18"/>
      <c r="F16" s="18" t="s">
        <v>6</v>
      </c>
      <c r="G16" s="20"/>
    </row>
    <row r="18" spans="1:7" s="25" customFormat="1" ht="12.75" customHeight="1">
      <c r="B18" s="26" t="str">
        <f>'1,1'!B37</f>
        <v>Piezīmes:</v>
      </c>
    </row>
    <row r="19" spans="1:7" s="25" customFormat="1" ht="45" customHeight="1">
      <c r="A19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19" s="684"/>
      <c r="C19" s="684"/>
      <c r="D19" s="684"/>
      <c r="E19" s="684"/>
      <c r="F19" s="684"/>
      <c r="G19" s="684"/>
    </row>
    <row r="20" spans="1:7" s="25" customFormat="1" ht="12.75" customHeight="1">
      <c r="A20" s="684" t="e">
        <f>'1,1'!#REF!</f>
        <v>#REF!</v>
      </c>
      <c r="B20" s="684"/>
      <c r="C20" s="684"/>
      <c r="D20" s="684"/>
      <c r="E20" s="684"/>
      <c r="F20" s="684"/>
      <c r="G20" s="684"/>
    </row>
    <row r="21" spans="1:7" s="25" customFormat="1" ht="12.75" customHeight="1">
      <c r="B21" s="27"/>
    </row>
    <row r="22" spans="1:7">
      <c r="B22" s="5" t="str">
        <f>'1,1'!B40</f>
        <v>Sastādīja:</v>
      </c>
    </row>
    <row r="23" spans="1:7" ht="14.25" customHeight="1">
      <c r="C23" s="33" t="str">
        <f>'1,1'!C41</f>
        <v>Arnis Gailītis</v>
      </c>
    </row>
    <row r="24" spans="1:7">
      <c r="C24" s="34" t="str">
        <f>'1,1'!C42</f>
        <v>Sertifikāta Nr.20-5643</v>
      </c>
      <c r="D24" s="35"/>
    </row>
    <row r="27" spans="1:7">
      <c r="B27" s="41" t="str">
        <f>'1,1'!B45</f>
        <v>Pārbaudīja:</v>
      </c>
      <c r="C27" s="3"/>
    </row>
    <row r="28" spans="1:7">
      <c r="B28" s="2"/>
      <c r="C28" s="33" t="str">
        <f>'1,1'!C46</f>
        <v>Andris Kokins</v>
      </c>
    </row>
    <row r="29" spans="1:7">
      <c r="B29" s="1"/>
      <c r="C29" s="34" t="str">
        <f>'1,1'!C47</f>
        <v>Sertifikāta Nr.10-0024</v>
      </c>
    </row>
  </sheetData>
  <mergeCells count="15">
    <mergeCell ref="A20:G20"/>
    <mergeCell ref="A19:G19"/>
    <mergeCell ref="A1:C1"/>
    <mergeCell ref="A2:G2"/>
    <mergeCell ref="A7:G7"/>
    <mergeCell ref="A11:A12"/>
    <mergeCell ref="B11:B12"/>
    <mergeCell ref="C11:C12"/>
    <mergeCell ref="D11:D12"/>
    <mergeCell ref="E11:E12"/>
    <mergeCell ref="F11:F12"/>
    <mergeCell ref="G11:G12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62"/>
  <sheetViews>
    <sheetView showZeros="0" view="pageBreakPreview" topLeftCell="A25" zoomScale="80" zoomScaleNormal="100" zoomScaleSheetLayoutView="80" workbookViewId="0">
      <selection activeCell="A48" sqref="A48:XFD176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8.140625" style="5" customWidth="1"/>
    <col min="5" max="6" width="9.140625" style="5"/>
    <col min="7" max="7" width="20.710937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686" t="s">
        <v>15</v>
      </c>
      <c r="B1" s="686"/>
      <c r="C1" s="686"/>
      <c r="D1" s="36" t="str">
        <f ca="1">MID(CELL("filename",A1), FIND("]", CELL("filename",A1))+ 1, 255)</f>
        <v>2,12</v>
      </c>
      <c r="E1" s="36"/>
      <c r="F1" s="36"/>
      <c r="G1" s="36"/>
    </row>
    <row r="2" spans="1:7" s="9" customFormat="1" ht="15">
      <c r="A2" s="687" t="str">
        <f>C13</f>
        <v>Dzesēšana</v>
      </c>
      <c r="B2" s="687"/>
      <c r="C2" s="687"/>
      <c r="D2" s="687"/>
      <c r="E2" s="687"/>
      <c r="F2" s="687"/>
      <c r="G2" s="687"/>
    </row>
    <row r="3" spans="1:7" ht="47.25" customHeight="1">
      <c r="A3" s="6"/>
      <c r="B3" s="6" t="s">
        <v>2</v>
      </c>
      <c r="C3" s="695" t="str">
        <f>'1,1'!C3</f>
        <v>Skolas ēka un Siguldas mācību korpuss</v>
      </c>
      <c r="D3" s="695"/>
      <c r="E3" s="695"/>
      <c r="F3" s="695"/>
      <c r="G3" s="695"/>
    </row>
    <row r="4" spans="1:7" ht="40.5" customHeight="1">
      <c r="A4" s="6"/>
      <c r="B4" s="6" t="s">
        <v>3</v>
      </c>
      <c r="C4" s="695" t="str">
        <f>'1,1'!C4</f>
        <v>Skolas ēkas pārbūve un Siguldas mācību korpusa būvniecība (1. kārta- mācību korpuss)</v>
      </c>
      <c r="D4" s="695"/>
      <c r="E4" s="695"/>
      <c r="F4" s="695"/>
      <c r="G4" s="695"/>
    </row>
    <row r="5" spans="1:7" ht="15">
      <c r="A5" s="6"/>
      <c r="B5" s="6" t="s">
        <v>4</v>
      </c>
      <c r="C5" s="696" t="str">
        <f>'1,1'!C5</f>
        <v>Ata Kronvalda iela 7, Sigulda</v>
      </c>
      <c r="D5" s="696"/>
      <c r="E5" s="696"/>
      <c r="F5" s="696"/>
      <c r="G5" s="696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</row>
    <row r="8" spans="1:7">
      <c r="A8" s="8"/>
      <c r="B8" s="8"/>
      <c r="D8" s="11"/>
      <c r="E8" s="14"/>
      <c r="F8" s="14"/>
      <c r="G8" s="10"/>
    </row>
    <row r="9" spans="1:7" ht="15" customHeight="1">
      <c r="A9" s="16"/>
      <c r="B9" s="16"/>
      <c r="C9" s="4" t="str">
        <f>'1,1'!C9</f>
        <v>Tāme sastādīta:  2017.gada 2. maijs</v>
      </c>
      <c r="F9" s="15"/>
      <c r="G9" s="15"/>
    </row>
    <row r="10" spans="1:7" ht="15">
      <c r="A10" s="16"/>
      <c r="B10" s="16"/>
    </row>
    <row r="11" spans="1:7" ht="14.25" customHeight="1">
      <c r="A11" s="690" t="s">
        <v>5</v>
      </c>
      <c r="B11" s="691" t="s">
        <v>7</v>
      </c>
      <c r="C11" s="693" t="s">
        <v>8</v>
      </c>
      <c r="D11" s="694" t="s">
        <v>9</v>
      </c>
      <c r="E11" s="690" t="s">
        <v>10</v>
      </c>
      <c r="F11" s="688" t="s">
        <v>19</v>
      </c>
      <c r="G11" s="688" t="s">
        <v>20</v>
      </c>
    </row>
    <row r="12" spans="1:7" ht="59.25" customHeight="1">
      <c r="A12" s="690"/>
      <c r="B12" s="692"/>
      <c r="C12" s="693"/>
      <c r="D12" s="694"/>
      <c r="E12" s="690"/>
      <c r="F12" s="689"/>
      <c r="G12" s="689"/>
    </row>
    <row r="13" spans="1:7" ht="15.75">
      <c r="A13" s="158"/>
      <c r="B13" s="87"/>
      <c r="C13" s="88" t="s">
        <v>1625</v>
      </c>
      <c r="D13" s="88"/>
      <c r="E13" s="89"/>
      <c r="F13" s="90"/>
      <c r="G13" s="24"/>
    </row>
    <row r="14" spans="1:7" ht="36">
      <c r="A14" s="95">
        <v>1</v>
      </c>
      <c r="B14" s="92" t="s">
        <v>1120</v>
      </c>
      <c r="C14" s="101" t="s">
        <v>1121</v>
      </c>
      <c r="D14" s="97" t="s">
        <v>1122</v>
      </c>
      <c r="E14" s="119" t="s">
        <v>230</v>
      </c>
      <c r="F14" s="118">
        <v>3</v>
      </c>
      <c r="G14" s="22"/>
    </row>
    <row r="15" spans="1:7" ht="36">
      <c r="A15" s="95">
        <v>2</v>
      </c>
      <c r="B15" s="92" t="s">
        <v>1120</v>
      </c>
      <c r="C15" s="101" t="s">
        <v>1123</v>
      </c>
      <c r="D15" s="104" t="s">
        <v>1124</v>
      </c>
      <c r="E15" s="223" t="s">
        <v>267</v>
      </c>
      <c r="F15" s="224">
        <v>1</v>
      </c>
      <c r="G15" s="22"/>
    </row>
    <row r="16" spans="1:7" ht="36">
      <c r="A16" s="95">
        <v>3</v>
      </c>
      <c r="B16" s="92" t="s">
        <v>1120</v>
      </c>
      <c r="C16" s="101" t="s">
        <v>1123</v>
      </c>
      <c r="D16" s="104" t="s">
        <v>1125</v>
      </c>
      <c r="E16" s="223" t="s">
        <v>267</v>
      </c>
      <c r="F16" s="224">
        <v>1</v>
      </c>
      <c r="G16" s="22"/>
    </row>
    <row r="17" spans="1:7" ht="36">
      <c r="A17" s="95">
        <v>4</v>
      </c>
      <c r="B17" s="92" t="s">
        <v>1120</v>
      </c>
      <c r="C17" s="101" t="s">
        <v>1123</v>
      </c>
      <c r="D17" s="104" t="s">
        <v>1126</v>
      </c>
      <c r="E17" s="223" t="s">
        <v>267</v>
      </c>
      <c r="F17" s="224">
        <v>1</v>
      </c>
      <c r="G17" s="22"/>
    </row>
    <row r="18" spans="1:7">
      <c r="A18" s="95">
        <v>5</v>
      </c>
      <c r="B18" s="92" t="s">
        <v>1120</v>
      </c>
      <c r="C18" s="101" t="s">
        <v>147</v>
      </c>
      <c r="D18" s="225" t="s">
        <v>1127</v>
      </c>
      <c r="E18" s="119" t="s">
        <v>230</v>
      </c>
      <c r="F18" s="118">
        <v>2</v>
      </c>
      <c r="G18" s="22"/>
    </row>
    <row r="19" spans="1:7">
      <c r="A19" s="95">
        <v>6</v>
      </c>
      <c r="B19" s="92" t="s">
        <v>1120</v>
      </c>
      <c r="C19" s="101" t="s">
        <v>147</v>
      </c>
      <c r="D19" s="225" t="s">
        <v>205</v>
      </c>
      <c r="E19" s="119" t="s">
        <v>230</v>
      </c>
      <c r="F19" s="118">
        <v>2</v>
      </c>
      <c r="G19" s="22"/>
    </row>
    <row r="20" spans="1:7">
      <c r="A20" s="95">
        <v>7</v>
      </c>
      <c r="B20" s="92" t="s">
        <v>1120</v>
      </c>
      <c r="C20" s="101" t="s">
        <v>147</v>
      </c>
      <c r="D20" s="225" t="s">
        <v>1128</v>
      </c>
      <c r="E20" s="119" t="s">
        <v>230</v>
      </c>
      <c r="F20" s="118">
        <v>1</v>
      </c>
      <c r="G20" s="22"/>
    </row>
    <row r="21" spans="1:7">
      <c r="A21" s="95">
        <v>8</v>
      </c>
      <c r="B21" s="92" t="s">
        <v>1120</v>
      </c>
      <c r="C21" s="226" t="s">
        <v>482</v>
      </c>
      <c r="D21" s="225" t="s">
        <v>503</v>
      </c>
      <c r="E21" s="223" t="s">
        <v>267</v>
      </c>
      <c r="F21" s="224">
        <v>4</v>
      </c>
      <c r="G21" s="22"/>
    </row>
    <row r="22" spans="1:7">
      <c r="A22" s="95">
        <v>9</v>
      </c>
      <c r="B22" s="92" t="s">
        <v>1120</v>
      </c>
      <c r="C22" s="226" t="s">
        <v>482</v>
      </c>
      <c r="D22" s="225" t="s">
        <v>485</v>
      </c>
      <c r="E22" s="223" t="s">
        <v>267</v>
      </c>
      <c r="F22" s="224">
        <v>8</v>
      </c>
      <c r="G22" s="22"/>
    </row>
    <row r="23" spans="1:7">
      <c r="A23" s="95">
        <v>10</v>
      </c>
      <c r="B23" s="92" t="s">
        <v>1120</v>
      </c>
      <c r="C23" s="101" t="s">
        <v>209</v>
      </c>
      <c r="D23" s="225" t="s">
        <v>503</v>
      </c>
      <c r="E23" s="223" t="s">
        <v>267</v>
      </c>
      <c r="F23" s="224">
        <v>2</v>
      </c>
      <c r="G23" s="22"/>
    </row>
    <row r="24" spans="1:7">
      <c r="A24" s="95">
        <v>11</v>
      </c>
      <c r="B24" s="92" t="s">
        <v>1120</v>
      </c>
      <c r="C24" s="101" t="s">
        <v>209</v>
      </c>
      <c r="D24" s="225" t="s">
        <v>485</v>
      </c>
      <c r="E24" s="223" t="s">
        <v>267</v>
      </c>
      <c r="F24" s="224">
        <v>1</v>
      </c>
      <c r="G24" s="22"/>
    </row>
    <row r="25" spans="1:7">
      <c r="A25" s="95">
        <v>12</v>
      </c>
      <c r="B25" s="92" t="s">
        <v>1120</v>
      </c>
      <c r="C25" s="101" t="s">
        <v>207</v>
      </c>
      <c r="D25" s="134" t="s">
        <v>480</v>
      </c>
      <c r="E25" s="223" t="s">
        <v>267</v>
      </c>
      <c r="F25" s="134">
        <v>6</v>
      </c>
      <c r="G25" s="22"/>
    </row>
    <row r="26" spans="1:7">
      <c r="A26" s="95">
        <v>13</v>
      </c>
      <c r="B26" s="92" t="s">
        <v>1120</v>
      </c>
      <c r="C26" s="226" t="s">
        <v>1129</v>
      </c>
      <c r="D26" s="225" t="s">
        <v>493</v>
      </c>
      <c r="E26" s="223" t="s">
        <v>267</v>
      </c>
      <c r="F26" s="224">
        <v>9</v>
      </c>
      <c r="G26" s="22"/>
    </row>
    <row r="27" spans="1:7">
      <c r="A27" s="95">
        <v>14</v>
      </c>
      <c r="B27" s="92" t="s">
        <v>1120</v>
      </c>
      <c r="C27" s="226" t="s">
        <v>496</v>
      </c>
      <c r="D27" s="225" t="s">
        <v>215</v>
      </c>
      <c r="E27" s="223" t="s">
        <v>267</v>
      </c>
      <c r="F27" s="224">
        <v>9</v>
      </c>
      <c r="G27" s="22"/>
    </row>
    <row r="28" spans="1:7">
      <c r="A28" s="95">
        <v>15</v>
      </c>
      <c r="B28" s="92" t="s">
        <v>1120</v>
      </c>
      <c r="C28" s="101" t="s">
        <v>216</v>
      </c>
      <c r="D28" s="134" t="s">
        <v>480</v>
      </c>
      <c r="E28" s="134" t="s">
        <v>267</v>
      </c>
      <c r="F28" s="134">
        <v>6</v>
      </c>
      <c r="G28" s="22"/>
    </row>
    <row r="29" spans="1:7">
      <c r="A29" s="95">
        <v>16</v>
      </c>
      <c r="B29" s="92" t="s">
        <v>1120</v>
      </c>
      <c r="C29" s="101" t="s">
        <v>172</v>
      </c>
      <c r="D29" s="134" t="s">
        <v>480</v>
      </c>
      <c r="E29" s="134" t="s">
        <v>267</v>
      </c>
      <c r="F29" s="134">
        <v>6</v>
      </c>
      <c r="G29" s="22"/>
    </row>
    <row r="30" spans="1:7">
      <c r="A30" s="95">
        <v>17</v>
      </c>
      <c r="B30" s="92" t="s">
        <v>1120</v>
      </c>
      <c r="C30" s="109" t="s">
        <v>211</v>
      </c>
      <c r="D30" s="225" t="s">
        <v>483</v>
      </c>
      <c r="E30" s="227" t="s">
        <v>233</v>
      </c>
      <c r="F30" s="100">
        <v>1</v>
      </c>
      <c r="G30" s="22"/>
    </row>
    <row r="31" spans="1:7">
      <c r="A31" s="95">
        <v>18</v>
      </c>
      <c r="B31" s="92" t="s">
        <v>1120</v>
      </c>
      <c r="C31" s="109" t="s">
        <v>211</v>
      </c>
      <c r="D31" s="225" t="s">
        <v>484</v>
      </c>
      <c r="E31" s="227" t="s">
        <v>233</v>
      </c>
      <c r="F31" s="100">
        <v>1</v>
      </c>
      <c r="G31" s="22"/>
    </row>
    <row r="32" spans="1:7">
      <c r="A32" s="95">
        <v>19</v>
      </c>
      <c r="B32" s="92" t="s">
        <v>1120</v>
      </c>
      <c r="C32" s="109" t="s">
        <v>211</v>
      </c>
      <c r="D32" s="225" t="s">
        <v>503</v>
      </c>
      <c r="E32" s="227" t="s">
        <v>233</v>
      </c>
      <c r="F32" s="100">
        <v>80</v>
      </c>
      <c r="G32" s="22"/>
    </row>
    <row r="33" spans="1:7">
      <c r="A33" s="95">
        <v>20</v>
      </c>
      <c r="B33" s="92" t="s">
        <v>1120</v>
      </c>
      <c r="C33" s="109" t="s">
        <v>211</v>
      </c>
      <c r="D33" s="225" t="s">
        <v>485</v>
      </c>
      <c r="E33" s="227" t="s">
        <v>233</v>
      </c>
      <c r="F33" s="100">
        <v>116</v>
      </c>
      <c r="G33" s="22"/>
    </row>
    <row r="34" spans="1:7">
      <c r="A34" s="95">
        <v>21</v>
      </c>
      <c r="B34" s="92" t="s">
        <v>1120</v>
      </c>
      <c r="C34" s="101" t="s">
        <v>217</v>
      </c>
      <c r="D34" s="98" t="s">
        <v>218</v>
      </c>
      <c r="E34" s="133" t="s">
        <v>233</v>
      </c>
      <c r="F34" s="98">
        <v>3</v>
      </c>
      <c r="G34" s="22"/>
    </row>
    <row r="35" spans="1:7">
      <c r="A35" s="95">
        <v>22</v>
      </c>
      <c r="B35" s="92" t="s">
        <v>1120</v>
      </c>
      <c r="C35" s="96" t="s">
        <v>1130</v>
      </c>
      <c r="D35" s="122">
        <v>0.35</v>
      </c>
      <c r="E35" s="227" t="s">
        <v>220</v>
      </c>
      <c r="F35" s="108">
        <v>550</v>
      </c>
      <c r="G35" s="22"/>
    </row>
    <row r="36" spans="1:7">
      <c r="A36" s="95">
        <v>23</v>
      </c>
      <c r="B36" s="92" t="s">
        <v>1120</v>
      </c>
      <c r="C36" s="101" t="s">
        <v>1131</v>
      </c>
      <c r="D36" s="225" t="s">
        <v>1132</v>
      </c>
      <c r="E36" s="133" t="s">
        <v>233</v>
      </c>
      <c r="F36" s="100">
        <v>1</v>
      </c>
      <c r="G36" s="22"/>
    </row>
    <row r="37" spans="1:7">
      <c r="A37" s="95">
        <v>24</v>
      </c>
      <c r="B37" s="92" t="s">
        <v>1120</v>
      </c>
      <c r="C37" s="101" t="s">
        <v>1131</v>
      </c>
      <c r="D37" s="225" t="s">
        <v>1133</v>
      </c>
      <c r="E37" s="133" t="s">
        <v>233</v>
      </c>
      <c r="F37" s="100">
        <v>1</v>
      </c>
      <c r="G37" s="22"/>
    </row>
    <row r="38" spans="1:7">
      <c r="A38" s="95">
        <v>25</v>
      </c>
      <c r="B38" s="92" t="s">
        <v>1120</v>
      </c>
      <c r="C38" s="101" t="s">
        <v>1131</v>
      </c>
      <c r="D38" s="225" t="s">
        <v>1134</v>
      </c>
      <c r="E38" s="133" t="s">
        <v>233</v>
      </c>
      <c r="F38" s="100">
        <v>85</v>
      </c>
      <c r="G38" s="22"/>
    </row>
    <row r="39" spans="1:7">
      <c r="A39" s="95">
        <v>26</v>
      </c>
      <c r="B39" s="92" t="s">
        <v>1120</v>
      </c>
      <c r="C39" s="101" t="s">
        <v>1131</v>
      </c>
      <c r="D39" s="225" t="s">
        <v>1135</v>
      </c>
      <c r="E39" s="133" t="s">
        <v>233</v>
      </c>
      <c r="F39" s="100">
        <v>125</v>
      </c>
      <c r="G39" s="22"/>
    </row>
    <row r="40" spans="1:7" ht="24">
      <c r="A40" s="95">
        <v>27</v>
      </c>
      <c r="B40" s="92" t="s">
        <v>1120</v>
      </c>
      <c r="C40" s="101" t="s">
        <v>1136</v>
      </c>
      <c r="D40" s="98" t="s">
        <v>385</v>
      </c>
      <c r="E40" s="228" t="s">
        <v>1137</v>
      </c>
      <c r="F40" s="98">
        <v>20</v>
      </c>
      <c r="G40" s="22"/>
    </row>
    <row r="41" spans="1:7">
      <c r="A41" s="95">
        <v>28</v>
      </c>
      <c r="B41" s="92" t="s">
        <v>1120</v>
      </c>
      <c r="C41" s="101" t="s">
        <v>224</v>
      </c>
      <c r="D41" s="225"/>
      <c r="E41" s="133" t="s">
        <v>230</v>
      </c>
      <c r="F41" s="98">
        <v>1</v>
      </c>
      <c r="G41" s="22"/>
    </row>
    <row r="42" spans="1:7">
      <c r="A42" s="95">
        <v>29</v>
      </c>
      <c r="B42" s="92" t="s">
        <v>1120</v>
      </c>
      <c r="C42" s="101" t="s">
        <v>225</v>
      </c>
      <c r="D42" s="225"/>
      <c r="E42" s="133" t="s">
        <v>230</v>
      </c>
      <c r="F42" s="98">
        <v>1</v>
      </c>
      <c r="G42" s="22"/>
    </row>
    <row r="43" spans="1:7">
      <c r="A43" s="95">
        <v>30</v>
      </c>
      <c r="B43" s="92" t="s">
        <v>1120</v>
      </c>
      <c r="C43" s="109" t="s">
        <v>175</v>
      </c>
      <c r="D43" s="142"/>
      <c r="E43" s="229" t="s">
        <v>230</v>
      </c>
      <c r="F43" s="98">
        <v>1</v>
      </c>
      <c r="G43" s="22"/>
    </row>
    <row r="44" spans="1:7">
      <c r="A44" s="95">
        <v>31</v>
      </c>
      <c r="B44" s="92" t="s">
        <v>1120</v>
      </c>
      <c r="C44" s="101" t="s">
        <v>176</v>
      </c>
      <c r="D44" s="225"/>
      <c r="E44" s="133" t="s">
        <v>230</v>
      </c>
      <c r="F44" s="98">
        <v>1</v>
      </c>
      <c r="G44" s="22"/>
    </row>
    <row r="45" spans="1:7">
      <c r="A45" s="95">
        <v>32</v>
      </c>
      <c r="B45" s="92" t="s">
        <v>1120</v>
      </c>
      <c r="C45" s="109" t="s">
        <v>177</v>
      </c>
      <c r="D45" s="142"/>
      <c r="E45" s="133" t="s">
        <v>230</v>
      </c>
      <c r="F45" s="98">
        <v>1</v>
      </c>
      <c r="G45" s="22"/>
    </row>
    <row r="46" spans="1:7">
      <c r="A46" s="95">
        <v>33</v>
      </c>
      <c r="B46" s="92" t="s">
        <v>1120</v>
      </c>
      <c r="C46" s="117" t="s">
        <v>178</v>
      </c>
      <c r="D46" s="225" t="s">
        <v>179</v>
      </c>
      <c r="E46" s="133" t="s">
        <v>230</v>
      </c>
      <c r="F46" s="118">
        <v>1</v>
      </c>
      <c r="G46" s="22"/>
    </row>
    <row r="47" spans="1:7" ht="24">
      <c r="A47" s="95">
        <v>34</v>
      </c>
      <c r="B47" s="92" t="s">
        <v>1120</v>
      </c>
      <c r="C47" s="101" t="s">
        <v>180</v>
      </c>
      <c r="D47" s="119"/>
      <c r="E47" s="133" t="s">
        <v>230</v>
      </c>
      <c r="F47" s="120">
        <v>1</v>
      </c>
      <c r="G47" s="22"/>
    </row>
    <row r="48" spans="1:7" s="17" customFormat="1">
      <c r="A48" s="28"/>
      <c r="B48" s="29"/>
      <c r="C48" s="30"/>
      <c r="D48" s="31"/>
      <c r="E48" s="12"/>
      <c r="F48" s="12"/>
      <c r="G48" s="32"/>
    </row>
    <row r="49" spans="1:7" ht="15">
      <c r="A49" s="13"/>
      <c r="B49" s="13"/>
      <c r="C49" s="18"/>
      <c r="D49" s="19"/>
      <c r="E49" s="18"/>
      <c r="F49" s="18" t="s">
        <v>6</v>
      </c>
      <c r="G49" s="20"/>
    </row>
    <row r="51" spans="1:7" s="25" customFormat="1" ht="12.75" customHeight="1">
      <c r="B51" s="26" t="str">
        <f>'1,1'!B37</f>
        <v>Piezīmes:</v>
      </c>
    </row>
    <row r="52" spans="1:7" s="25" customFormat="1" ht="45" customHeight="1">
      <c r="A52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52" s="684"/>
      <c r="C52" s="684"/>
      <c r="D52" s="684"/>
      <c r="E52" s="684"/>
      <c r="F52" s="684"/>
      <c r="G52" s="684"/>
    </row>
    <row r="53" spans="1:7" s="25" customFormat="1" ht="12.75" customHeight="1">
      <c r="A53" s="684" t="e">
        <f>'1,1'!#REF!</f>
        <v>#REF!</v>
      </c>
      <c r="B53" s="684"/>
      <c r="C53" s="684"/>
      <c r="D53" s="684"/>
      <c r="E53" s="684"/>
      <c r="F53" s="684"/>
      <c r="G53" s="684"/>
    </row>
    <row r="54" spans="1:7" s="25" customFormat="1" ht="12.75" customHeight="1">
      <c r="B54" s="27"/>
    </row>
    <row r="55" spans="1:7">
      <c r="B55" s="5" t="str">
        <f>'1,1'!B40</f>
        <v>Sastādīja:</v>
      </c>
    </row>
    <row r="56" spans="1:7" ht="14.25" customHeight="1">
      <c r="C56" s="33" t="str">
        <f>'1,1'!C41</f>
        <v>Arnis Gailītis</v>
      </c>
    </row>
    <row r="57" spans="1:7">
      <c r="C57" s="34" t="str">
        <f>'1,1'!C42</f>
        <v>Sertifikāta Nr.20-5643</v>
      </c>
      <c r="D57" s="35"/>
    </row>
    <row r="60" spans="1:7">
      <c r="B60" s="41" t="str">
        <f>'1,1'!B45</f>
        <v>Pārbaudīja:</v>
      </c>
      <c r="C60" s="3"/>
    </row>
    <row r="61" spans="1:7">
      <c r="B61" s="2"/>
      <c r="C61" s="33" t="str">
        <f>'1,1'!C46</f>
        <v>Andris Kokins</v>
      </c>
    </row>
    <row r="62" spans="1:7">
      <c r="B62" s="1"/>
      <c r="C62" s="34" t="str">
        <f>'1,1'!C47</f>
        <v>Sertifikāta Nr.10-0024</v>
      </c>
    </row>
  </sheetData>
  <mergeCells count="15">
    <mergeCell ref="A53:G53"/>
    <mergeCell ref="A52:G52"/>
    <mergeCell ref="A1:C1"/>
    <mergeCell ref="A2:G2"/>
    <mergeCell ref="A7:G7"/>
    <mergeCell ref="A11:A12"/>
    <mergeCell ref="B11:B12"/>
    <mergeCell ref="C11:C12"/>
    <mergeCell ref="D11:D12"/>
    <mergeCell ref="E11:E12"/>
    <mergeCell ref="F11:F12"/>
    <mergeCell ref="G11:G12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5"/>
  <sheetViews>
    <sheetView showZeros="0" view="pageBreakPreview" topLeftCell="A52" zoomScale="80" zoomScaleNormal="100" zoomScaleSheetLayoutView="80" workbookViewId="0">
      <selection activeCell="C11" sqref="C11:D12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11" style="5" customWidth="1"/>
    <col min="5" max="5" width="8.140625" style="5" customWidth="1"/>
    <col min="6" max="7" width="9.140625" style="5"/>
    <col min="8" max="8" width="20.7109375" style="5" customWidth="1"/>
    <col min="9" max="9" width="9.140625" style="5"/>
    <col min="10" max="10" width="0" style="5" hidden="1" customWidth="1"/>
    <col min="11" max="16384" width="9.140625" style="5"/>
  </cols>
  <sheetData>
    <row r="1" spans="1:8" s="9" customFormat="1" ht="15">
      <c r="A1" s="686" t="s">
        <v>15</v>
      </c>
      <c r="B1" s="686"/>
      <c r="C1" s="686"/>
      <c r="D1" s="43"/>
      <c r="E1" s="36" t="str">
        <f ca="1">MID(CELL("filename",A1), FIND("]", CELL("filename",A1))+ 1, 255)</f>
        <v>2,13</v>
      </c>
      <c r="F1" s="36"/>
      <c r="G1" s="36"/>
      <c r="H1" s="36"/>
    </row>
    <row r="2" spans="1:8" s="9" customFormat="1" ht="15">
      <c r="A2" s="687" t="str">
        <f>C13</f>
        <v>Virtuves tehnoloģija</v>
      </c>
      <c r="B2" s="687"/>
      <c r="C2" s="687"/>
      <c r="D2" s="687"/>
      <c r="E2" s="687"/>
      <c r="F2" s="687"/>
      <c r="G2" s="687"/>
      <c r="H2" s="687"/>
    </row>
    <row r="3" spans="1:8" ht="47.25" customHeight="1">
      <c r="A3" s="6"/>
      <c r="B3" s="6" t="s">
        <v>2</v>
      </c>
      <c r="C3" s="695" t="str">
        <f>'1,1'!C3</f>
        <v>Skolas ēka un Siguldas mācību korpuss</v>
      </c>
      <c r="D3" s="695"/>
      <c r="E3" s="695"/>
      <c r="F3" s="695"/>
      <c r="G3" s="695"/>
      <c r="H3" s="695"/>
    </row>
    <row r="4" spans="1:8" ht="40.5" customHeight="1">
      <c r="A4" s="6"/>
      <c r="B4" s="6" t="s">
        <v>3</v>
      </c>
      <c r="C4" s="695" t="str">
        <f>'1,1'!C4</f>
        <v>Skolas ēkas pārbūve un Siguldas mācību korpusa būvniecība (1. kārta- mācību korpuss)</v>
      </c>
      <c r="D4" s="695"/>
      <c r="E4" s="695"/>
      <c r="F4" s="695"/>
      <c r="G4" s="695"/>
      <c r="H4" s="695"/>
    </row>
    <row r="5" spans="1:8" ht="15">
      <c r="A5" s="6"/>
      <c r="B5" s="6" t="s">
        <v>4</v>
      </c>
      <c r="C5" s="696" t="str">
        <f>'1,1'!C5</f>
        <v>Ata Kronvalda iela 7, Sigulda</v>
      </c>
      <c r="D5" s="696"/>
      <c r="E5" s="696"/>
      <c r="F5" s="696"/>
      <c r="G5" s="696"/>
      <c r="H5" s="696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  <c r="H7" s="685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690" t="s">
        <v>5</v>
      </c>
      <c r="B11" s="691" t="s">
        <v>7</v>
      </c>
      <c r="C11" s="697" t="s">
        <v>8</v>
      </c>
      <c r="D11" s="698"/>
      <c r="E11" s="694" t="s">
        <v>9</v>
      </c>
      <c r="F11" s="690" t="s">
        <v>10</v>
      </c>
      <c r="G11" s="688" t="s">
        <v>19</v>
      </c>
      <c r="H11" s="688" t="s">
        <v>20</v>
      </c>
    </row>
    <row r="12" spans="1:8" ht="59.25" customHeight="1">
      <c r="A12" s="690"/>
      <c r="B12" s="692"/>
      <c r="C12" s="699"/>
      <c r="D12" s="700"/>
      <c r="E12" s="694"/>
      <c r="F12" s="690"/>
      <c r="G12" s="689"/>
      <c r="H12" s="689"/>
    </row>
    <row r="13" spans="1:8" ht="15.75">
      <c r="A13" s="158"/>
      <c r="B13" s="87"/>
      <c r="C13" s="88" t="s">
        <v>1626</v>
      </c>
      <c r="D13" s="88"/>
      <c r="E13" s="123"/>
      <c r="F13" s="124"/>
      <c r="G13" s="23"/>
      <c r="H13" s="24"/>
    </row>
    <row r="14" spans="1:8">
      <c r="A14" s="230">
        <f>SUM(A13+1)</f>
        <v>1</v>
      </c>
      <c r="B14" s="162" t="s">
        <v>1120</v>
      </c>
      <c r="C14" s="231" t="s">
        <v>1138</v>
      </c>
      <c r="D14" s="232" t="s">
        <v>1139</v>
      </c>
      <c r="E14" s="183"/>
      <c r="F14" s="232">
        <v>1</v>
      </c>
      <c r="G14" s="21"/>
      <c r="H14" s="22"/>
    </row>
    <row r="15" spans="1:8" ht="204">
      <c r="A15" s="233"/>
      <c r="B15" s="162"/>
      <c r="C15" s="234" t="s">
        <v>1140</v>
      </c>
      <c r="D15" s="235"/>
      <c r="E15" s="183"/>
      <c r="F15" s="235"/>
      <c r="G15" s="21"/>
      <c r="H15" s="22"/>
    </row>
    <row r="16" spans="1:8">
      <c r="A16" s="233"/>
      <c r="B16" s="162"/>
      <c r="C16" s="236"/>
      <c r="D16" s="235"/>
      <c r="E16" s="183"/>
      <c r="F16" s="235"/>
      <c r="G16" s="21"/>
      <c r="H16" s="22"/>
    </row>
    <row r="17" spans="1:8">
      <c r="A17" s="230">
        <f>SUM(A14+1)</f>
        <v>2</v>
      </c>
      <c r="B17" s="162"/>
      <c r="C17" s="237" t="s">
        <v>1141</v>
      </c>
      <c r="D17" s="238" t="s">
        <v>1142</v>
      </c>
      <c r="E17" s="183"/>
      <c r="F17" s="232">
        <v>1</v>
      </c>
      <c r="G17" s="21"/>
      <c r="H17" s="22"/>
    </row>
    <row r="18" spans="1:8" ht="25.5">
      <c r="A18" s="233"/>
      <c r="B18" s="162"/>
      <c r="C18" s="234" t="s">
        <v>1143</v>
      </c>
      <c r="D18" s="235"/>
      <c r="E18" s="168"/>
      <c r="F18" s="235"/>
      <c r="G18" s="21"/>
      <c r="H18" s="22"/>
    </row>
    <row r="19" spans="1:8">
      <c r="A19" s="239"/>
      <c r="B19" s="162"/>
      <c r="C19" s="240"/>
      <c r="D19" s="241"/>
      <c r="E19" s="171"/>
      <c r="F19" s="241"/>
      <c r="G19" s="21"/>
      <c r="H19" s="22"/>
    </row>
    <row r="20" spans="1:8">
      <c r="A20" s="230">
        <f>SUM(A17+1)</f>
        <v>3</v>
      </c>
      <c r="B20" s="162"/>
      <c r="C20" s="231" t="s">
        <v>1144</v>
      </c>
      <c r="D20" s="232" t="s">
        <v>1145</v>
      </c>
      <c r="E20" s="217"/>
      <c r="F20" s="232">
        <v>1</v>
      </c>
      <c r="G20" s="21"/>
      <c r="H20" s="22"/>
    </row>
    <row r="21" spans="1:8" ht="102">
      <c r="A21" s="233"/>
      <c r="B21" s="162"/>
      <c r="C21" s="234" t="s">
        <v>1146</v>
      </c>
      <c r="D21" s="235"/>
      <c r="E21" s="183"/>
      <c r="F21" s="235"/>
      <c r="G21" s="21"/>
      <c r="H21" s="22"/>
    </row>
    <row r="22" spans="1:8">
      <c r="A22" s="242"/>
      <c r="B22" s="162"/>
      <c r="C22" s="243"/>
      <c r="D22" s="244"/>
      <c r="E22" s="171"/>
      <c r="F22" s="245"/>
      <c r="G22" s="21"/>
      <c r="H22" s="22"/>
    </row>
    <row r="23" spans="1:8">
      <c r="A23" s="230">
        <f>SUM(A20+1)</f>
        <v>4</v>
      </c>
      <c r="B23" s="162"/>
      <c r="C23" s="231" t="s">
        <v>1147</v>
      </c>
      <c r="D23" s="232" t="s">
        <v>1148</v>
      </c>
      <c r="E23" s="171"/>
      <c r="F23" s="232">
        <v>1</v>
      </c>
      <c r="G23" s="21"/>
      <c r="H23" s="22"/>
    </row>
    <row r="24" spans="1:8" ht="102">
      <c r="A24" s="233"/>
      <c r="B24" s="162"/>
      <c r="C24" s="234" t="s">
        <v>1149</v>
      </c>
      <c r="D24" s="235"/>
      <c r="E24" s="171"/>
      <c r="F24" s="235"/>
      <c r="G24" s="21"/>
      <c r="H24" s="22"/>
    </row>
    <row r="25" spans="1:8">
      <c r="A25" s="246" t="s">
        <v>1150</v>
      </c>
      <c r="B25" s="162"/>
      <c r="C25" s="247" t="s">
        <v>1151</v>
      </c>
      <c r="D25" s="248" t="s">
        <v>1152</v>
      </c>
      <c r="E25" s="171"/>
      <c r="F25" s="245">
        <v>1</v>
      </c>
      <c r="G25" s="21"/>
      <c r="H25" s="22"/>
    </row>
    <row r="26" spans="1:8">
      <c r="A26" s="246"/>
      <c r="B26" s="162"/>
      <c r="C26" s="249" t="s">
        <v>1153</v>
      </c>
      <c r="D26" s="248"/>
      <c r="E26" s="171"/>
      <c r="F26" s="245"/>
      <c r="G26" s="21"/>
      <c r="H26" s="22"/>
    </row>
    <row r="27" spans="1:8">
      <c r="A27" s="242"/>
      <c r="B27" s="162"/>
      <c r="C27" s="243"/>
      <c r="D27" s="244"/>
      <c r="E27" s="171"/>
      <c r="F27" s="245"/>
      <c r="G27" s="21"/>
      <c r="H27" s="22"/>
    </row>
    <row r="28" spans="1:8">
      <c r="A28" s="230">
        <f>SUM(A23+1)</f>
        <v>5</v>
      </c>
      <c r="B28" s="162"/>
      <c r="C28" s="231" t="s">
        <v>1154</v>
      </c>
      <c r="D28" s="238" t="s">
        <v>1155</v>
      </c>
      <c r="E28" s="171"/>
      <c r="F28" s="232">
        <v>4</v>
      </c>
      <c r="G28" s="21"/>
      <c r="H28" s="22"/>
    </row>
    <row r="29" spans="1:8" ht="102">
      <c r="A29" s="250"/>
      <c r="B29" s="162"/>
      <c r="C29" s="251" t="s">
        <v>1156</v>
      </c>
      <c r="D29" s="252"/>
      <c r="E29" s="171"/>
      <c r="F29" s="252"/>
      <c r="G29" s="21"/>
      <c r="H29" s="22"/>
    </row>
    <row r="30" spans="1:8">
      <c r="A30" s="242"/>
      <c r="B30" s="162"/>
      <c r="C30" s="243"/>
      <c r="D30" s="244"/>
      <c r="E30" s="171"/>
      <c r="F30" s="245"/>
      <c r="G30" s="21"/>
      <c r="H30" s="22"/>
    </row>
    <row r="31" spans="1:8">
      <c r="A31" s="230">
        <f>SUM(A28+1)</f>
        <v>6</v>
      </c>
      <c r="B31" s="162"/>
      <c r="C31" s="231" t="s">
        <v>1157</v>
      </c>
      <c r="D31" s="238" t="s">
        <v>1155</v>
      </c>
      <c r="E31" s="171"/>
      <c r="F31" s="232">
        <v>1</v>
      </c>
      <c r="G31" s="21"/>
      <c r="H31" s="22"/>
    </row>
    <row r="32" spans="1:8" ht="127.5">
      <c r="A32" s="233"/>
      <c r="B32" s="162"/>
      <c r="C32" s="234" t="s">
        <v>1158</v>
      </c>
      <c r="D32" s="235"/>
      <c r="E32" s="171"/>
      <c r="F32" s="235"/>
      <c r="G32" s="21"/>
      <c r="H32" s="22"/>
    </row>
    <row r="33" spans="1:8">
      <c r="A33" s="242"/>
      <c r="B33" s="162"/>
      <c r="C33" s="243"/>
      <c r="D33" s="244"/>
      <c r="E33" s="178"/>
      <c r="F33" s="245"/>
      <c r="G33" s="21"/>
      <c r="H33" s="22"/>
    </row>
    <row r="34" spans="1:8">
      <c r="A34" s="230">
        <f>SUM(A31+1)</f>
        <v>7</v>
      </c>
      <c r="B34" s="162"/>
      <c r="C34" s="231" t="s">
        <v>1159</v>
      </c>
      <c r="D34" s="232" t="s">
        <v>1160</v>
      </c>
      <c r="E34" s="171"/>
      <c r="F34" s="232">
        <v>1</v>
      </c>
      <c r="G34" s="21"/>
      <c r="H34" s="22"/>
    </row>
    <row r="35" spans="1:8" ht="89.25">
      <c r="A35" s="233"/>
      <c r="B35" s="162"/>
      <c r="C35" s="234" t="s">
        <v>1161</v>
      </c>
      <c r="D35" s="235"/>
      <c r="E35" s="171"/>
      <c r="F35" s="235"/>
      <c r="G35" s="21"/>
      <c r="H35" s="22"/>
    </row>
    <row r="36" spans="1:8">
      <c r="A36" s="230" t="s">
        <v>1162</v>
      </c>
      <c r="B36" s="162"/>
      <c r="C36" s="237" t="s">
        <v>1163</v>
      </c>
      <c r="D36" s="238" t="s">
        <v>1164</v>
      </c>
      <c r="E36" s="171"/>
      <c r="F36" s="232">
        <v>1</v>
      </c>
      <c r="G36" s="21"/>
      <c r="H36" s="22"/>
    </row>
    <row r="37" spans="1:8">
      <c r="A37" s="233"/>
      <c r="B37" s="162"/>
      <c r="C37" s="235" t="s">
        <v>1165</v>
      </c>
      <c r="D37" s="235"/>
      <c r="E37" s="171"/>
      <c r="F37" s="235"/>
      <c r="G37" s="21"/>
      <c r="H37" s="22"/>
    </row>
    <row r="38" spans="1:8">
      <c r="A38" s="233"/>
      <c r="B38" s="162"/>
      <c r="C38" s="234"/>
      <c r="D38" s="235"/>
      <c r="E38" s="171"/>
      <c r="F38" s="235"/>
      <c r="G38" s="21"/>
      <c r="H38" s="22"/>
    </row>
    <row r="39" spans="1:8" ht="25.5">
      <c r="A39" s="230">
        <f>SUM(A34+1)</f>
        <v>8</v>
      </c>
      <c r="B39" s="162"/>
      <c r="C39" s="231" t="s">
        <v>1166</v>
      </c>
      <c r="D39" s="253" t="s">
        <v>1167</v>
      </c>
      <c r="E39" s="171"/>
      <c r="F39" s="232">
        <v>1</v>
      </c>
      <c r="G39" s="21"/>
      <c r="H39" s="22"/>
    </row>
    <row r="40" spans="1:8" ht="63.75">
      <c r="A40" s="233"/>
      <c r="B40" s="162"/>
      <c r="C40" s="234" t="s">
        <v>1168</v>
      </c>
      <c r="D40" s="235"/>
      <c r="E40" s="171"/>
      <c r="F40" s="235"/>
      <c r="G40" s="21"/>
      <c r="H40" s="22"/>
    </row>
    <row r="41" spans="1:8">
      <c r="A41" s="246"/>
      <c r="B41" s="162"/>
      <c r="C41" s="247"/>
      <c r="D41" s="244"/>
      <c r="E41" s="171"/>
      <c r="F41" s="245"/>
      <c r="G41" s="21"/>
      <c r="H41" s="22"/>
    </row>
    <row r="42" spans="1:8">
      <c r="A42" s="230">
        <f>SUM(A39+1)</f>
        <v>9</v>
      </c>
      <c r="B42" s="162"/>
      <c r="C42" s="231" t="s">
        <v>1169</v>
      </c>
      <c r="D42" s="232" t="s">
        <v>1170</v>
      </c>
      <c r="E42" s="171"/>
      <c r="F42" s="232">
        <v>1</v>
      </c>
      <c r="G42" s="21"/>
      <c r="H42" s="22"/>
    </row>
    <row r="43" spans="1:8" ht="63.75">
      <c r="A43" s="233"/>
      <c r="B43" s="162"/>
      <c r="C43" s="234" t="s">
        <v>1171</v>
      </c>
      <c r="D43" s="235"/>
      <c r="E43" s="171"/>
      <c r="F43" s="235"/>
      <c r="G43" s="21"/>
      <c r="H43" s="22"/>
    </row>
    <row r="44" spans="1:8">
      <c r="A44" s="246"/>
      <c r="B44" s="162"/>
      <c r="C44" s="249"/>
      <c r="D44" s="248"/>
      <c r="E44" s="171"/>
      <c r="F44" s="245"/>
      <c r="G44" s="21"/>
      <c r="H44" s="22"/>
    </row>
    <row r="45" spans="1:8">
      <c r="A45" s="230">
        <f>SUM(A42+1)</f>
        <v>10</v>
      </c>
      <c r="B45" s="162"/>
      <c r="C45" s="231" t="s">
        <v>1172</v>
      </c>
      <c r="D45" s="232" t="s">
        <v>1173</v>
      </c>
      <c r="E45" s="171"/>
      <c r="F45" s="232">
        <v>1</v>
      </c>
      <c r="G45" s="21"/>
      <c r="H45" s="22"/>
    </row>
    <row r="46" spans="1:8" ht="25.5">
      <c r="A46" s="233"/>
      <c r="B46" s="162"/>
      <c r="C46" s="234" t="s">
        <v>1174</v>
      </c>
      <c r="D46" s="235"/>
      <c r="E46" s="171"/>
      <c r="F46" s="235"/>
      <c r="G46" s="21"/>
      <c r="H46" s="22"/>
    </row>
    <row r="47" spans="1:8">
      <c r="A47" s="254" t="s">
        <v>1175</v>
      </c>
      <c r="B47" s="162"/>
      <c r="C47" s="255" t="s">
        <v>1176</v>
      </c>
      <c r="D47" s="235"/>
      <c r="E47" s="171"/>
      <c r="F47" s="256">
        <v>1</v>
      </c>
      <c r="G47" s="21"/>
      <c r="H47" s="22"/>
    </row>
    <row r="48" spans="1:8">
      <c r="A48" s="246"/>
      <c r="B48" s="162"/>
      <c r="C48" s="247"/>
      <c r="D48" s="244"/>
      <c r="E48" s="171"/>
      <c r="F48" s="245"/>
      <c r="G48" s="21"/>
      <c r="H48" s="22"/>
    </row>
    <row r="49" spans="1:8">
      <c r="A49" s="230">
        <f>SUM(A45+1)</f>
        <v>11</v>
      </c>
      <c r="B49" s="162"/>
      <c r="C49" s="257" t="s">
        <v>1177</v>
      </c>
      <c r="D49" s="232" t="s">
        <v>1178</v>
      </c>
      <c r="E49" s="171"/>
      <c r="F49" s="232">
        <v>1</v>
      </c>
      <c r="G49" s="21"/>
      <c r="H49" s="22"/>
    </row>
    <row r="50" spans="1:8" ht="76.5">
      <c r="A50" s="233"/>
      <c r="B50" s="162"/>
      <c r="C50" s="234" t="s">
        <v>1179</v>
      </c>
      <c r="D50" s="235"/>
      <c r="E50" s="171"/>
      <c r="F50" s="235"/>
      <c r="G50" s="21"/>
      <c r="H50" s="22"/>
    </row>
    <row r="51" spans="1:8">
      <c r="A51" s="254" t="s">
        <v>1180</v>
      </c>
      <c r="B51" s="162"/>
      <c r="C51" s="255" t="s">
        <v>1176</v>
      </c>
      <c r="D51" s="235"/>
      <c r="E51" s="171"/>
      <c r="F51" s="256">
        <v>1</v>
      </c>
      <c r="G51" s="21"/>
      <c r="H51" s="22"/>
    </row>
    <row r="52" spans="1:8">
      <c r="A52" s="242"/>
      <c r="B52" s="162"/>
      <c r="C52" s="243"/>
      <c r="D52" s="244"/>
      <c r="E52" s="171"/>
      <c r="F52" s="245"/>
      <c r="G52" s="21"/>
      <c r="H52" s="22"/>
    </row>
    <row r="53" spans="1:8">
      <c r="A53" s="230">
        <f>SUM(A49+1)</f>
        <v>12</v>
      </c>
      <c r="B53" s="162"/>
      <c r="C53" s="257" t="s">
        <v>1177</v>
      </c>
      <c r="D53" s="232" t="s">
        <v>1178</v>
      </c>
      <c r="E53" s="171"/>
      <c r="F53" s="232">
        <v>1</v>
      </c>
      <c r="G53" s="21"/>
      <c r="H53" s="22"/>
    </row>
    <row r="54" spans="1:8" ht="76.5">
      <c r="A54" s="233"/>
      <c r="B54" s="162"/>
      <c r="C54" s="234" t="s">
        <v>1179</v>
      </c>
      <c r="D54" s="235"/>
      <c r="E54" s="171"/>
      <c r="F54" s="235"/>
      <c r="G54" s="21"/>
      <c r="H54" s="22"/>
    </row>
    <row r="55" spans="1:8">
      <c r="A55" s="254" t="s">
        <v>1181</v>
      </c>
      <c r="B55" s="162"/>
      <c r="C55" s="255" t="s">
        <v>1176</v>
      </c>
      <c r="D55" s="235"/>
      <c r="E55" s="171"/>
      <c r="F55" s="256">
        <v>1</v>
      </c>
      <c r="G55" s="21"/>
      <c r="H55" s="22"/>
    </row>
    <row r="56" spans="1:8">
      <c r="A56" s="230"/>
      <c r="B56" s="162"/>
      <c r="C56" s="231"/>
      <c r="D56" s="238"/>
      <c r="E56" s="171"/>
      <c r="F56" s="232"/>
      <c r="G56" s="21"/>
      <c r="H56" s="22"/>
    </row>
    <row r="57" spans="1:8">
      <c r="A57" s="230">
        <f>SUM(A53+1)</f>
        <v>13</v>
      </c>
      <c r="B57" s="162"/>
      <c r="C57" s="231" t="s">
        <v>1182</v>
      </c>
      <c r="D57" s="232" t="s">
        <v>1183</v>
      </c>
      <c r="E57" s="171"/>
      <c r="F57" s="232">
        <v>1</v>
      </c>
      <c r="G57" s="21"/>
      <c r="H57" s="22"/>
    </row>
    <row r="58" spans="1:8" ht="63.75">
      <c r="A58" s="233"/>
      <c r="B58" s="162"/>
      <c r="C58" s="234" t="s">
        <v>1184</v>
      </c>
      <c r="D58" s="235"/>
      <c r="E58" s="171"/>
      <c r="F58" s="235"/>
      <c r="G58" s="21"/>
      <c r="H58" s="22"/>
    </row>
    <row r="59" spans="1:8">
      <c r="A59" s="230"/>
      <c r="B59" s="162"/>
      <c r="C59" s="231"/>
      <c r="D59" s="232"/>
      <c r="E59" s="171"/>
      <c r="F59" s="232"/>
      <c r="G59" s="21"/>
      <c r="H59" s="22"/>
    </row>
    <row r="60" spans="1:8">
      <c r="A60" s="230">
        <f>SUM(A57+1)</f>
        <v>14</v>
      </c>
      <c r="B60" s="162"/>
      <c r="C60" s="231" t="s">
        <v>1182</v>
      </c>
      <c r="D60" s="232" t="s">
        <v>1185</v>
      </c>
      <c r="E60" s="171"/>
      <c r="F60" s="232">
        <v>1</v>
      </c>
      <c r="G60" s="21"/>
      <c r="H60" s="22"/>
    </row>
    <row r="61" spans="1:8" ht="63.75">
      <c r="A61" s="233"/>
      <c r="B61" s="162"/>
      <c r="C61" s="234" t="s">
        <v>1184</v>
      </c>
      <c r="D61" s="235"/>
      <c r="E61" s="171"/>
      <c r="F61" s="235"/>
      <c r="G61" s="21"/>
      <c r="H61" s="22"/>
    </row>
    <row r="62" spans="1:8">
      <c r="A62" s="230"/>
      <c r="B62" s="162"/>
      <c r="C62" s="231"/>
      <c r="D62" s="238"/>
      <c r="E62" s="171"/>
      <c r="F62" s="232"/>
      <c r="G62" s="21"/>
      <c r="H62" s="22"/>
    </row>
    <row r="63" spans="1:8">
      <c r="A63" s="230">
        <f>SUM(A60+1)</f>
        <v>15</v>
      </c>
      <c r="B63" s="162"/>
      <c r="C63" s="231" t="s">
        <v>1182</v>
      </c>
      <c r="D63" s="232" t="s">
        <v>1186</v>
      </c>
      <c r="E63" s="171"/>
      <c r="F63" s="232">
        <v>1</v>
      </c>
      <c r="G63" s="21"/>
      <c r="H63" s="22"/>
    </row>
    <row r="64" spans="1:8" ht="63.75">
      <c r="A64" s="233"/>
      <c r="B64" s="162"/>
      <c r="C64" s="234" t="s">
        <v>1184</v>
      </c>
      <c r="D64" s="235"/>
      <c r="E64" s="171"/>
      <c r="F64" s="235"/>
      <c r="G64" s="21"/>
      <c r="H64" s="22"/>
    </row>
    <row r="65" spans="1:8">
      <c r="A65" s="233"/>
      <c r="B65" s="162"/>
      <c r="C65" s="234"/>
      <c r="D65" s="235"/>
      <c r="E65" s="171"/>
      <c r="F65" s="235"/>
      <c r="G65" s="21"/>
      <c r="H65" s="22"/>
    </row>
    <row r="66" spans="1:8">
      <c r="A66" s="230">
        <f>SUM(A63+1)</f>
        <v>16</v>
      </c>
      <c r="B66" s="162"/>
      <c r="C66" s="231" t="s">
        <v>1182</v>
      </c>
      <c r="D66" s="232" t="s">
        <v>1187</v>
      </c>
      <c r="E66" s="171"/>
      <c r="F66" s="232">
        <v>1</v>
      </c>
      <c r="G66" s="21"/>
      <c r="H66" s="22"/>
    </row>
    <row r="67" spans="1:8" ht="63.75">
      <c r="A67" s="233"/>
      <c r="B67" s="162"/>
      <c r="C67" s="234" t="s">
        <v>1184</v>
      </c>
      <c r="D67" s="235"/>
      <c r="E67" s="171"/>
      <c r="F67" s="235"/>
      <c r="G67" s="21"/>
      <c r="H67" s="22"/>
    </row>
    <row r="68" spans="1:8">
      <c r="A68" s="233"/>
      <c r="B68" s="162"/>
      <c r="C68" s="234"/>
      <c r="D68" s="235"/>
      <c r="E68" s="171"/>
      <c r="F68" s="235"/>
      <c r="G68" s="21"/>
      <c r="H68" s="22"/>
    </row>
    <row r="69" spans="1:8">
      <c r="A69" s="230">
        <f>SUM(A66+1)</f>
        <v>17</v>
      </c>
      <c r="B69" s="162"/>
      <c r="C69" s="231" t="s">
        <v>1182</v>
      </c>
      <c r="D69" s="232" t="s">
        <v>1178</v>
      </c>
      <c r="E69" s="171"/>
      <c r="F69" s="232">
        <v>5</v>
      </c>
      <c r="G69" s="21"/>
      <c r="H69" s="22"/>
    </row>
    <row r="70" spans="1:8" ht="63.75">
      <c r="A70" s="233"/>
      <c r="B70" s="162"/>
      <c r="C70" s="234" t="s">
        <v>1184</v>
      </c>
      <c r="D70" s="235"/>
      <c r="E70" s="171"/>
      <c r="F70" s="235"/>
      <c r="G70" s="21"/>
      <c r="H70" s="22"/>
    </row>
    <row r="71" spans="1:8">
      <c r="A71" s="254"/>
      <c r="B71" s="162"/>
      <c r="C71" s="255"/>
      <c r="D71" s="235"/>
      <c r="E71" s="171"/>
      <c r="F71" s="256"/>
      <c r="G71" s="21"/>
      <c r="H71" s="22"/>
    </row>
    <row r="72" spans="1:8" ht="25.5">
      <c r="A72" s="230">
        <f>SUM(A69+1)</f>
        <v>18</v>
      </c>
      <c r="B72" s="162"/>
      <c r="C72" s="257" t="s">
        <v>1188</v>
      </c>
      <c r="D72" s="232" t="s">
        <v>1189</v>
      </c>
      <c r="E72" s="171"/>
      <c r="F72" s="232">
        <v>1</v>
      </c>
      <c r="G72" s="21"/>
      <c r="H72" s="22"/>
    </row>
    <row r="73" spans="1:8" ht="76.5">
      <c r="A73" s="233"/>
      <c r="B73" s="162"/>
      <c r="C73" s="234" t="s">
        <v>1190</v>
      </c>
      <c r="D73" s="235"/>
      <c r="E73" s="171"/>
      <c r="F73" s="235"/>
      <c r="G73" s="21"/>
      <c r="H73" s="22"/>
    </row>
    <row r="74" spans="1:8">
      <c r="A74" s="233"/>
      <c r="B74" s="162"/>
      <c r="C74" s="234"/>
      <c r="D74" s="235"/>
      <c r="E74" s="171"/>
      <c r="F74" s="235"/>
      <c r="G74" s="21"/>
      <c r="H74" s="22"/>
    </row>
    <row r="75" spans="1:8">
      <c r="A75" s="230">
        <f>SUM(A72+1)</f>
        <v>19</v>
      </c>
      <c r="B75" s="162"/>
      <c r="C75" s="231" t="s">
        <v>1191</v>
      </c>
      <c r="D75" s="258"/>
      <c r="E75" s="171"/>
      <c r="F75" s="232">
        <v>1</v>
      </c>
      <c r="G75" s="21"/>
      <c r="H75" s="22"/>
    </row>
    <row r="76" spans="1:8" ht="63.75">
      <c r="A76" s="233"/>
      <c r="B76" s="162"/>
      <c r="C76" s="234" t="s">
        <v>1192</v>
      </c>
      <c r="D76" s="235"/>
      <c r="E76" s="171"/>
      <c r="F76" s="235"/>
      <c r="G76" s="21"/>
      <c r="H76" s="22"/>
    </row>
    <row r="77" spans="1:8">
      <c r="A77" s="233"/>
      <c r="B77" s="162"/>
      <c r="C77" s="234"/>
      <c r="D77" s="235"/>
      <c r="E77" s="171"/>
      <c r="F77" s="235"/>
      <c r="G77" s="21"/>
      <c r="H77" s="22"/>
    </row>
    <row r="78" spans="1:8" ht="25.5">
      <c r="A78" s="230">
        <f>SUM(A75+1)</f>
        <v>20</v>
      </c>
      <c r="B78" s="162"/>
      <c r="C78" s="231" t="s">
        <v>1193</v>
      </c>
      <c r="D78" s="253" t="s">
        <v>1194</v>
      </c>
      <c r="E78" s="171"/>
      <c r="F78" s="232">
        <v>1</v>
      </c>
      <c r="G78" s="21"/>
      <c r="H78" s="22"/>
    </row>
    <row r="79" spans="1:8" ht="76.5">
      <c r="A79" s="233"/>
      <c r="B79" s="162"/>
      <c r="C79" s="234" t="s">
        <v>1195</v>
      </c>
      <c r="D79" s="235"/>
      <c r="E79" s="171"/>
      <c r="F79" s="235"/>
      <c r="G79" s="21"/>
      <c r="H79" s="22"/>
    </row>
    <row r="80" spans="1:8">
      <c r="A80" s="233"/>
      <c r="B80" s="162"/>
      <c r="C80" s="234"/>
      <c r="D80" s="235"/>
      <c r="E80" s="171"/>
      <c r="F80" s="235"/>
      <c r="G80" s="21"/>
      <c r="H80" s="22"/>
    </row>
    <row r="81" spans="1:8" ht="25.5">
      <c r="A81" s="230">
        <f>SUM(A78+1)</f>
        <v>21</v>
      </c>
      <c r="B81" s="162"/>
      <c r="C81" s="231" t="s">
        <v>1193</v>
      </c>
      <c r="D81" s="253" t="s">
        <v>1196</v>
      </c>
      <c r="E81" s="171"/>
      <c r="F81" s="232">
        <v>2</v>
      </c>
      <c r="G81" s="21"/>
      <c r="H81" s="22"/>
    </row>
    <row r="82" spans="1:8" ht="76.5">
      <c r="A82" s="233"/>
      <c r="B82" s="162"/>
      <c r="C82" s="234" t="s">
        <v>1195</v>
      </c>
      <c r="D82" s="235"/>
      <c r="E82" s="171"/>
      <c r="F82" s="235"/>
      <c r="G82" s="21"/>
      <c r="H82" s="22"/>
    </row>
    <row r="83" spans="1:8">
      <c r="A83" s="233"/>
      <c r="B83" s="162"/>
      <c r="C83" s="234"/>
      <c r="D83" s="235"/>
      <c r="E83" s="171"/>
      <c r="F83" s="235"/>
      <c r="G83" s="21"/>
      <c r="H83" s="22"/>
    </row>
    <row r="84" spans="1:8" ht="25.5">
      <c r="A84" s="230">
        <f>SUM(A81+1)</f>
        <v>22</v>
      </c>
      <c r="B84" s="162"/>
      <c r="C84" s="231" t="s">
        <v>1193</v>
      </c>
      <c r="D84" s="253" t="s">
        <v>1197</v>
      </c>
      <c r="E84" s="171"/>
      <c r="F84" s="232">
        <v>1</v>
      </c>
      <c r="G84" s="21"/>
      <c r="H84" s="22"/>
    </row>
    <row r="85" spans="1:8" ht="76.5">
      <c r="A85" s="233"/>
      <c r="B85" s="162"/>
      <c r="C85" s="234" t="s">
        <v>1195</v>
      </c>
      <c r="D85" s="235"/>
      <c r="E85" s="171"/>
      <c r="F85" s="235"/>
      <c r="G85" s="21"/>
      <c r="H85" s="22"/>
    </row>
    <row r="86" spans="1:8">
      <c r="A86" s="233"/>
      <c r="B86" s="162"/>
      <c r="C86" s="234"/>
      <c r="D86" s="235"/>
      <c r="E86" s="171"/>
      <c r="F86" s="235"/>
      <c r="G86" s="21"/>
      <c r="H86" s="22"/>
    </row>
    <row r="87" spans="1:8" ht="38.25">
      <c r="A87" s="230">
        <f>SUM(A84+1)</f>
        <v>23</v>
      </c>
      <c r="B87" s="162"/>
      <c r="C87" s="257" t="s">
        <v>1198</v>
      </c>
      <c r="D87" s="232" t="s">
        <v>1199</v>
      </c>
      <c r="E87" s="171"/>
      <c r="F87" s="232">
        <v>1</v>
      </c>
      <c r="G87" s="21"/>
      <c r="H87" s="22"/>
    </row>
    <row r="88" spans="1:8" ht="89.25">
      <c r="A88" s="233"/>
      <c r="B88" s="162"/>
      <c r="C88" s="234" t="s">
        <v>1200</v>
      </c>
      <c r="D88" s="235"/>
      <c r="E88" s="171"/>
      <c r="F88" s="235"/>
      <c r="G88" s="21"/>
      <c r="H88" s="22"/>
    </row>
    <row r="89" spans="1:8">
      <c r="A89" s="233"/>
      <c r="B89" s="162"/>
      <c r="C89" s="234"/>
      <c r="D89" s="235"/>
      <c r="E89" s="171"/>
      <c r="F89" s="235"/>
      <c r="G89" s="21"/>
      <c r="H89" s="22"/>
    </row>
    <row r="90" spans="1:8">
      <c r="A90" s="230">
        <f>SUM(A87+1)</f>
        <v>24</v>
      </c>
      <c r="B90" s="162"/>
      <c r="C90" s="231" t="s">
        <v>1191</v>
      </c>
      <c r="D90" s="258"/>
      <c r="E90" s="171"/>
      <c r="F90" s="232">
        <v>1</v>
      </c>
      <c r="G90" s="21"/>
      <c r="H90" s="22"/>
    </row>
    <row r="91" spans="1:8" ht="63.75">
      <c r="A91" s="233"/>
      <c r="B91" s="162"/>
      <c r="C91" s="234" t="s">
        <v>1192</v>
      </c>
      <c r="D91" s="235"/>
      <c r="E91" s="171"/>
      <c r="F91" s="235"/>
      <c r="G91" s="21"/>
      <c r="H91" s="22"/>
    </row>
    <row r="92" spans="1:8">
      <c r="A92" s="233"/>
      <c r="B92" s="162"/>
      <c r="C92" s="234"/>
      <c r="D92" s="235"/>
      <c r="E92" s="171"/>
      <c r="F92" s="235"/>
      <c r="G92" s="21"/>
      <c r="H92" s="22"/>
    </row>
    <row r="93" spans="1:8" ht="38.25">
      <c r="A93" s="230">
        <f>SUM(A90+1)</f>
        <v>25</v>
      </c>
      <c r="B93" s="162"/>
      <c r="C93" s="231" t="s">
        <v>1201</v>
      </c>
      <c r="D93" s="253" t="s">
        <v>1202</v>
      </c>
      <c r="E93" s="171"/>
      <c r="F93" s="232">
        <v>1</v>
      </c>
      <c r="G93" s="21"/>
      <c r="H93" s="22"/>
    </row>
    <row r="94" spans="1:8" ht="153">
      <c r="A94" s="233"/>
      <c r="B94" s="162"/>
      <c r="C94" s="234" t="s">
        <v>1203</v>
      </c>
      <c r="D94" s="235"/>
      <c r="E94" s="171"/>
      <c r="F94" s="235"/>
      <c r="G94" s="21"/>
      <c r="H94" s="22"/>
    </row>
    <row r="95" spans="1:8">
      <c r="A95" s="233"/>
      <c r="B95" s="162"/>
      <c r="C95" s="234"/>
      <c r="D95" s="235"/>
      <c r="E95" s="171"/>
      <c r="F95" s="235"/>
      <c r="G95" s="21"/>
      <c r="H95" s="22"/>
    </row>
    <row r="96" spans="1:8">
      <c r="A96" s="230">
        <f>SUM(A93+1)</f>
        <v>26</v>
      </c>
      <c r="B96" s="162"/>
      <c r="C96" s="231" t="s">
        <v>1204</v>
      </c>
      <c r="D96" s="232" t="s">
        <v>1205</v>
      </c>
      <c r="E96" s="171"/>
      <c r="F96" s="232">
        <v>1</v>
      </c>
      <c r="G96" s="21"/>
      <c r="H96" s="22"/>
    </row>
    <row r="97" spans="1:8" ht="76.5">
      <c r="A97" s="233"/>
      <c r="B97" s="162"/>
      <c r="C97" s="234" t="s">
        <v>1206</v>
      </c>
      <c r="D97" s="235"/>
      <c r="E97" s="171"/>
      <c r="F97" s="235"/>
      <c r="G97" s="21"/>
      <c r="H97" s="22"/>
    </row>
    <row r="98" spans="1:8">
      <c r="A98" s="233"/>
      <c r="B98" s="162"/>
      <c r="C98" s="234"/>
      <c r="D98" s="235"/>
      <c r="E98" s="171"/>
      <c r="F98" s="235"/>
      <c r="G98" s="21"/>
      <c r="H98" s="22"/>
    </row>
    <row r="99" spans="1:8" ht="25.5">
      <c r="A99" s="230">
        <f>SUM(A96+1)</f>
        <v>27</v>
      </c>
      <c r="B99" s="162"/>
      <c r="C99" s="231" t="s">
        <v>1193</v>
      </c>
      <c r="D99" s="253" t="s">
        <v>1207</v>
      </c>
      <c r="E99" s="171"/>
      <c r="F99" s="232">
        <v>1</v>
      </c>
      <c r="G99" s="21"/>
      <c r="H99" s="22"/>
    </row>
    <row r="100" spans="1:8" ht="76.5">
      <c r="A100" s="233"/>
      <c r="B100" s="162"/>
      <c r="C100" s="234" t="s">
        <v>1195</v>
      </c>
      <c r="D100" s="235"/>
      <c r="E100" s="171"/>
      <c r="F100" s="235"/>
      <c r="G100" s="21"/>
      <c r="H100" s="22"/>
    </row>
    <row r="101" spans="1:8">
      <c r="A101" s="233"/>
      <c r="B101" s="162"/>
      <c r="C101" s="234"/>
      <c r="D101" s="235"/>
      <c r="E101" s="171"/>
      <c r="F101" s="235"/>
      <c r="G101" s="21"/>
      <c r="H101" s="22"/>
    </row>
    <row r="102" spans="1:8" ht="25.5">
      <c r="A102" s="230">
        <f>SUM(A99+1)</f>
        <v>28</v>
      </c>
      <c r="B102" s="162"/>
      <c r="C102" s="231" t="s">
        <v>1193</v>
      </c>
      <c r="D102" s="253" t="s">
        <v>1208</v>
      </c>
      <c r="E102" s="171"/>
      <c r="F102" s="232">
        <v>3</v>
      </c>
      <c r="G102" s="21"/>
      <c r="H102" s="22"/>
    </row>
    <row r="103" spans="1:8" ht="76.5">
      <c r="A103" s="233"/>
      <c r="B103" s="162"/>
      <c r="C103" s="234" t="s">
        <v>1195</v>
      </c>
      <c r="D103" s="235"/>
      <c r="E103" s="171"/>
      <c r="F103" s="235"/>
      <c r="G103" s="21"/>
      <c r="H103" s="22"/>
    </row>
    <row r="104" spans="1:8">
      <c r="A104" s="233"/>
      <c r="B104" s="162"/>
      <c r="C104" s="234"/>
      <c r="D104" s="235"/>
      <c r="E104" s="171"/>
      <c r="F104" s="235"/>
      <c r="G104" s="21"/>
      <c r="H104" s="22"/>
    </row>
    <row r="105" spans="1:8">
      <c r="A105" s="230">
        <f>SUM(A102+1)</f>
        <v>29</v>
      </c>
      <c r="B105" s="162"/>
      <c r="C105" s="231" t="s">
        <v>1209</v>
      </c>
      <c r="D105" s="232" t="s">
        <v>1210</v>
      </c>
      <c r="E105" s="171"/>
      <c r="F105" s="232">
        <v>1</v>
      </c>
      <c r="G105" s="21"/>
      <c r="H105" s="22"/>
    </row>
    <row r="106" spans="1:8" ht="76.5">
      <c r="A106" s="233"/>
      <c r="B106" s="162"/>
      <c r="C106" s="234" t="s">
        <v>1211</v>
      </c>
      <c r="D106" s="235"/>
      <c r="E106" s="171"/>
      <c r="F106" s="235"/>
      <c r="G106" s="21"/>
      <c r="H106" s="22"/>
    </row>
    <row r="107" spans="1:8">
      <c r="A107" s="242"/>
      <c r="B107" s="162"/>
      <c r="C107" s="243"/>
      <c r="D107" s="244"/>
      <c r="E107" s="171"/>
      <c r="F107" s="245"/>
      <c r="G107" s="21"/>
      <c r="H107" s="22"/>
    </row>
    <row r="108" spans="1:8">
      <c r="A108" s="230">
        <f>SUM(A105+1)</f>
        <v>30</v>
      </c>
      <c r="B108" s="162"/>
      <c r="C108" s="231" t="s">
        <v>1212</v>
      </c>
      <c r="D108" s="232" t="s">
        <v>1213</v>
      </c>
      <c r="E108" s="171"/>
      <c r="F108" s="232">
        <v>2</v>
      </c>
      <c r="G108" s="21"/>
      <c r="H108" s="22"/>
    </row>
    <row r="109" spans="1:8" ht="102">
      <c r="A109" s="233"/>
      <c r="B109" s="162"/>
      <c r="C109" s="234" t="s">
        <v>1214</v>
      </c>
      <c r="D109" s="235"/>
      <c r="E109" s="171"/>
      <c r="F109" s="235"/>
      <c r="G109" s="21"/>
      <c r="H109" s="22"/>
    </row>
    <row r="110" spans="1:8">
      <c r="A110" s="246" t="s">
        <v>1215</v>
      </c>
      <c r="B110" s="162"/>
      <c r="C110" s="247" t="s">
        <v>1216</v>
      </c>
      <c r="D110" s="244"/>
      <c r="E110" s="171"/>
      <c r="F110" s="245">
        <v>1</v>
      </c>
      <c r="G110" s="21"/>
      <c r="H110" s="22"/>
    </row>
    <row r="111" spans="1:8">
      <c r="A111" s="246" t="s">
        <v>1217</v>
      </c>
      <c r="B111" s="162"/>
      <c r="C111" s="247" t="s">
        <v>1218</v>
      </c>
      <c r="D111" s="244"/>
      <c r="E111" s="171"/>
      <c r="F111" s="245">
        <v>2</v>
      </c>
      <c r="G111" s="21"/>
      <c r="H111" s="22"/>
    </row>
    <row r="112" spans="1:8">
      <c r="A112" s="242"/>
      <c r="B112" s="162"/>
      <c r="C112" s="243"/>
      <c r="D112" s="244"/>
      <c r="E112" s="171"/>
      <c r="F112" s="245"/>
      <c r="G112" s="21"/>
      <c r="H112" s="22"/>
    </row>
    <row r="113" spans="1:8">
      <c r="A113" s="230">
        <f>SUM(A108+1)</f>
        <v>31</v>
      </c>
      <c r="B113" s="162"/>
      <c r="C113" s="231" t="s">
        <v>1219</v>
      </c>
      <c r="D113" s="238" t="s">
        <v>1220</v>
      </c>
      <c r="E113" s="171"/>
      <c r="F113" s="232">
        <v>1</v>
      </c>
      <c r="G113" s="21"/>
      <c r="H113" s="22"/>
    </row>
    <row r="114" spans="1:8" ht="51">
      <c r="A114" s="233"/>
      <c r="B114" s="162"/>
      <c r="C114" s="234" t="s">
        <v>1221</v>
      </c>
      <c r="D114" s="235"/>
      <c r="E114" s="171"/>
      <c r="F114" s="235"/>
      <c r="G114" s="21"/>
      <c r="H114" s="22"/>
    </row>
    <row r="115" spans="1:8">
      <c r="A115" s="242"/>
      <c r="B115" s="162"/>
      <c r="C115" s="243"/>
      <c r="D115" s="244"/>
      <c r="E115" s="171"/>
      <c r="F115" s="245"/>
      <c r="G115" s="21"/>
      <c r="H115" s="22"/>
    </row>
    <row r="116" spans="1:8">
      <c r="A116" s="230">
        <f>SUM(A113+1)</f>
        <v>32</v>
      </c>
      <c r="B116" s="162"/>
      <c r="C116" s="231" t="s">
        <v>1222</v>
      </c>
      <c r="D116" s="238" t="s">
        <v>1223</v>
      </c>
      <c r="E116" s="171"/>
      <c r="F116" s="232">
        <v>1</v>
      </c>
      <c r="G116" s="21"/>
      <c r="H116" s="22"/>
    </row>
    <row r="117" spans="1:8" ht="76.5">
      <c r="A117" s="233"/>
      <c r="B117" s="162"/>
      <c r="C117" s="234" t="s">
        <v>1224</v>
      </c>
      <c r="D117" s="235"/>
      <c r="E117" s="171"/>
      <c r="F117" s="235"/>
      <c r="G117" s="21"/>
      <c r="H117" s="22"/>
    </row>
    <row r="118" spans="1:8">
      <c r="A118" s="242"/>
      <c r="B118" s="162"/>
      <c r="C118" s="243"/>
      <c r="D118" s="244"/>
      <c r="E118" s="171"/>
      <c r="F118" s="245"/>
      <c r="G118" s="21"/>
      <c r="H118" s="22"/>
    </row>
    <row r="119" spans="1:8">
      <c r="A119" s="230">
        <f>SUM(A116+1)</f>
        <v>33</v>
      </c>
      <c r="B119" s="162"/>
      <c r="C119" s="231" t="s">
        <v>1225</v>
      </c>
      <c r="D119" s="238" t="s">
        <v>1226</v>
      </c>
      <c r="E119" s="171"/>
      <c r="F119" s="232">
        <v>2</v>
      </c>
      <c r="G119" s="21"/>
      <c r="H119" s="22"/>
    </row>
    <row r="120" spans="1:8" ht="63.75">
      <c r="A120" s="233"/>
      <c r="B120" s="162"/>
      <c r="C120" s="234" t="s">
        <v>1227</v>
      </c>
      <c r="D120" s="235"/>
      <c r="E120" s="171"/>
      <c r="F120" s="235"/>
      <c r="G120" s="21"/>
      <c r="H120" s="22"/>
    </row>
    <row r="121" spans="1:8">
      <c r="A121" s="230" t="s">
        <v>1228</v>
      </c>
      <c r="B121" s="162"/>
      <c r="C121" s="231" t="s">
        <v>1229</v>
      </c>
      <c r="D121" s="238" t="s">
        <v>1230</v>
      </c>
      <c r="E121" s="171"/>
      <c r="F121" s="232">
        <v>2</v>
      </c>
      <c r="G121" s="21"/>
      <c r="H121" s="22"/>
    </row>
    <row r="122" spans="1:8" ht="25.5">
      <c r="A122" s="233"/>
      <c r="B122" s="162"/>
      <c r="C122" s="234" t="s">
        <v>1231</v>
      </c>
      <c r="D122" s="235"/>
      <c r="E122" s="171"/>
      <c r="F122" s="235"/>
      <c r="G122" s="21"/>
      <c r="H122" s="22"/>
    </row>
    <row r="123" spans="1:8">
      <c r="A123" s="233"/>
      <c r="B123" s="162"/>
      <c r="C123" s="234"/>
      <c r="D123" s="235"/>
      <c r="E123" s="171"/>
      <c r="F123" s="235"/>
      <c r="G123" s="21"/>
      <c r="H123" s="22"/>
    </row>
    <row r="124" spans="1:8">
      <c r="A124" s="230">
        <f>SUM(A119+1)</f>
        <v>34</v>
      </c>
      <c r="B124" s="162"/>
      <c r="C124" s="257" t="s">
        <v>1232</v>
      </c>
      <c r="D124" s="232" t="s">
        <v>1233</v>
      </c>
      <c r="E124" s="171"/>
      <c r="F124" s="232">
        <v>1</v>
      </c>
      <c r="G124" s="21"/>
      <c r="H124" s="22"/>
    </row>
    <row r="125" spans="1:8" ht="127.5">
      <c r="A125" s="233"/>
      <c r="B125" s="162"/>
      <c r="C125" s="234" t="s">
        <v>1234</v>
      </c>
      <c r="D125" s="235"/>
      <c r="E125" s="171"/>
      <c r="F125" s="235"/>
      <c r="G125" s="21"/>
      <c r="H125" s="22"/>
    </row>
    <row r="126" spans="1:8">
      <c r="A126" s="230" t="s">
        <v>1235</v>
      </c>
      <c r="B126" s="162"/>
      <c r="C126" s="231" t="s">
        <v>1236</v>
      </c>
      <c r="D126" s="238" t="s">
        <v>1237</v>
      </c>
      <c r="E126" s="171"/>
      <c r="F126" s="232"/>
      <c r="G126" s="21"/>
      <c r="H126" s="22"/>
    </row>
    <row r="127" spans="1:8" ht="38.25">
      <c r="A127" s="230"/>
      <c r="B127" s="162"/>
      <c r="C127" s="234" t="s">
        <v>1238</v>
      </c>
      <c r="D127" s="235"/>
      <c r="E127" s="171"/>
      <c r="F127" s="232"/>
      <c r="G127" s="21"/>
      <c r="H127" s="22"/>
    </row>
    <row r="128" spans="1:8">
      <c r="A128" s="230"/>
      <c r="B128" s="162"/>
      <c r="C128" s="231"/>
      <c r="D128" s="238"/>
      <c r="E128" s="171"/>
      <c r="F128" s="232"/>
      <c r="G128" s="21"/>
      <c r="H128" s="22"/>
    </row>
    <row r="129" spans="1:8">
      <c r="A129" s="230">
        <f>SUM(A124+1)</f>
        <v>35</v>
      </c>
      <c r="B129" s="162"/>
      <c r="C129" s="231" t="s">
        <v>1239</v>
      </c>
      <c r="D129" s="232" t="s">
        <v>1240</v>
      </c>
      <c r="E129" s="171"/>
      <c r="F129" s="232">
        <v>1</v>
      </c>
      <c r="G129" s="21"/>
      <c r="H129" s="22"/>
    </row>
    <row r="130" spans="1:8" ht="140.25">
      <c r="A130" s="233"/>
      <c r="B130" s="162"/>
      <c r="C130" s="234" t="s">
        <v>1241</v>
      </c>
      <c r="D130" s="235"/>
      <c r="E130" s="171"/>
      <c r="F130" s="235"/>
      <c r="G130" s="21"/>
      <c r="H130" s="22"/>
    </row>
    <row r="131" spans="1:8">
      <c r="A131" s="233"/>
      <c r="B131" s="162"/>
      <c r="C131" s="234"/>
      <c r="D131" s="235"/>
      <c r="E131" s="171"/>
      <c r="F131" s="235"/>
      <c r="G131" s="21"/>
      <c r="H131" s="22"/>
    </row>
    <row r="132" spans="1:8">
      <c r="A132" s="230">
        <f>SUM(A129+1)</f>
        <v>36</v>
      </c>
      <c r="B132" s="162"/>
      <c r="C132" s="231" t="s">
        <v>1242</v>
      </c>
      <c r="D132" s="238" t="s">
        <v>1243</v>
      </c>
      <c r="E132" s="171"/>
      <c r="F132" s="232">
        <v>1</v>
      </c>
      <c r="G132" s="21"/>
      <c r="H132" s="22"/>
    </row>
    <row r="133" spans="1:8" ht="51">
      <c r="A133" s="233"/>
      <c r="B133" s="162"/>
      <c r="C133" s="234" t="s">
        <v>1244</v>
      </c>
      <c r="D133" s="235"/>
      <c r="E133" s="171"/>
      <c r="F133" s="235"/>
      <c r="G133" s="21"/>
      <c r="H133" s="22"/>
    </row>
    <row r="134" spans="1:8">
      <c r="A134" s="233"/>
      <c r="B134" s="162"/>
      <c r="C134" s="234"/>
      <c r="D134" s="235"/>
      <c r="E134" s="171"/>
      <c r="F134" s="235"/>
      <c r="G134" s="21"/>
      <c r="H134" s="22"/>
    </row>
    <row r="135" spans="1:8">
      <c r="A135" s="233">
        <v>37</v>
      </c>
      <c r="B135" s="162"/>
      <c r="C135" s="231" t="s">
        <v>1245</v>
      </c>
      <c r="D135" s="238" t="s">
        <v>1246</v>
      </c>
      <c r="E135" s="171"/>
      <c r="F135" s="232">
        <v>1</v>
      </c>
      <c r="G135" s="21"/>
      <c r="H135" s="22"/>
    </row>
    <row r="136" spans="1:8" ht="63.75">
      <c r="A136" s="230"/>
      <c r="B136" s="162"/>
      <c r="C136" s="234" t="s">
        <v>1247</v>
      </c>
      <c r="D136" s="235"/>
      <c r="E136" s="171"/>
      <c r="F136" s="235"/>
      <c r="G136" s="21"/>
      <c r="H136" s="22"/>
    </row>
    <row r="137" spans="1:8">
      <c r="A137" s="233" t="s">
        <v>1248</v>
      </c>
      <c r="B137" s="162"/>
      <c r="C137" s="231" t="s">
        <v>1249</v>
      </c>
      <c r="D137" s="238"/>
      <c r="E137" s="171"/>
      <c r="F137" s="232">
        <v>1</v>
      </c>
      <c r="G137" s="21"/>
      <c r="H137" s="22"/>
    </row>
    <row r="138" spans="1:8" ht="63.75">
      <c r="A138" s="233"/>
      <c r="B138" s="162"/>
      <c r="C138" s="234" t="s">
        <v>1250</v>
      </c>
      <c r="D138" s="235"/>
      <c r="E138" s="171"/>
      <c r="F138" s="235"/>
      <c r="G138" s="21"/>
      <c r="H138" s="22"/>
    </row>
    <row r="139" spans="1:8">
      <c r="A139" s="165"/>
      <c r="B139" s="162"/>
      <c r="C139" s="172"/>
      <c r="D139" s="170"/>
      <c r="E139" s="171"/>
      <c r="F139" s="171"/>
      <c r="G139" s="21"/>
      <c r="H139" s="22"/>
    </row>
    <row r="140" spans="1:8">
      <c r="A140" s="165">
        <v>38</v>
      </c>
      <c r="B140" s="162"/>
      <c r="C140" s="172" t="s">
        <v>1251</v>
      </c>
      <c r="D140" s="170"/>
      <c r="E140" s="171" t="s">
        <v>37</v>
      </c>
      <c r="F140" s="171">
        <v>1</v>
      </c>
      <c r="G140" s="21"/>
      <c r="H140" s="22"/>
    </row>
    <row r="141" spans="1:8" s="17" customFormat="1">
      <c r="A141" s="28"/>
      <c r="B141" s="29"/>
      <c r="C141" s="30"/>
      <c r="D141" s="30"/>
      <c r="E141" s="31"/>
      <c r="F141" s="12"/>
      <c r="G141" s="12"/>
      <c r="H141" s="32"/>
    </row>
    <row r="142" spans="1:8" ht="15">
      <c r="A142" s="13"/>
      <c r="B142" s="13"/>
      <c r="C142" s="18"/>
      <c r="D142" s="18"/>
      <c r="E142" s="19"/>
      <c r="F142" s="18"/>
      <c r="G142" s="18" t="s">
        <v>6</v>
      </c>
      <c r="H142" s="20"/>
    </row>
    <row r="144" spans="1:8" s="25" customFormat="1" ht="12.75" customHeight="1">
      <c r="B144" s="26" t="str">
        <f>'1,1'!B37</f>
        <v>Piezīmes:</v>
      </c>
    </row>
    <row r="145" spans="1:8" s="25" customFormat="1" ht="45" customHeight="1">
      <c r="A145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145" s="684"/>
      <c r="C145" s="684"/>
      <c r="D145" s="684"/>
      <c r="E145" s="684"/>
      <c r="F145" s="684"/>
      <c r="G145" s="684"/>
      <c r="H145" s="684"/>
    </row>
    <row r="146" spans="1:8" s="25" customFormat="1" ht="12.75" customHeight="1">
      <c r="A146" s="684" t="e">
        <f>'1,1'!#REF!</f>
        <v>#REF!</v>
      </c>
      <c r="B146" s="684"/>
      <c r="C146" s="684"/>
      <c r="D146" s="684"/>
      <c r="E146" s="684"/>
      <c r="F146" s="684"/>
      <c r="G146" s="684"/>
      <c r="H146" s="684"/>
    </row>
    <row r="147" spans="1:8" s="25" customFormat="1" ht="12.75" customHeight="1">
      <c r="B147" s="27"/>
    </row>
    <row r="148" spans="1:8">
      <c r="B148" s="5" t="str">
        <f>'1,1'!B40</f>
        <v>Sastādīja:</v>
      </c>
    </row>
    <row r="149" spans="1:8" ht="14.25" customHeight="1">
      <c r="C149" s="33" t="str">
        <f>'1,1'!C41</f>
        <v>Arnis Gailītis</v>
      </c>
      <c r="D149" s="33"/>
    </row>
    <row r="150" spans="1:8">
      <c r="C150" s="34" t="str">
        <f>'1,1'!C42</f>
        <v>Sertifikāta Nr.20-5643</v>
      </c>
      <c r="D150" s="34"/>
      <c r="E150" s="35"/>
    </row>
    <row r="153" spans="1:8">
      <c r="B153" s="41" t="str">
        <f>'1,1'!B45</f>
        <v>Pārbaudīja:</v>
      </c>
      <c r="C153" s="3"/>
      <c r="D153" s="3"/>
    </row>
    <row r="154" spans="1:8">
      <c r="B154" s="2"/>
      <c r="C154" s="33" t="str">
        <f>'1,1'!C46</f>
        <v>Andris Kokins</v>
      </c>
      <c r="D154" s="33"/>
    </row>
    <row r="155" spans="1:8">
      <c r="B155" s="1"/>
      <c r="C155" s="34" t="str">
        <f>'1,1'!C47</f>
        <v>Sertifikāta Nr.10-0024</v>
      </c>
      <c r="D155" s="34"/>
    </row>
  </sheetData>
  <mergeCells count="15">
    <mergeCell ref="A146:H146"/>
    <mergeCell ref="A145:H145"/>
    <mergeCell ref="A1:C1"/>
    <mergeCell ref="A2:H2"/>
    <mergeCell ref="A7:H7"/>
    <mergeCell ref="A11:A12"/>
    <mergeCell ref="B11:B12"/>
    <mergeCell ref="E11:E12"/>
    <mergeCell ref="F11:F12"/>
    <mergeCell ref="G11:G12"/>
    <mergeCell ref="H11:H12"/>
    <mergeCell ref="C3:H3"/>
    <mergeCell ref="C4:H4"/>
    <mergeCell ref="C5:H5"/>
    <mergeCell ref="C11:D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67"/>
  <sheetViews>
    <sheetView showZeros="0" view="pageBreakPreview" topLeftCell="A103" zoomScale="80" zoomScaleNormal="100" zoomScaleSheetLayoutView="80" workbookViewId="0">
      <selection activeCell="H18" sqref="H18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10.42578125" style="5" customWidth="1"/>
    <col min="5" max="5" width="8.140625" style="5" customWidth="1"/>
    <col min="6" max="7" width="9.140625" style="5"/>
    <col min="8" max="8" width="20.7109375" style="5" customWidth="1"/>
    <col min="9" max="9" width="9.140625" style="5"/>
    <col min="10" max="10" width="0" style="5" hidden="1" customWidth="1"/>
    <col min="11" max="16384" width="9.140625" style="5"/>
  </cols>
  <sheetData>
    <row r="1" spans="1:8" s="9" customFormat="1" ht="15">
      <c r="A1" s="686" t="s">
        <v>15</v>
      </c>
      <c r="B1" s="686"/>
      <c r="C1" s="686"/>
      <c r="D1" s="45"/>
      <c r="E1" s="36" t="str">
        <f ca="1">MID(CELL("filename",A1), FIND("]", CELL("filename",A1))+ 1, 255)</f>
        <v>2,14</v>
      </c>
      <c r="F1" s="36"/>
      <c r="G1" s="36"/>
      <c r="H1" s="36"/>
    </row>
    <row r="2" spans="1:8" s="9" customFormat="1" ht="15">
      <c r="A2" s="687" t="str">
        <f>C13</f>
        <v>VAS</v>
      </c>
      <c r="B2" s="687"/>
      <c r="C2" s="687"/>
      <c r="D2" s="687"/>
      <c r="E2" s="687"/>
      <c r="F2" s="687"/>
      <c r="G2" s="687"/>
      <c r="H2" s="687"/>
    </row>
    <row r="3" spans="1:8" ht="47.25" customHeight="1">
      <c r="A3" s="6"/>
      <c r="B3" s="6" t="s">
        <v>2</v>
      </c>
      <c r="C3" s="695" t="str">
        <f>'1,1'!C3</f>
        <v>Skolas ēka un Siguldas mācību korpuss</v>
      </c>
      <c r="D3" s="695"/>
      <c r="E3" s="695"/>
      <c r="F3" s="695"/>
      <c r="G3" s="695"/>
      <c r="H3" s="695"/>
    </row>
    <row r="4" spans="1:8" ht="40.5" customHeight="1">
      <c r="A4" s="6"/>
      <c r="B4" s="6" t="s">
        <v>3</v>
      </c>
      <c r="C4" s="695" t="str">
        <f>'1,1'!C4</f>
        <v>Skolas ēkas pārbūve un Siguldas mācību korpusa būvniecība (1. kārta- mācību korpuss)</v>
      </c>
      <c r="D4" s="695"/>
      <c r="E4" s="695"/>
      <c r="F4" s="695"/>
      <c r="G4" s="695"/>
      <c r="H4" s="695"/>
    </row>
    <row r="5" spans="1:8" ht="15">
      <c r="A5" s="6"/>
      <c r="B5" s="6" t="s">
        <v>4</v>
      </c>
      <c r="C5" s="696" t="str">
        <f>'1,1'!C5</f>
        <v>Ata Kronvalda iela 7, Sigulda</v>
      </c>
      <c r="D5" s="696"/>
      <c r="E5" s="696"/>
      <c r="F5" s="696"/>
      <c r="G5" s="696"/>
      <c r="H5" s="696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  <c r="H7" s="685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690" t="s">
        <v>5</v>
      </c>
      <c r="B11" s="691" t="s">
        <v>7</v>
      </c>
      <c r="C11" s="697" t="s">
        <v>8</v>
      </c>
      <c r="D11" s="698"/>
      <c r="E11" s="694" t="s">
        <v>9</v>
      </c>
      <c r="F11" s="690" t="s">
        <v>10</v>
      </c>
      <c r="G11" s="688" t="s">
        <v>19</v>
      </c>
      <c r="H11" s="688" t="s">
        <v>20</v>
      </c>
    </row>
    <row r="12" spans="1:8" ht="59.25" customHeight="1">
      <c r="A12" s="690"/>
      <c r="B12" s="692"/>
      <c r="C12" s="699"/>
      <c r="D12" s="700"/>
      <c r="E12" s="694"/>
      <c r="F12" s="690"/>
      <c r="G12" s="689"/>
      <c r="H12" s="689"/>
    </row>
    <row r="13" spans="1:8" ht="15.75">
      <c r="A13" s="158"/>
      <c r="B13" s="87"/>
      <c r="C13" s="88" t="s">
        <v>1933</v>
      </c>
      <c r="D13" s="88"/>
      <c r="E13" s="123"/>
      <c r="F13" s="124"/>
      <c r="G13" s="23"/>
      <c r="H13" s="24"/>
    </row>
    <row r="14" spans="1:8" ht="31.5" customHeight="1">
      <c r="A14" s="165"/>
      <c r="B14" s="162"/>
      <c r="C14" s="179" t="s">
        <v>1635</v>
      </c>
      <c r="D14" s="179"/>
      <c r="E14" s="126"/>
      <c r="F14" s="126"/>
      <c r="G14" s="21"/>
      <c r="H14" s="22"/>
    </row>
    <row r="15" spans="1:8">
      <c r="A15" s="376" t="s">
        <v>500</v>
      </c>
      <c r="B15" s="162"/>
      <c r="C15" s="377" t="s">
        <v>1636</v>
      </c>
      <c r="D15" s="702"/>
      <c r="E15" s="702"/>
      <c r="F15" s="378"/>
      <c r="G15" s="21"/>
      <c r="H15" s="22"/>
    </row>
    <row r="16" spans="1:8">
      <c r="A16" s="379" t="s">
        <v>1637</v>
      </c>
      <c r="B16" s="162" t="s">
        <v>1120</v>
      </c>
      <c r="C16" s="170" t="s">
        <v>1638</v>
      </c>
      <c r="D16" s="365" t="s">
        <v>1639</v>
      </c>
      <c r="E16" s="380" t="s">
        <v>267</v>
      </c>
      <c r="F16" s="380" t="s">
        <v>500</v>
      </c>
      <c r="G16" s="21"/>
      <c r="H16" s="22"/>
    </row>
    <row r="17" spans="1:8">
      <c r="A17" s="379" t="s">
        <v>1640</v>
      </c>
      <c r="B17" s="162" t="s">
        <v>1120</v>
      </c>
      <c r="C17" s="170" t="s">
        <v>1641</v>
      </c>
      <c r="D17" s="381" t="s">
        <v>1642</v>
      </c>
      <c r="E17" s="380" t="s">
        <v>267</v>
      </c>
      <c r="F17" s="380">
        <v>1</v>
      </c>
      <c r="G17" s="21"/>
      <c r="H17" s="22"/>
    </row>
    <row r="18" spans="1:8">
      <c r="A18" s="379" t="s">
        <v>1643</v>
      </c>
      <c r="B18" s="162" t="s">
        <v>1120</v>
      </c>
      <c r="C18" s="170" t="s">
        <v>1644</v>
      </c>
      <c r="D18" s="365" t="s">
        <v>1642</v>
      </c>
      <c r="E18" s="380" t="s">
        <v>267</v>
      </c>
      <c r="F18" s="380">
        <v>1</v>
      </c>
      <c r="G18" s="21"/>
      <c r="H18" s="22"/>
    </row>
    <row r="19" spans="1:8">
      <c r="A19" s="379" t="s">
        <v>1645</v>
      </c>
      <c r="B19" s="162" t="s">
        <v>1120</v>
      </c>
      <c r="C19" s="170" t="s">
        <v>1646</v>
      </c>
      <c r="D19" s="365" t="s">
        <v>1647</v>
      </c>
      <c r="E19" s="380" t="s">
        <v>267</v>
      </c>
      <c r="F19" s="380" t="s">
        <v>500</v>
      </c>
      <c r="G19" s="21"/>
      <c r="H19" s="22"/>
    </row>
    <row r="20" spans="1:8" ht="25.5">
      <c r="A20" s="379" t="s">
        <v>1648</v>
      </c>
      <c r="B20" s="162" t="s">
        <v>1120</v>
      </c>
      <c r="C20" s="170" t="s">
        <v>1649</v>
      </c>
      <c r="D20" s="365" t="s">
        <v>1647</v>
      </c>
      <c r="E20" s="380" t="s">
        <v>267</v>
      </c>
      <c r="F20" s="380">
        <v>3</v>
      </c>
      <c r="G20" s="21"/>
      <c r="H20" s="22"/>
    </row>
    <row r="21" spans="1:8" ht="25.5">
      <c r="A21" s="379" t="s">
        <v>1650</v>
      </c>
      <c r="B21" s="162" t="s">
        <v>1120</v>
      </c>
      <c r="C21" s="170" t="s">
        <v>1651</v>
      </c>
      <c r="D21" s="381" t="s">
        <v>1647</v>
      </c>
      <c r="E21" s="380" t="s">
        <v>267</v>
      </c>
      <c r="F21" s="380">
        <v>1</v>
      </c>
      <c r="G21" s="21"/>
      <c r="H21" s="22"/>
    </row>
    <row r="22" spans="1:8" ht="25.5">
      <c r="A22" s="379" t="s">
        <v>1652</v>
      </c>
      <c r="B22" s="162" t="s">
        <v>1120</v>
      </c>
      <c r="C22" s="170" t="s">
        <v>1653</v>
      </c>
      <c r="D22" s="381" t="s">
        <v>1647</v>
      </c>
      <c r="E22" s="380" t="s">
        <v>267</v>
      </c>
      <c r="F22" s="380">
        <v>2</v>
      </c>
      <c r="G22" s="21"/>
      <c r="H22" s="22"/>
    </row>
    <row r="23" spans="1:8">
      <c r="A23" s="379" t="s">
        <v>1654</v>
      </c>
      <c r="B23" s="162" t="s">
        <v>1120</v>
      </c>
      <c r="C23" s="170" t="s">
        <v>1655</v>
      </c>
      <c r="D23" s="381" t="s">
        <v>1647</v>
      </c>
      <c r="E23" s="380" t="s">
        <v>267</v>
      </c>
      <c r="F23" s="380">
        <v>1</v>
      </c>
      <c r="G23" s="21"/>
      <c r="H23" s="22"/>
    </row>
    <row r="24" spans="1:8">
      <c r="A24" s="379" t="s">
        <v>1656</v>
      </c>
      <c r="B24" s="162" t="s">
        <v>1120</v>
      </c>
      <c r="C24" s="170" t="s">
        <v>1657</v>
      </c>
      <c r="D24" s="365" t="s">
        <v>1647</v>
      </c>
      <c r="E24" s="380" t="s">
        <v>267</v>
      </c>
      <c r="F24" s="380" t="s">
        <v>500</v>
      </c>
      <c r="G24" s="21"/>
      <c r="H24" s="22"/>
    </row>
    <row r="25" spans="1:8">
      <c r="A25" s="379" t="s">
        <v>1658</v>
      </c>
      <c r="B25" s="162" t="s">
        <v>1120</v>
      </c>
      <c r="C25" s="170" t="s">
        <v>1659</v>
      </c>
      <c r="D25" s="365" t="s">
        <v>1647</v>
      </c>
      <c r="E25" s="380" t="s">
        <v>267</v>
      </c>
      <c r="F25" s="380">
        <v>1</v>
      </c>
      <c r="G25" s="21"/>
      <c r="H25" s="22"/>
    </row>
    <row r="26" spans="1:8">
      <c r="A26" s="379" t="s">
        <v>1660</v>
      </c>
      <c r="B26" s="162" t="s">
        <v>1120</v>
      </c>
      <c r="C26" s="170" t="s">
        <v>1661</v>
      </c>
      <c r="D26" s="365" t="s">
        <v>1647</v>
      </c>
      <c r="E26" s="380" t="s">
        <v>267</v>
      </c>
      <c r="F26" s="380">
        <v>1</v>
      </c>
      <c r="G26" s="21"/>
      <c r="H26" s="22"/>
    </row>
    <row r="27" spans="1:8">
      <c r="A27" s="379" t="s">
        <v>1662</v>
      </c>
      <c r="B27" s="162" t="s">
        <v>1120</v>
      </c>
      <c r="C27" s="170" t="s">
        <v>1663</v>
      </c>
      <c r="D27" s="365" t="s">
        <v>1647</v>
      </c>
      <c r="E27" s="380" t="s">
        <v>267</v>
      </c>
      <c r="F27" s="380" t="s">
        <v>500</v>
      </c>
      <c r="G27" s="21"/>
      <c r="H27" s="22"/>
    </row>
    <row r="28" spans="1:8" ht="25.5">
      <c r="A28" s="379" t="s">
        <v>1664</v>
      </c>
      <c r="B28" s="162" t="s">
        <v>1120</v>
      </c>
      <c r="C28" s="170" t="s">
        <v>1665</v>
      </c>
      <c r="D28" s="365" t="s">
        <v>1666</v>
      </c>
      <c r="E28" s="380" t="s">
        <v>267</v>
      </c>
      <c r="F28" s="380" t="s">
        <v>500</v>
      </c>
      <c r="G28" s="21"/>
      <c r="H28" s="22"/>
    </row>
    <row r="29" spans="1:8" ht="25.5">
      <c r="A29" s="379" t="s">
        <v>1667</v>
      </c>
      <c r="B29" s="162" t="s">
        <v>1120</v>
      </c>
      <c r="C29" s="170" t="s">
        <v>1668</v>
      </c>
      <c r="D29" s="365" t="s">
        <v>1666</v>
      </c>
      <c r="E29" s="380" t="s">
        <v>267</v>
      </c>
      <c r="F29" s="380" t="s">
        <v>500</v>
      </c>
      <c r="G29" s="21"/>
      <c r="H29" s="22"/>
    </row>
    <row r="30" spans="1:8">
      <c r="A30" s="379" t="s">
        <v>1669</v>
      </c>
      <c r="B30" s="162" t="s">
        <v>1120</v>
      </c>
      <c r="C30" s="170" t="s">
        <v>1670</v>
      </c>
      <c r="D30" s="365" t="s">
        <v>1647</v>
      </c>
      <c r="E30" s="380" t="s">
        <v>267</v>
      </c>
      <c r="F30" s="380">
        <v>22</v>
      </c>
      <c r="G30" s="21"/>
      <c r="H30" s="22"/>
    </row>
    <row r="31" spans="1:8">
      <c r="A31" s="379" t="s">
        <v>1671</v>
      </c>
      <c r="B31" s="162" t="s">
        <v>1120</v>
      </c>
      <c r="C31" s="170" t="s">
        <v>1672</v>
      </c>
      <c r="D31" s="365" t="s">
        <v>1647</v>
      </c>
      <c r="E31" s="380" t="s">
        <v>267</v>
      </c>
      <c r="F31" s="380" t="s">
        <v>531</v>
      </c>
      <c r="G31" s="21"/>
      <c r="H31" s="22"/>
    </row>
    <row r="32" spans="1:8">
      <c r="A32" s="379" t="s">
        <v>1673</v>
      </c>
      <c r="B32" s="162" t="s">
        <v>1120</v>
      </c>
      <c r="C32" s="170" t="s">
        <v>1674</v>
      </c>
      <c r="D32" s="365" t="s">
        <v>1647</v>
      </c>
      <c r="E32" s="380" t="s">
        <v>267</v>
      </c>
      <c r="F32" s="380" t="s">
        <v>500</v>
      </c>
      <c r="G32" s="21"/>
      <c r="H32" s="22"/>
    </row>
    <row r="33" spans="1:8">
      <c r="A33" s="379" t="s">
        <v>1675</v>
      </c>
      <c r="B33" s="162" t="s">
        <v>1120</v>
      </c>
      <c r="C33" s="170" t="s">
        <v>1676</v>
      </c>
      <c r="D33" s="365" t="s">
        <v>1647</v>
      </c>
      <c r="E33" s="380" t="s">
        <v>267</v>
      </c>
      <c r="F33" s="380" t="s">
        <v>500</v>
      </c>
      <c r="G33" s="21"/>
      <c r="H33" s="22"/>
    </row>
    <row r="34" spans="1:8">
      <c r="A34" s="379" t="s">
        <v>1677</v>
      </c>
      <c r="B34" s="162" t="s">
        <v>1120</v>
      </c>
      <c r="C34" s="170" t="s">
        <v>1678</v>
      </c>
      <c r="D34" s="365" t="s">
        <v>1647</v>
      </c>
      <c r="E34" s="380" t="s">
        <v>267</v>
      </c>
      <c r="F34" s="380" t="s">
        <v>500</v>
      </c>
      <c r="G34" s="21"/>
      <c r="H34" s="22"/>
    </row>
    <row r="35" spans="1:8">
      <c r="A35" s="379" t="s">
        <v>1679</v>
      </c>
      <c r="B35" s="162" t="s">
        <v>1120</v>
      </c>
      <c r="C35" s="170" t="s">
        <v>1680</v>
      </c>
      <c r="D35" s="365" t="s">
        <v>1647</v>
      </c>
      <c r="E35" s="380" t="s">
        <v>267</v>
      </c>
      <c r="F35" s="380">
        <v>70</v>
      </c>
      <c r="G35" s="21"/>
      <c r="H35" s="22"/>
    </row>
    <row r="36" spans="1:8">
      <c r="A36" s="379" t="s">
        <v>1681</v>
      </c>
      <c r="B36" s="162" t="s">
        <v>1120</v>
      </c>
      <c r="C36" s="170" t="s">
        <v>1682</v>
      </c>
      <c r="D36" s="365" t="s">
        <v>1647</v>
      </c>
      <c r="E36" s="380" t="s">
        <v>267</v>
      </c>
      <c r="F36" s="380">
        <v>6</v>
      </c>
      <c r="G36" s="21"/>
      <c r="H36" s="22"/>
    </row>
    <row r="37" spans="1:8">
      <c r="A37" s="379" t="s">
        <v>1683</v>
      </c>
      <c r="B37" s="162" t="s">
        <v>1120</v>
      </c>
      <c r="C37" s="170" t="s">
        <v>1684</v>
      </c>
      <c r="D37" s="365" t="s">
        <v>1647</v>
      </c>
      <c r="E37" s="380" t="s">
        <v>267</v>
      </c>
      <c r="F37" s="380">
        <v>1</v>
      </c>
      <c r="G37" s="21"/>
      <c r="H37" s="22"/>
    </row>
    <row r="38" spans="1:8">
      <c r="A38" s="379" t="s">
        <v>1685</v>
      </c>
      <c r="B38" s="162" t="s">
        <v>1120</v>
      </c>
      <c r="C38" s="170" t="s">
        <v>1686</v>
      </c>
      <c r="D38" s="365" t="s">
        <v>1647</v>
      </c>
      <c r="E38" s="380" t="s">
        <v>267</v>
      </c>
      <c r="F38" s="380">
        <v>5</v>
      </c>
      <c r="G38" s="21"/>
      <c r="H38" s="22"/>
    </row>
    <row r="39" spans="1:8">
      <c r="A39" s="379" t="s">
        <v>1687</v>
      </c>
      <c r="B39" s="162" t="s">
        <v>1120</v>
      </c>
      <c r="C39" s="170" t="s">
        <v>1688</v>
      </c>
      <c r="D39" s="365" t="s">
        <v>1647</v>
      </c>
      <c r="E39" s="380" t="s">
        <v>267</v>
      </c>
      <c r="F39" s="380">
        <v>1</v>
      </c>
      <c r="G39" s="21"/>
      <c r="H39" s="22"/>
    </row>
    <row r="40" spans="1:8">
      <c r="A40" s="379" t="s">
        <v>1689</v>
      </c>
      <c r="B40" s="162" t="s">
        <v>1120</v>
      </c>
      <c r="C40" s="170" t="s">
        <v>1690</v>
      </c>
      <c r="D40" s="365" t="s">
        <v>1642</v>
      </c>
      <c r="E40" s="380" t="s">
        <v>267</v>
      </c>
      <c r="F40" s="380">
        <v>2</v>
      </c>
      <c r="G40" s="21"/>
      <c r="H40" s="22"/>
    </row>
    <row r="41" spans="1:8">
      <c r="A41" s="379" t="s">
        <v>1691</v>
      </c>
      <c r="B41" s="162" t="s">
        <v>1120</v>
      </c>
      <c r="C41" s="170" t="s">
        <v>1692</v>
      </c>
      <c r="D41" s="365" t="s">
        <v>1642</v>
      </c>
      <c r="E41" s="380" t="s">
        <v>267</v>
      </c>
      <c r="F41" s="380">
        <v>1</v>
      </c>
      <c r="G41" s="21"/>
      <c r="H41" s="22"/>
    </row>
    <row r="42" spans="1:8">
      <c r="A42" s="379" t="s">
        <v>1693</v>
      </c>
      <c r="B42" s="162" t="s">
        <v>1120</v>
      </c>
      <c r="C42" s="170" t="s">
        <v>1694</v>
      </c>
      <c r="D42" s="365" t="s">
        <v>1695</v>
      </c>
      <c r="E42" s="380" t="s">
        <v>267</v>
      </c>
      <c r="F42" s="380" t="s">
        <v>500</v>
      </c>
      <c r="G42" s="21"/>
      <c r="H42" s="22"/>
    </row>
    <row r="43" spans="1:8" ht="25.5">
      <c r="A43" s="379" t="s">
        <v>1696</v>
      </c>
      <c r="B43" s="162" t="s">
        <v>1120</v>
      </c>
      <c r="C43" s="170" t="s">
        <v>1697</v>
      </c>
      <c r="D43" s="365"/>
      <c r="E43" s="380" t="s">
        <v>267</v>
      </c>
      <c r="F43" s="380" t="s">
        <v>500</v>
      </c>
      <c r="G43" s="21"/>
      <c r="H43" s="22"/>
    </row>
    <row r="44" spans="1:8">
      <c r="A44" s="165"/>
      <c r="B44" s="162"/>
      <c r="C44" s="166"/>
      <c r="D44" s="166"/>
      <c r="E44" s="168"/>
      <c r="F44" s="183"/>
      <c r="G44" s="21"/>
      <c r="H44" s="22"/>
    </row>
    <row r="45" spans="1:8">
      <c r="A45" s="379">
        <v>2</v>
      </c>
      <c r="B45" s="162"/>
      <c r="C45" s="382" t="s">
        <v>1698</v>
      </c>
      <c r="D45" s="166"/>
      <c r="E45" s="168"/>
      <c r="F45" s="183"/>
      <c r="G45" s="21"/>
      <c r="H45" s="22"/>
    </row>
    <row r="46" spans="1:8">
      <c r="A46" s="379" t="s">
        <v>1699</v>
      </c>
      <c r="B46" s="162" t="s">
        <v>1120</v>
      </c>
      <c r="C46" s="170" t="s">
        <v>1638</v>
      </c>
      <c r="D46" s="365" t="s">
        <v>1639</v>
      </c>
      <c r="E46" s="378" t="s">
        <v>267</v>
      </c>
      <c r="F46" s="383" t="s">
        <v>500</v>
      </c>
      <c r="G46" s="21"/>
      <c r="H46" s="22"/>
    </row>
    <row r="47" spans="1:8">
      <c r="A47" s="379" t="s">
        <v>1700</v>
      </c>
      <c r="B47" s="162" t="s">
        <v>1120</v>
      </c>
      <c r="C47" s="170" t="s">
        <v>1641</v>
      </c>
      <c r="D47" s="365" t="s">
        <v>1642</v>
      </c>
      <c r="E47" s="380" t="s">
        <v>267</v>
      </c>
      <c r="F47" s="383">
        <v>1</v>
      </c>
      <c r="G47" s="21"/>
      <c r="H47" s="22"/>
    </row>
    <row r="48" spans="1:8">
      <c r="A48" s="379" t="s">
        <v>1701</v>
      </c>
      <c r="B48" s="162" t="s">
        <v>1120</v>
      </c>
      <c r="C48" s="170" t="s">
        <v>1644</v>
      </c>
      <c r="D48" s="365" t="s">
        <v>1642</v>
      </c>
      <c r="E48" s="380" t="s">
        <v>267</v>
      </c>
      <c r="F48" s="383">
        <v>1</v>
      </c>
      <c r="G48" s="21"/>
      <c r="H48" s="22"/>
    </row>
    <row r="49" spans="1:8">
      <c r="A49" s="379" t="s">
        <v>1702</v>
      </c>
      <c r="B49" s="162" t="s">
        <v>1120</v>
      </c>
      <c r="C49" s="170" t="s">
        <v>1646</v>
      </c>
      <c r="D49" s="365" t="s">
        <v>1647</v>
      </c>
      <c r="E49" s="380" t="s">
        <v>267</v>
      </c>
      <c r="F49" s="383" t="s">
        <v>500</v>
      </c>
      <c r="G49" s="21"/>
      <c r="H49" s="22"/>
    </row>
    <row r="50" spans="1:8" ht="25.5">
      <c r="A50" s="379" t="s">
        <v>1703</v>
      </c>
      <c r="B50" s="162" t="s">
        <v>1120</v>
      </c>
      <c r="C50" s="170" t="s">
        <v>1649</v>
      </c>
      <c r="D50" s="365" t="s">
        <v>1647</v>
      </c>
      <c r="E50" s="380" t="s">
        <v>267</v>
      </c>
      <c r="F50" s="383">
        <v>1</v>
      </c>
      <c r="G50" s="21"/>
      <c r="H50" s="22"/>
    </row>
    <row r="51" spans="1:8" ht="25.5">
      <c r="A51" s="379" t="s">
        <v>1704</v>
      </c>
      <c r="B51" s="162" t="s">
        <v>1120</v>
      </c>
      <c r="C51" s="170" t="s">
        <v>1653</v>
      </c>
      <c r="D51" s="365" t="s">
        <v>1647</v>
      </c>
      <c r="E51" s="378" t="s">
        <v>267</v>
      </c>
      <c r="F51" s="383">
        <v>1</v>
      </c>
      <c r="G51" s="21"/>
      <c r="H51" s="22"/>
    </row>
    <row r="52" spans="1:8">
      <c r="A52" s="379" t="s">
        <v>1705</v>
      </c>
      <c r="B52" s="162" t="s">
        <v>1120</v>
      </c>
      <c r="C52" s="170" t="s">
        <v>1655</v>
      </c>
      <c r="D52" s="365" t="s">
        <v>1647</v>
      </c>
      <c r="E52" s="378" t="s">
        <v>267</v>
      </c>
      <c r="F52" s="383">
        <v>1</v>
      </c>
      <c r="G52" s="21"/>
      <c r="H52" s="22"/>
    </row>
    <row r="53" spans="1:8">
      <c r="A53" s="379" t="s">
        <v>1706</v>
      </c>
      <c r="B53" s="162" t="s">
        <v>1120</v>
      </c>
      <c r="C53" s="170" t="s">
        <v>1707</v>
      </c>
      <c r="D53" s="365" t="s">
        <v>1647</v>
      </c>
      <c r="E53" s="378" t="s">
        <v>267</v>
      </c>
      <c r="F53" s="383">
        <v>2</v>
      </c>
      <c r="G53" s="21"/>
      <c r="H53" s="22"/>
    </row>
    <row r="54" spans="1:8">
      <c r="A54" s="379" t="s">
        <v>1708</v>
      </c>
      <c r="B54" s="162" t="s">
        <v>1120</v>
      </c>
      <c r="C54" s="170" t="s">
        <v>1709</v>
      </c>
      <c r="D54" s="365" t="s">
        <v>1647</v>
      </c>
      <c r="E54" s="378" t="s">
        <v>267</v>
      </c>
      <c r="F54" s="383">
        <v>1</v>
      </c>
      <c r="G54" s="21"/>
      <c r="H54" s="22"/>
    </row>
    <row r="55" spans="1:8">
      <c r="A55" s="379" t="s">
        <v>1710</v>
      </c>
      <c r="B55" s="162" t="s">
        <v>1120</v>
      </c>
      <c r="C55" s="170" t="s">
        <v>1663</v>
      </c>
      <c r="D55" s="365" t="s">
        <v>1647</v>
      </c>
      <c r="E55" s="378" t="s">
        <v>267</v>
      </c>
      <c r="F55" s="383">
        <v>1</v>
      </c>
      <c r="G55" s="21"/>
      <c r="H55" s="22"/>
    </row>
    <row r="56" spans="1:8" ht="25.5">
      <c r="A56" s="379" t="s">
        <v>1711</v>
      </c>
      <c r="B56" s="162" t="s">
        <v>1120</v>
      </c>
      <c r="C56" s="170" t="s">
        <v>1665</v>
      </c>
      <c r="D56" s="365" t="s">
        <v>1666</v>
      </c>
      <c r="E56" s="378" t="s">
        <v>267</v>
      </c>
      <c r="F56" s="383">
        <v>1</v>
      </c>
      <c r="G56" s="21"/>
      <c r="H56" s="22"/>
    </row>
    <row r="57" spans="1:8" ht="25.5">
      <c r="A57" s="379" t="s">
        <v>1712</v>
      </c>
      <c r="B57" s="162" t="s">
        <v>1120</v>
      </c>
      <c r="C57" s="170" t="s">
        <v>1668</v>
      </c>
      <c r="D57" s="365" t="s">
        <v>1666</v>
      </c>
      <c r="E57" s="378" t="s">
        <v>267</v>
      </c>
      <c r="F57" s="383" t="s">
        <v>500</v>
      </c>
      <c r="G57" s="21"/>
      <c r="H57" s="22"/>
    </row>
    <row r="58" spans="1:8">
      <c r="A58" s="379" t="s">
        <v>1713</v>
      </c>
      <c r="B58" s="162" t="s">
        <v>1120</v>
      </c>
      <c r="C58" s="170" t="s">
        <v>1657</v>
      </c>
      <c r="D58" s="365" t="s">
        <v>1647</v>
      </c>
      <c r="E58" s="378" t="s">
        <v>267</v>
      </c>
      <c r="F58" s="383" t="s">
        <v>500</v>
      </c>
      <c r="G58" s="21"/>
      <c r="H58" s="22"/>
    </row>
    <row r="59" spans="1:8">
      <c r="A59" s="379" t="s">
        <v>1714</v>
      </c>
      <c r="B59" s="162" t="s">
        <v>1120</v>
      </c>
      <c r="C59" s="170" t="s">
        <v>1670</v>
      </c>
      <c r="D59" s="365" t="s">
        <v>1647</v>
      </c>
      <c r="E59" s="380" t="s">
        <v>267</v>
      </c>
      <c r="F59" s="383" t="s">
        <v>500</v>
      </c>
      <c r="G59" s="21"/>
      <c r="H59" s="22"/>
    </row>
    <row r="60" spans="1:8">
      <c r="A60" s="379" t="s">
        <v>1715</v>
      </c>
      <c r="B60" s="162" t="s">
        <v>1120</v>
      </c>
      <c r="C60" s="170" t="s">
        <v>1672</v>
      </c>
      <c r="D60" s="365" t="s">
        <v>1647</v>
      </c>
      <c r="E60" s="380" t="s">
        <v>267</v>
      </c>
      <c r="F60" s="383">
        <v>4</v>
      </c>
      <c r="G60" s="21"/>
      <c r="H60" s="22"/>
    </row>
    <row r="61" spans="1:8">
      <c r="A61" s="379" t="s">
        <v>1716</v>
      </c>
      <c r="B61" s="162" t="s">
        <v>1120</v>
      </c>
      <c r="C61" s="170" t="s">
        <v>1674</v>
      </c>
      <c r="D61" s="365" t="s">
        <v>1647</v>
      </c>
      <c r="E61" s="380" t="s">
        <v>267</v>
      </c>
      <c r="F61" s="383" t="s">
        <v>531</v>
      </c>
      <c r="G61" s="21"/>
      <c r="H61" s="22"/>
    </row>
    <row r="62" spans="1:8">
      <c r="A62" s="379" t="s">
        <v>1717</v>
      </c>
      <c r="B62" s="162" t="s">
        <v>1120</v>
      </c>
      <c r="C62" s="170" t="s">
        <v>1676</v>
      </c>
      <c r="D62" s="365" t="s">
        <v>1647</v>
      </c>
      <c r="E62" s="380" t="s">
        <v>267</v>
      </c>
      <c r="F62" s="383" t="s">
        <v>500</v>
      </c>
      <c r="G62" s="21"/>
      <c r="H62" s="22"/>
    </row>
    <row r="63" spans="1:8">
      <c r="A63" s="379" t="s">
        <v>1718</v>
      </c>
      <c r="B63" s="162" t="s">
        <v>1120</v>
      </c>
      <c r="C63" s="170" t="s">
        <v>1678</v>
      </c>
      <c r="D63" s="365" t="s">
        <v>1647</v>
      </c>
      <c r="E63" s="380" t="s">
        <v>267</v>
      </c>
      <c r="F63" s="383" t="s">
        <v>500</v>
      </c>
      <c r="G63" s="21"/>
      <c r="H63" s="22"/>
    </row>
    <row r="64" spans="1:8">
      <c r="A64" s="379" t="s">
        <v>1719</v>
      </c>
      <c r="B64" s="162" t="s">
        <v>1120</v>
      </c>
      <c r="C64" s="170" t="s">
        <v>1680</v>
      </c>
      <c r="D64" s="365" t="s">
        <v>1647</v>
      </c>
      <c r="E64" s="380" t="s">
        <v>267</v>
      </c>
      <c r="F64" s="383" t="s">
        <v>500</v>
      </c>
      <c r="G64" s="21"/>
      <c r="H64" s="22"/>
    </row>
    <row r="65" spans="1:8">
      <c r="A65" s="379" t="s">
        <v>1720</v>
      </c>
      <c r="B65" s="162" t="s">
        <v>1120</v>
      </c>
      <c r="C65" s="170" t="s">
        <v>1682</v>
      </c>
      <c r="D65" s="365" t="s">
        <v>1647</v>
      </c>
      <c r="E65" s="378" t="s">
        <v>267</v>
      </c>
      <c r="F65" s="383">
        <v>25</v>
      </c>
      <c r="G65" s="21"/>
      <c r="H65" s="22"/>
    </row>
    <row r="66" spans="1:8">
      <c r="A66" s="379" t="s">
        <v>1721</v>
      </c>
      <c r="B66" s="162" t="s">
        <v>1120</v>
      </c>
      <c r="C66" s="170" t="s">
        <v>1684</v>
      </c>
      <c r="D66" s="365" t="s">
        <v>1647</v>
      </c>
      <c r="E66" s="378" t="s">
        <v>267</v>
      </c>
      <c r="F66" s="383">
        <v>6</v>
      </c>
      <c r="G66" s="21"/>
      <c r="H66" s="22"/>
    </row>
    <row r="67" spans="1:8">
      <c r="A67" s="379" t="s">
        <v>1722</v>
      </c>
      <c r="B67" s="162" t="s">
        <v>1120</v>
      </c>
      <c r="C67" s="170" t="s">
        <v>1686</v>
      </c>
      <c r="D67" s="365" t="s">
        <v>1647</v>
      </c>
      <c r="E67" s="378" t="s">
        <v>267</v>
      </c>
      <c r="F67" s="383">
        <v>1</v>
      </c>
      <c r="G67" s="21"/>
      <c r="H67" s="22"/>
    </row>
    <row r="68" spans="1:8">
      <c r="A68" s="379" t="s">
        <v>1723</v>
      </c>
      <c r="B68" s="162" t="s">
        <v>1120</v>
      </c>
      <c r="C68" s="170" t="s">
        <v>1688</v>
      </c>
      <c r="D68" s="365" t="s">
        <v>1647</v>
      </c>
      <c r="E68" s="378" t="s">
        <v>267</v>
      </c>
      <c r="F68" s="383">
        <v>5</v>
      </c>
      <c r="G68" s="21"/>
      <c r="H68" s="22"/>
    </row>
    <row r="69" spans="1:8">
      <c r="A69" s="379" t="s">
        <v>1724</v>
      </c>
      <c r="B69" s="162" t="s">
        <v>1120</v>
      </c>
      <c r="C69" s="170" t="s">
        <v>1690</v>
      </c>
      <c r="D69" s="365" t="s">
        <v>1642</v>
      </c>
      <c r="E69" s="378" t="s">
        <v>267</v>
      </c>
      <c r="F69" s="383">
        <v>2</v>
      </c>
      <c r="G69" s="21"/>
      <c r="H69" s="22"/>
    </row>
    <row r="70" spans="1:8">
      <c r="A70" s="379" t="s">
        <v>1725</v>
      </c>
      <c r="B70" s="162" t="s">
        <v>1120</v>
      </c>
      <c r="C70" s="170" t="s">
        <v>1692</v>
      </c>
      <c r="D70" s="365" t="s">
        <v>1642</v>
      </c>
      <c r="E70" s="378" t="s">
        <v>267</v>
      </c>
      <c r="F70" s="383">
        <v>1</v>
      </c>
      <c r="G70" s="21"/>
      <c r="H70" s="22"/>
    </row>
    <row r="71" spans="1:8" ht="25.5">
      <c r="A71" s="379" t="s">
        <v>1726</v>
      </c>
      <c r="B71" s="162" t="s">
        <v>1120</v>
      </c>
      <c r="C71" s="384" t="s">
        <v>1697</v>
      </c>
      <c r="D71" s="166"/>
      <c r="E71" s="378" t="s">
        <v>267</v>
      </c>
      <c r="F71" s="383" t="s">
        <v>500</v>
      </c>
      <c r="G71" s="21"/>
      <c r="H71" s="22"/>
    </row>
    <row r="72" spans="1:8">
      <c r="A72" s="165"/>
      <c r="B72" s="162"/>
      <c r="C72" s="166"/>
      <c r="D72" s="166"/>
      <c r="E72" s="168"/>
      <c r="F72" s="183"/>
      <c r="G72" s="21"/>
      <c r="H72" s="22"/>
    </row>
    <row r="73" spans="1:8">
      <c r="A73" s="379" t="s">
        <v>531</v>
      </c>
      <c r="B73" s="162"/>
      <c r="C73" s="382" t="s">
        <v>1727</v>
      </c>
      <c r="D73" s="166"/>
      <c r="E73" s="168"/>
      <c r="F73" s="183"/>
      <c r="G73" s="21"/>
      <c r="H73" s="22"/>
    </row>
    <row r="74" spans="1:8">
      <c r="A74" s="379" t="s">
        <v>1728</v>
      </c>
      <c r="B74" s="162" t="s">
        <v>1120</v>
      </c>
      <c r="C74" s="170" t="s">
        <v>1638</v>
      </c>
      <c r="D74" s="365" t="s">
        <v>1639</v>
      </c>
      <c r="E74" s="380" t="s">
        <v>267</v>
      </c>
      <c r="F74" s="383" t="s">
        <v>500</v>
      </c>
      <c r="G74" s="21"/>
      <c r="H74" s="22"/>
    </row>
    <row r="75" spans="1:8">
      <c r="A75" s="379" t="s">
        <v>1729</v>
      </c>
      <c r="B75" s="162" t="s">
        <v>1120</v>
      </c>
      <c r="C75" s="170" t="s">
        <v>1641</v>
      </c>
      <c r="D75" s="365" t="s">
        <v>1642</v>
      </c>
      <c r="E75" s="380" t="s">
        <v>267</v>
      </c>
      <c r="F75" s="383">
        <v>1</v>
      </c>
      <c r="G75" s="21"/>
      <c r="H75" s="22"/>
    </row>
    <row r="76" spans="1:8">
      <c r="A76" s="379" t="s">
        <v>1730</v>
      </c>
      <c r="B76" s="162" t="s">
        <v>1120</v>
      </c>
      <c r="C76" s="170" t="s">
        <v>1644</v>
      </c>
      <c r="D76" s="365" t="s">
        <v>1642</v>
      </c>
      <c r="E76" s="380" t="s">
        <v>267</v>
      </c>
      <c r="F76" s="383">
        <v>1</v>
      </c>
      <c r="G76" s="21"/>
      <c r="H76" s="22"/>
    </row>
    <row r="77" spans="1:8">
      <c r="A77" s="379" t="s">
        <v>1731</v>
      </c>
      <c r="B77" s="162" t="s">
        <v>1120</v>
      </c>
      <c r="C77" s="170" t="s">
        <v>1646</v>
      </c>
      <c r="D77" s="365" t="s">
        <v>1647</v>
      </c>
      <c r="E77" s="378" t="s">
        <v>267</v>
      </c>
      <c r="F77" s="383" t="s">
        <v>500</v>
      </c>
      <c r="G77" s="21"/>
      <c r="H77" s="22"/>
    </row>
    <row r="78" spans="1:8">
      <c r="A78" s="379" t="s">
        <v>1732</v>
      </c>
      <c r="B78" s="162" t="s">
        <v>1120</v>
      </c>
      <c r="C78" s="170" t="s">
        <v>1733</v>
      </c>
      <c r="D78" s="365" t="s">
        <v>1647</v>
      </c>
      <c r="E78" s="378" t="s">
        <v>267</v>
      </c>
      <c r="F78" s="383">
        <v>1</v>
      </c>
      <c r="G78" s="21"/>
      <c r="H78" s="22"/>
    </row>
    <row r="79" spans="1:8" ht="25.5">
      <c r="A79" s="379" t="s">
        <v>1734</v>
      </c>
      <c r="B79" s="162" t="s">
        <v>1120</v>
      </c>
      <c r="C79" s="170" t="s">
        <v>1649</v>
      </c>
      <c r="D79" s="365" t="s">
        <v>1647</v>
      </c>
      <c r="E79" s="378" t="s">
        <v>267</v>
      </c>
      <c r="F79" s="383">
        <v>1</v>
      </c>
      <c r="G79" s="21"/>
      <c r="H79" s="22"/>
    </row>
    <row r="80" spans="1:8">
      <c r="A80" s="379" t="s">
        <v>1735</v>
      </c>
      <c r="B80" s="162" t="s">
        <v>1120</v>
      </c>
      <c r="C80" s="170" t="s">
        <v>1655</v>
      </c>
      <c r="D80" s="365" t="s">
        <v>1647</v>
      </c>
      <c r="E80" s="378" t="s">
        <v>267</v>
      </c>
      <c r="F80" s="383">
        <v>1</v>
      </c>
      <c r="G80" s="21"/>
      <c r="H80" s="22"/>
    </row>
    <row r="81" spans="1:8">
      <c r="A81" s="379" t="s">
        <v>1736</v>
      </c>
      <c r="B81" s="162" t="s">
        <v>1120</v>
      </c>
      <c r="C81" s="170" t="s">
        <v>1737</v>
      </c>
      <c r="D81" s="365" t="s">
        <v>1647</v>
      </c>
      <c r="E81" s="378" t="s">
        <v>267</v>
      </c>
      <c r="F81" s="383">
        <v>1</v>
      </c>
      <c r="G81" s="21"/>
      <c r="H81" s="22"/>
    </row>
    <row r="82" spans="1:8">
      <c r="A82" s="379" t="s">
        <v>1738</v>
      </c>
      <c r="B82" s="162" t="s">
        <v>1120</v>
      </c>
      <c r="C82" s="170" t="s">
        <v>1739</v>
      </c>
      <c r="D82" s="365" t="s">
        <v>1647</v>
      </c>
      <c r="E82" s="378" t="s">
        <v>267</v>
      </c>
      <c r="F82" s="383">
        <v>1</v>
      </c>
      <c r="G82" s="21"/>
      <c r="H82" s="22"/>
    </row>
    <row r="83" spans="1:8">
      <c r="A83" s="379" t="s">
        <v>1740</v>
      </c>
      <c r="B83" s="162" t="s">
        <v>1120</v>
      </c>
      <c r="C83" s="170" t="s">
        <v>1663</v>
      </c>
      <c r="D83" s="365" t="s">
        <v>1647</v>
      </c>
      <c r="E83" s="378" t="s">
        <v>267</v>
      </c>
      <c r="F83" s="383">
        <v>1</v>
      </c>
      <c r="G83" s="21"/>
      <c r="H83" s="22"/>
    </row>
    <row r="84" spans="1:8" ht="25.5">
      <c r="A84" s="379" t="s">
        <v>1741</v>
      </c>
      <c r="B84" s="162" t="s">
        <v>1120</v>
      </c>
      <c r="C84" s="170" t="s">
        <v>1665</v>
      </c>
      <c r="D84" s="365" t="s">
        <v>1666</v>
      </c>
      <c r="E84" s="378" t="s">
        <v>267</v>
      </c>
      <c r="F84" s="383" t="s">
        <v>500</v>
      </c>
      <c r="G84" s="21"/>
      <c r="H84" s="22"/>
    </row>
    <row r="85" spans="1:8" ht="25.5">
      <c r="A85" s="379" t="s">
        <v>1742</v>
      </c>
      <c r="B85" s="162" t="s">
        <v>1120</v>
      </c>
      <c r="C85" s="170" t="s">
        <v>1668</v>
      </c>
      <c r="D85" s="365" t="s">
        <v>1666</v>
      </c>
      <c r="E85" s="380" t="s">
        <v>267</v>
      </c>
      <c r="F85" s="383" t="s">
        <v>500</v>
      </c>
      <c r="G85" s="21"/>
      <c r="H85" s="22"/>
    </row>
    <row r="86" spans="1:8">
      <c r="A86" s="379" t="s">
        <v>1743</v>
      </c>
      <c r="B86" s="162" t="s">
        <v>1120</v>
      </c>
      <c r="C86" s="170" t="s">
        <v>1657</v>
      </c>
      <c r="D86" s="365" t="s">
        <v>1647</v>
      </c>
      <c r="E86" s="380" t="s">
        <v>267</v>
      </c>
      <c r="F86" s="383" t="s">
        <v>500</v>
      </c>
      <c r="G86" s="21"/>
      <c r="H86" s="22"/>
    </row>
    <row r="87" spans="1:8">
      <c r="A87" s="379" t="s">
        <v>1744</v>
      </c>
      <c r="B87" s="162" t="s">
        <v>1120</v>
      </c>
      <c r="C87" s="170" t="s">
        <v>1670</v>
      </c>
      <c r="D87" s="365" t="s">
        <v>1647</v>
      </c>
      <c r="E87" s="380" t="s">
        <v>267</v>
      </c>
      <c r="F87" s="383">
        <v>4</v>
      </c>
      <c r="G87" s="21"/>
      <c r="H87" s="22"/>
    </row>
    <row r="88" spans="1:8">
      <c r="A88" s="379" t="s">
        <v>1745</v>
      </c>
      <c r="B88" s="162" t="s">
        <v>1120</v>
      </c>
      <c r="C88" s="170" t="s">
        <v>1672</v>
      </c>
      <c r="D88" s="365" t="s">
        <v>1647</v>
      </c>
      <c r="E88" s="380" t="s">
        <v>267</v>
      </c>
      <c r="F88" s="383" t="s">
        <v>531</v>
      </c>
      <c r="G88" s="21"/>
      <c r="H88" s="22"/>
    </row>
    <row r="89" spans="1:8">
      <c r="A89" s="379" t="s">
        <v>1746</v>
      </c>
      <c r="B89" s="162" t="s">
        <v>1120</v>
      </c>
      <c r="C89" s="170" t="s">
        <v>1674</v>
      </c>
      <c r="D89" s="365" t="s">
        <v>1647</v>
      </c>
      <c r="E89" s="380" t="s">
        <v>267</v>
      </c>
      <c r="F89" s="383" t="s">
        <v>500</v>
      </c>
      <c r="G89" s="21"/>
      <c r="H89" s="22"/>
    </row>
    <row r="90" spans="1:8">
      <c r="A90" s="379" t="s">
        <v>1747</v>
      </c>
      <c r="B90" s="162" t="s">
        <v>1120</v>
      </c>
      <c r="C90" s="170" t="s">
        <v>1676</v>
      </c>
      <c r="D90" s="365" t="s">
        <v>1647</v>
      </c>
      <c r="E90" s="380" t="s">
        <v>267</v>
      </c>
      <c r="F90" s="383" t="s">
        <v>500</v>
      </c>
      <c r="G90" s="21"/>
      <c r="H90" s="22"/>
    </row>
    <row r="91" spans="1:8">
      <c r="A91" s="379" t="s">
        <v>1748</v>
      </c>
      <c r="B91" s="162" t="s">
        <v>1120</v>
      </c>
      <c r="C91" s="170" t="s">
        <v>1678</v>
      </c>
      <c r="D91" s="365" t="s">
        <v>1647</v>
      </c>
      <c r="E91" s="378" t="s">
        <v>267</v>
      </c>
      <c r="F91" s="383" t="s">
        <v>500</v>
      </c>
      <c r="G91" s="21"/>
      <c r="H91" s="22"/>
    </row>
    <row r="92" spans="1:8">
      <c r="A92" s="379" t="s">
        <v>1749</v>
      </c>
      <c r="B92" s="162" t="s">
        <v>1120</v>
      </c>
      <c r="C92" s="170" t="s">
        <v>1680</v>
      </c>
      <c r="D92" s="365" t="s">
        <v>1647</v>
      </c>
      <c r="E92" s="378" t="s">
        <v>267</v>
      </c>
      <c r="F92" s="383">
        <v>20</v>
      </c>
      <c r="G92" s="21"/>
      <c r="H92" s="22"/>
    </row>
    <row r="93" spans="1:8">
      <c r="A93" s="379" t="s">
        <v>1750</v>
      </c>
      <c r="B93" s="162" t="s">
        <v>1120</v>
      </c>
      <c r="C93" s="170" t="s">
        <v>1682</v>
      </c>
      <c r="D93" s="365" t="s">
        <v>1647</v>
      </c>
      <c r="E93" s="378" t="s">
        <v>267</v>
      </c>
      <c r="F93" s="383">
        <v>5</v>
      </c>
      <c r="G93" s="21"/>
      <c r="H93" s="22"/>
    </row>
    <row r="94" spans="1:8">
      <c r="A94" s="379" t="s">
        <v>1751</v>
      </c>
      <c r="B94" s="162" t="s">
        <v>1120</v>
      </c>
      <c r="C94" s="170" t="s">
        <v>1684</v>
      </c>
      <c r="D94" s="365" t="s">
        <v>1647</v>
      </c>
      <c r="E94" s="378" t="s">
        <v>267</v>
      </c>
      <c r="F94" s="383">
        <v>1</v>
      </c>
      <c r="G94" s="21"/>
      <c r="H94" s="22"/>
    </row>
    <row r="95" spans="1:8">
      <c r="A95" s="379" t="s">
        <v>1752</v>
      </c>
      <c r="B95" s="162" t="s">
        <v>1120</v>
      </c>
      <c r="C95" s="170" t="s">
        <v>1686</v>
      </c>
      <c r="D95" s="365" t="s">
        <v>1647</v>
      </c>
      <c r="E95" s="378" t="s">
        <v>267</v>
      </c>
      <c r="F95" s="383">
        <v>5</v>
      </c>
      <c r="G95" s="21"/>
      <c r="H95" s="22"/>
    </row>
    <row r="96" spans="1:8">
      <c r="A96" s="379" t="s">
        <v>1753</v>
      </c>
      <c r="B96" s="162" t="s">
        <v>1120</v>
      </c>
      <c r="C96" s="170" t="s">
        <v>1688</v>
      </c>
      <c r="D96" s="365" t="s">
        <v>1647</v>
      </c>
      <c r="E96" s="378" t="s">
        <v>267</v>
      </c>
      <c r="F96" s="383">
        <v>1</v>
      </c>
      <c r="G96" s="21"/>
      <c r="H96" s="22"/>
    </row>
    <row r="97" spans="1:8">
      <c r="A97" s="379" t="s">
        <v>1754</v>
      </c>
      <c r="B97" s="162" t="s">
        <v>1120</v>
      </c>
      <c r="C97" s="170" t="s">
        <v>1690</v>
      </c>
      <c r="D97" s="365" t="s">
        <v>1642</v>
      </c>
      <c r="E97" s="378" t="s">
        <v>267</v>
      </c>
      <c r="F97" s="383">
        <v>2</v>
      </c>
      <c r="G97" s="21"/>
      <c r="H97" s="22"/>
    </row>
    <row r="98" spans="1:8">
      <c r="A98" s="379" t="s">
        <v>1755</v>
      </c>
      <c r="B98" s="162" t="s">
        <v>1120</v>
      </c>
      <c r="C98" s="170" t="s">
        <v>1692</v>
      </c>
      <c r="D98" s="365" t="s">
        <v>1642</v>
      </c>
      <c r="E98" s="378" t="s">
        <v>267</v>
      </c>
      <c r="F98" s="383">
        <v>1</v>
      </c>
      <c r="G98" s="21"/>
      <c r="H98" s="22"/>
    </row>
    <row r="99" spans="1:8" ht="25.5">
      <c r="A99" s="379" t="s">
        <v>1756</v>
      </c>
      <c r="B99" s="162" t="s">
        <v>1120</v>
      </c>
      <c r="C99" s="170" t="s">
        <v>1697</v>
      </c>
      <c r="D99" s="166"/>
      <c r="E99" s="380" t="s">
        <v>267</v>
      </c>
      <c r="F99" s="383" t="s">
        <v>500</v>
      </c>
      <c r="G99" s="21"/>
      <c r="H99" s="22"/>
    </row>
    <row r="100" spans="1:8">
      <c r="A100" s="379"/>
      <c r="B100" s="162"/>
      <c r="C100" s="170"/>
      <c r="D100" s="166"/>
      <c r="E100" s="168"/>
      <c r="F100" s="183"/>
      <c r="G100" s="21"/>
      <c r="H100" s="22"/>
    </row>
    <row r="101" spans="1:8">
      <c r="A101" s="379" t="s">
        <v>534</v>
      </c>
      <c r="B101" s="162"/>
      <c r="C101" s="382" t="s">
        <v>1757</v>
      </c>
      <c r="D101" s="166"/>
      <c r="E101" s="168"/>
      <c r="F101" s="183"/>
      <c r="G101" s="21"/>
      <c r="H101" s="22"/>
    </row>
    <row r="102" spans="1:8">
      <c r="A102" s="379" t="s">
        <v>1758</v>
      </c>
      <c r="B102" s="162"/>
      <c r="C102" s="170" t="s">
        <v>1638</v>
      </c>
      <c r="D102" s="365" t="s">
        <v>1639</v>
      </c>
      <c r="E102" s="380" t="s">
        <v>267</v>
      </c>
      <c r="F102" s="383" t="s">
        <v>500</v>
      </c>
      <c r="G102" s="21"/>
      <c r="H102" s="22"/>
    </row>
    <row r="103" spans="1:8">
      <c r="A103" s="379" t="s">
        <v>1759</v>
      </c>
      <c r="B103" s="162" t="s">
        <v>1120</v>
      </c>
      <c r="C103" s="170" t="s">
        <v>1641</v>
      </c>
      <c r="D103" s="365" t="s">
        <v>1642</v>
      </c>
      <c r="E103" s="378" t="s">
        <v>267</v>
      </c>
      <c r="F103" s="383">
        <v>1</v>
      </c>
      <c r="G103" s="21"/>
      <c r="H103" s="22"/>
    </row>
    <row r="104" spans="1:8">
      <c r="A104" s="379" t="s">
        <v>1760</v>
      </c>
      <c r="B104" s="162" t="s">
        <v>1120</v>
      </c>
      <c r="C104" s="170" t="s">
        <v>1644</v>
      </c>
      <c r="D104" s="365" t="s">
        <v>1642</v>
      </c>
      <c r="E104" s="378" t="s">
        <v>267</v>
      </c>
      <c r="F104" s="383">
        <v>1</v>
      </c>
      <c r="G104" s="21"/>
      <c r="H104" s="22"/>
    </row>
    <row r="105" spans="1:8">
      <c r="A105" s="379" t="s">
        <v>1761</v>
      </c>
      <c r="B105" s="162" t="s">
        <v>1120</v>
      </c>
      <c r="C105" s="170" t="s">
        <v>1762</v>
      </c>
      <c r="D105" s="365" t="s">
        <v>1647</v>
      </c>
      <c r="E105" s="378" t="s">
        <v>267</v>
      </c>
      <c r="F105" s="383" t="s">
        <v>500</v>
      </c>
      <c r="G105" s="21"/>
      <c r="H105" s="22"/>
    </row>
    <row r="106" spans="1:8">
      <c r="A106" s="379" t="s">
        <v>1763</v>
      </c>
      <c r="B106" s="162" t="s">
        <v>1120</v>
      </c>
      <c r="C106" s="170" t="s">
        <v>1764</v>
      </c>
      <c r="D106" s="365" t="s">
        <v>1647</v>
      </c>
      <c r="E106" s="378" t="s">
        <v>267</v>
      </c>
      <c r="F106" s="383">
        <v>1</v>
      </c>
      <c r="G106" s="21"/>
      <c r="H106" s="22"/>
    </row>
    <row r="107" spans="1:8">
      <c r="A107" s="379" t="s">
        <v>1765</v>
      </c>
      <c r="B107" s="162" t="s">
        <v>1120</v>
      </c>
      <c r="C107" s="170" t="s">
        <v>1733</v>
      </c>
      <c r="D107" s="365" t="s">
        <v>1647</v>
      </c>
      <c r="E107" s="378" t="s">
        <v>267</v>
      </c>
      <c r="F107" s="383">
        <v>1</v>
      </c>
      <c r="G107" s="21"/>
      <c r="H107" s="22"/>
    </row>
    <row r="108" spans="1:8" ht="25.5">
      <c r="A108" s="379" t="s">
        <v>1766</v>
      </c>
      <c r="B108" s="162" t="s">
        <v>1120</v>
      </c>
      <c r="C108" s="170" t="s">
        <v>1649</v>
      </c>
      <c r="D108" s="365" t="s">
        <v>1647</v>
      </c>
      <c r="E108" s="378" t="s">
        <v>267</v>
      </c>
      <c r="F108" s="383">
        <v>1</v>
      </c>
      <c r="G108" s="21"/>
      <c r="H108" s="22"/>
    </row>
    <row r="109" spans="1:8">
      <c r="A109" s="379" t="s">
        <v>1767</v>
      </c>
      <c r="B109" s="162" t="s">
        <v>1120</v>
      </c>
      <c r="C109" s="170" t="s">
        <v>1655</v>
      </c>
      <c r="D109" s="365" t="s">
        <v>1647</v>
      </c>
      <c r="E109" s="378" t="s">
        <v>267</v>
      </c>
      <c r="F109" s="383">
        <v>2</v>
      </c>
      <c r="G109" s="21"/>
      <c r="H109" s="22"/>
    </row>
    <row r="110" spans="1:8">
      <c r="A110" s="379" t="s">
        <v>1768</v>
      </c>
      <c r="B110" s="162" t="s">
        <v>1120</v>
      </c>
      <c r="C110" s="170" t="s">
        <v>1737</v>
      </c>
      <c r="D110" s="365" t="s">
        <v>1647</v>
      </c>
      <c r="E110" s="378" t="s">
        <v>267</v>
      </c>
      <c r="F110" s="383">
        <v>1</v>
      </c>
      <c r="G110" s="21"/>
      <c r="H110" s="22"/>
    </row>
    <row r="111" spans="1:8">
      <c r="A111" s="379" t="s">
        <v>1769</v>
      </c>
      <c r="B111" s="162" t="s">
        <v>1120</v>
      </c>
      <c r="C111" s="170" t="s">
        <v>1739</v>
      </c>
      <c r="D111" s="365" t="s">
        <v>1647</v>
      </c>
      <c r="E111" s="380" t="s">
        <v>267</v>
      </c>
      <c r="F111" s="383">
        <v>1</v>
      </c>
      <c r="G111" s="21"/>
      <c r="H111" s="22"/>
    </row>
    <row r="112" spans="1:8">
      <c r="A112" s="379" t="s">
        <v>1770</v>
      </c>
      <c r="B112" s="162" t="s">
        <v>1120</v>
      </c>
      <c r="C112" s="170" t="s">
        <v>1663</v>
      </c>
      <c r="D112" s="365" t="s">
        <v>1647</v>
      </c>
      <c r="E112" s="380" t="s">
        <v>267</v>
      </c>
      <c r="F112" s="383">
        <v>1</v>
      </c>
      <c r="G112" s="21"/>
      <c r="H112" s="22"/>
    </row>
    <row r="113" spans="1:8" ht="25.5">
      <c r="A113" s="379" t="s">
        <v>1771</v>
      </c>
      <c r="B113" s="162" t="s">
        <v>1120</v>
      </c>
      <c r="C113" s="170" t="s">
        <v>1665</v>
      </c>
      <c r="D113" s="365" t="s">
        <v>1666</v>
      </c>
      <c r="E113" s="380" t="s">
        <v>267</v>
      </c>
      <c r="F113" s="383" t="s">
        <v>500</v>
      </c>
      <c r="G113" s="21"/>
      <c r="H113" s="22"/>
    </row>
    <row r="114" spans="1:8" ht="25.5">
      <c r="A114" s="379" t="s">
        <v>1772</v>
      </c>
      <c r="B114" s="162" t="s">
        <v>1120</v>
      </c>
      <c r="C114" s="170" t="s">
        <v>1668</v>
      </c>
      <c r="D114" s="365" t="s">
        <v>1666</v>
      </c>
      <c r="E114" s="380" t="s">
        <v>267</v>
      </c>
      <c r="F114" s="383" t="s">
        <v>500</v>
      </c>
      <c r="G114" s="21"/>
      <c r="H114" s="22"/>
    </row>
    <row r="115" spans="1:8">
      <c r="A115" s="379" t="s">
        <v>1773</v>
      </c>
      <c r="B115" s="162" t="s">
        <v>1120</v>
      </c>
      <c r="C115" s="170" t="s">
        <v>1657</v>
      </c>
      <c r="D115" s="365" t="s">
        <v>1647</v>
      </c>
      <c r="E115" s="380" t="s">
        <v>267</v>
      </c>
      <c r="F115" s="383" t="s">
        <v>500</v>
      </c>
      <c r="G115" s="21"/>
      <c r="H115" s="22"/>
    </row>
    <row r="116" spans="1:8">
      <c r="A116" s="379" t="s">
        <v>1774</v>
      </c>
      <c r="B116" s="162" t="s">
        <v>1120</v>
      </c>
      <c r="C116" s="170" t="s">
        <v>1670</v>
      </c>
      <c r="D116" s="365" t="s">
        <v>1647</v>
      </c>
      <c r="E116" s="380" t="s">
        <v>267</v>
      </c>
      <c r="F116" s="383">
        <v>4</v>
      </c>
      <c r="G116" s="21"/>
      <c r="H116" s="22"/>
    </row>
    <row r="117" spans="1:8">
      <c r="A117" s="379" t="s">
        <v>1775</v>
      </c>
      <c r="B117" s="162" t="s">
        <v>1120</v>
      </c>
      <c r="C117" s="170" t="s">
        <v>1672</v>
      </c>
      <c r="D117" s="365" t="s">
        <v>1647</v>
      </c>
      <c r="E117" s="378" t="s">
        <v>267</v>
      </c>
      <c r="F117" s="383" t="s">
        <v>531</v>
      </c>
      <c r="G117" s="21"/>
      <c r="H117" s="22"/>
    </row>
    <row r="118" spans="1:8">
      <c r="A118" s="379" t="s">
        <v>1776</v>
      </c>
      <c r="B118" s="162" t="s">
        <v>1120</v>
      </c>
      <c r="C118" s="170" t="s">
        <v>1674</v>
      </c>
      <c r="D118" s="365" t="s">
        <v>1647</v>
      </c>
      <c r="E118" s="378" t="s">
        <v>267</v>
      </c>
      <c r="F118" s="383" t="s">
        <v>500</v>
      </c>
      <c r="G118" s="21"/>
      <c r="H118" s="22"/>
    </row>
    <row r="119" spans="1:8">
      <c r="A119" s="379" t="s">
        <v>1777</v>
      </c>
      <c r="B119" s="162" t="s">
        <v>1120</v>
      </c>
      <c r="C119" s="170" t="s">
        <v>1676</v>
      </c>
      <c r="D119" s="365" t="s">
        <v>1647</v>
      </c>
      <c r="E119" s="378" t="s">
        <v>267</v>
      </c>
      <c r="F119" s="383" t="s">
        <v>500</v>
      </c>
      <c r="G119" s="21"/>
      <c r="H119" s="22"/>
    </row>
    <row r="120" spans="1:8">
      <c r="A120" s="379" t="s">
        <v>1778</v>
      </c>
      <c r="B120" s="162" t="s">
        <v>1120</v>
      </c>
      <c r="C120" s="170" t="s">
        <v>1678</v>
      </c>
      <c r="D120" s="365" t="s">
        <v>1647</v>
      </c>
      <c r="E120" s="378" t="s">
        <v>267</v>
      </c>
      <c r="F120" s="383" t="s">
        <v>500</v>
      </c>
      <c r="G120" s="21"/>
      <c r="H120" s="22"/>
    </row>
    <row r="121" spans="1:8">
      <c r="A121" s="379" t="s">
        <v>1779</v>
      </c>
      <c r="B121" s="162" t="s">
        <v>1120</v>
      </c>
      <c r="C121" s="170" t="s">
        <v>1680</v>
      </c>
      <c r="D121" s="365" t="s">
        <v>1647</v>
      </c>
      <c r="E121" s="378" t="s">
        <v>267</v>
      </c>
      <c r="F121" s="383">
        <v>20</v>
      </c>
      <c r="G121" s="21"/>
      <c r="H121" s="22"/>
    </row>
    <row r="122" spans="1:8">
      <c r="A122" s="379" t="s">
        <v>1780</v>
      </c>
      <c r="B122" s="162" t="s">
        <v>1120</v>
      </c>
      <c r="C122" s="170" t="s">
        <v>1682</v>
      </c>
      <c r="D122" s="365" t="s">
        <v>1647</v>
      </c>
      <c r="E122" s="378" t="s">
        <v>267</v>
      </c>
      <c r="F122" s="383">
        <v>6</v>
      </c>
      <c r="G122" s="21"/>
      <c r="H122" s="22"/>
    </row>
    <row r="123" spans="1:8">
      <c r="A123" s="379" t="s">
        <v>1781</v>
      </c>
      <c r="B123" s="162" t="s">
        <v>1120</v>
      </c>
      <c r="C123" s="170" t="s">
        <v>1684</v>
      </c>
      <c r="D123" s="365" t="s">
        <v>1647</v>
      </c>
      <c r="E123" s="378" t="s">
        <v>267</v>
      </c>
      <c r="F123" s="383">
        <v>1</v>
      </c>
      <c r="G123" s="21"/>
      <c r="H123" s="22"/>
    </row>
    <row r="124" spans="1:8">
      <c r="A124" s="379" t="s">
        <v>1782</v>
      </c>
      <c r="B124" s="162" t="s">
        <v>1120</v>
      </c>
      <c r="C124" s="170" t="s">
        <v>1686</v>
      </c>
      <c r="D124" s="365" t="s">
        <v>1647</v>
      </c>
      <c r="E124" s="378" t="s">
        <v>267</v>
      </c>
      <c r="F124" s="383">
        <v>5</v>
      </c>
      <c r="G124" s="21"/>
      <c r="H124" s="22"/>
    </row>
    <row r="125" spans="1:8">
      <c r="A125" s="379" t="s">
        <v>1783</v>
      </c>
      <c r="B125" s="162" t="s">
        <v>1120</v>
      </c>
      <c r="C125" s="170" t="s">
        <v>1690</v>
      </c>
      <c r="D125" s="365" t="s">
        <v>1642</v>
      </c>
      <c r="E125" s="380" t="s">
        <v>267</v>
      </c>
      <c r="F125" s="383">
        <v>2</v>
      </c>
      <c r="G125" s="21"/>
      <c r="H125" s="22"/>
    </row>
    <row r="126" spans="1:8">
      <c r="A126" s="379" t="s">
        <v>1784</v>
      </c>
      <c r="B126" s="162" t="s">
        <v>1120</v>
      </c>
      <c r="C126" s="170" t="s">
        <v>1692</v>
      </c>
      <c r="D126" s="365" t="s">
        <v>1642</v>
      </c>
      <c r="E126" s="380" t="s">
        <v>267</v>
      </c>
      <c r="F126" s="383">
        <v>1</v>
      </c>
      <c r="G126" s="21"/>
      <c r="H126" s="22"/>
    </row>
    <row r="127" spans="1:8" ht="25.5">
      <c r="A127" s="379" t="s">
        <v>1785</v>
      </c>
      <c r="B127" s="162" t="s">
        <v>1120</v>
      </c>
      <c r="C127" s="170" t="s">
        <v>1697</v>
      </c>
      <c r="D127" s="166"/>
      <c r="E127" s="380" t="s">
        <v>267</v>
      </c>
      <c r="F127" s="383" t="s">
        <v>500</v>
      </c>
      <c r="G127" s="21"/>
      <c r="H127" s="22"/>
    </row>
    <row r="128" spans="1:8">
      <c r="A128" s="379"/>
      <c r="B128" s="162"/>
      <c r="C128" s="170"/>
      <c r="D128" s="166"/>
      <c r="E128" s="168"/>
      <c r="F128" s="183"/>
      <c r="G128" s="21"/>
      <c r="H128" s="22"/>
    </row>
    <row r="129" spans="1:8">
      <c r="A129" s="379" t="s">
        <v>537</v>
      </c>
      <c r="B129" s="162"/>
      <c r="C129" s="382" t="s">
        <v>1786</v>
      </c>
      <c r="D129" s="166"/>
      <c r="E129" s="168"/>
      <c r="F129" s="183"/>
      <c r="G129" s="21"/>
      <c r="H129" s="22"/>
    </row>
    <row r="130" spans="1:8">
      <c r="A130" s="379" t="s">
        <v>1787</v>
      </c>
      <c r="B130" s="162"/>
      <c r="C130" s="170" t="s">
        <v>1638</v>
      </c>
      <c r="D130" s="365" t="s">
        <v>1639</v>
      </c>
      <c r="E130" s="378" t="s">
        <v>267</v>
      </c>
      <c r="F130" s="383" t="s">
        <v>500</v>
      </c>
      <c r="G130" s="21"/>
      <c r="H130" s="22"/>
    </row>
    <row r="131" spans="1:8">
      <c r="A131" s="379" t="s">
        <v>1788</v>
      </c>
      <c r="B131" s="162" t="s">
        <v>1120</v>
      </c>
      <c r="C131" s="170" t="s">
        <v>1641</v>
      </c>
      <c r="D131" s="365" t="s">
        <v>1642</v>
      </c>
      <c r="E131" s="378" t="s">
        <v>267</v>
      </c>
      <c r="F131" s="383">
        <v>1</v>
      </c>
      <c r="G131" s="21"/>
      <c r="H131" s="22"/>
    </row>
    <row r="132" spans="1:8">
      <c r="A132" s="379" t="s">
        <v>1789</v>
      </c>
      <c r="B132" s="162" t="s">
        <v>1120</v>
      </c>
      <c r="C132" s="170" t="s">
        <v>1644</v>
      </c>
      <c r="D132" s="365" t="s">
        <v>1642</v>
      </c>
      <c r="E132" s="378" t="s">
        <v>267</v>
      </c>
      <c r="F132" s="383">
        <v>1</v>
      </c>
      <c r="G132" s="21"/>
      <c r="H132" s="22"/>
    </row>
    <row r="133" spans="1:8">
      <c r="A133" s="379" t="s">
        <v>1790</v>
      </c>
      <c r="B133" s="162" t="s">
        <v>1120</v>
      </c>
      <c r="C133" s="170" t="s">
        <v>1791</v>
      </c>
      <c r="D133" s="365" t="s">
        <v>1647</v>
      </c>
      <c r="E133" s="378" t="s">
        <v>267</v>
      </c>
      <c r="F133" s="383">
        <v>2</v>
      </c>
      <c r="G133" s="21"/>
      <c r="H133" s="22"/>
    </row>
    <row r="134" spans="1:8">
      <c r="A134" s="379" t="s">
        <v>1792</v>
      </c>
      <c r="B134" s="162" t="s">
        <v>1120</v>
      </c>
      <c r="C134" s="170" t="s">
        <v>1646</v>
      </c>
      <c r="D134" s="365" t="s">
        <v>1647</v>
      </c>
      <c r="E134" s="378" t="s">
        <v>267</v>
      </c>
      <c r="F134" s="383" t="s">
        <v>500</v>
      </c>
      <c r="G134" s="21"/>
      <c r="H134" s="22"/>
    </row>
    <row r="135" spans="1:8">
      <c r="A135" s="379" t="s">
        <v>1793</v>
      </c>
      <c r="B135" s="162" t="s">
        <v>1120</v>
      </c>
      <c r="C135" s="170" t="s">
        <v>1733</v>
      </c>
      <c r="D135" s="365" t="s">
        <v>1647</v>
      </c>
      <c r="E135" s="380" t="s">
        <v>267</v>
      </c>
      <c r="F135" s="383">
        <v>1</v>
      </c>
      <c r="G135" s="21"/>
      <c r="H135" s="22"/>
    </row>
    <row r="136" spans="1:8" ht="25.5">
      <c r="A136" s="379" t="s">
        <v>1794</v>
      </c>
      <c r="B136" s="162" t="s">
        <v>1120</v>
      </c>
      <c r="C136" s="170" t="s">
        <v>1649</v>
      </c>
      <c r="D136" s="365" t="s">
        <v>1647</v>
      </c>
      <c r="E136" s="380" t="s">
        <v>267</v>
      </c>
      <c r="F136" s="383">
        <v>1</v>
      </c>
      <c r="G136" s="21"/>
      <c r="H136" s="22"/>
    </row>
    <row r="137" spans="1:8">
      <c r="A137" s="379" t="s">
        <v>1795</v>
      </c>
      <c r="B137" s="162" t="s">
        <v>1120</v>
      </c>
      <c r="C137" s="170" t="s">
        <v>1655</v>
      </c>
      <c r="D137" s="365" t="s">
        <v>1647</v>
      </c>
      <c r="E137" s="380" t="s">
        <v>267</v>
      </c>
      <c r="F137" s="383">
        <v>2</v>
      </c>
      <c r="G137" s="21"/>
      <c r="H137" s="22"/>
    </row>
    <row r="138" spans="1:8">
      <c r="A138" s="379" t="s">
        <v>1796</v>
      </c>
      <c r="B138" s="162" t="s">
        <v>1120</v>
      </c>
      <c r="C138" s="170" t="s">
        <v>1707</v>
      </c>
      <c r="D138" s="365" t="s">
        <v>1647</v>
      </c>
      <c r="E138" s="380" t="s">
        <v>267</v>
      </c>
      <c r="F138" s="383">
        <v>1</v>
      </c>
      <c r="G138" s="21"/>
      <c r="H138" s="22"/>
    </row>
    <row r="139" spans="1:8">
      <c r="A139" s="379" t="s">
        <v>1797</v>
      </c>
      <c r="B139" s="162" t="s">
        <v>1120</v>
      </c>
      <c r="C139" s="170" t="s">
        <v>1709</v>
      </c>
      <c r="D139" s="365" t="s">
        <v>1647</v>
      </c>
      <c r="E139" s="380" t="s">
        <v>267</v>
      </c>
      <c r="F139" s="383">
        <v>1</v>
      </c>
      <c r="G139" s="21"/>
      <c r="H139" s="22"/>
    </row>
    <row r="140" spans="1:8">
      <c r="A140" s="379" t="s">
        <v>1798</v>
      </c>
      <c r="B140" s="162" t="s">
        <v>1120</v>
      </c>
      <c r="C140" s="170" t="s">
        <v>1663</v>
      </c>
      <c r="D140" s="365" t="s">
        <v>1647</v>
      </c>
      <c r="E140" s="380" t="s">
        <v>267</v>
      </c>
      <c r="F140" s="383">
        <v>1</v>
      </c>
      <c r="G140" s="21"/>
      <c r="H140" s="22"/>
    </row>
    <row r="141" spans="1:8" ht="25.5">
      <c r="A141" s="379" t="s">
        <v>1799</v>
      </c>
      <c r="B141" s="162" t="s">
        <v>1120</v>
      </c>
      <c r="C141" s="170" t="s">
        <v>1665</v>
      </c>
      <c r="D141" s="365" t="s">
        <v>1666</v>
      </c>
      <c r="E141" s="378" t="s">
        <v>267</v>
      </c>
      <c r="F141" s="383" t="s">
        <v>500</v>
      </c>
      <c r="G141" s="21"/>
      <c r="H141" s="22"/>
    </row>
    <row r="142" spans="1:8" ht="25.5">
      <c r="A142" s="379" t="s">
        <v>1800</v>
      </c>
      <c r="B142" s="162" t="s">
        <v>1120</v>
      </c>
      <c r="C142" s="170" t="s">
        <v>1668</v>
      </c>
      <c r="D142" s="365" t="s">
        <v>1666</v>
      </c>
      <c r="E142" s="378" t="s">
        <v>267</v>
      </c>
      <c r="F142" s="383" t="s">
        <v>500</v>
      </c>
      <c r="G142" s="21"/>
      <c r="H142" s="22"/>
    </row>
    <row r="143" spans="1:8">
      <c r="A143" s="379" t="s">
        <v>1801</v>
      </c>
      <c r="B143" s="162" t="s">
        <v>1120</v>
      </c>
      <c r="C143" s="170" t="s">
        <v>1657</v>
      </c>
      <c r="D143" s="365" t="s">
        <v>1647</v>
      </c>
      <c r="E143" s="378" t="s">
        <v>267</v>
      </c>
      <c r="F143" s="383" t="s">
        <v>500</v>
      </c>
      <c r="G143" s="21"/>
      <c r="H143" s="22"/>
    </row>
    <row r="144" spans="1:8">
      <c r="A144" s="379" t="s">
        <v>1802</v>
      </c>
      <c r="B144" s="162" t="s">
        <v>1120</v>
      </c>
      <c r="C144" s="170" t="s">
        <v>1670</v>
      </c>
      <c r="D144" s="365" t="s">
        <v>1647</v>
      </c>
      <c r="E144" s="378" t="s">
        <v>267</v>
      </c>
      <c r="F144" s="383">
        <v>6</v>
      </c>
      <c r="G144" s="21"/>
      <c r="H144" s="22"/>
    </row>
    <row r="145" spans="1:8">
      <c r="A145" s="379" t="s">
        <v>1803</v>
      </c>
      <c r="B145" s="162" t="s">
        <v>1120</v>
      </c>
      <c r="C145" s="170" t="s">
        <v>1672</v>
      </c>
      <c r="D145" s="365" t="s">
        <v>1647</v>
      </c>
      <c r="E145" s="378" t="s">
        <v>267</v>
      </c>
      <c r="F145" s="383">
        <v>5</v>
      </c>
      <c r="G145" s="21"/>
      <c r="H145" s="22"/>
    </row>
    <row r="146" spans="1:8">
      <c r="A146" s="379" t="s">
        <v>1804</v>
      </c>
      <c r="B146" s="162" t="s">
        <v>1120</v>
      </c>
      <c r="C146" s="170" t="s">
        <v>1674</v>
      </c>
      <c r="D146" s="365" t="s">
        <v>1647</v>
      </c>
      <c r="E146" s="378" t="s">
        <v>267</v>
      </c>
      <c r="F146" s="383" t="s">
        <v>500</v>
      </c>
      <c r="G146" s="21"/>
      <c r="H146" s="22"/>
    </row>
    <row r="147" spans="1:8">
      <c r="A147" s="379" t="s">
        <v>1805</v>
      </c>
      <c r="B147" s="162" t="s">
        <v>1120</v>
      </c>
      <c r="C147" s="170" t="s">
        <v>1676</v>
      </c>
      <c r="D147" s="365" t="s">
        <v>1647</v>
      </c>
      <c r="E147" s="378" t="s">
        <v>267</v>
      </c>
      <c r="F147" s="383" t="s">
        <v>500</v>
      </c>
      <c r="G147" s="21"/>
      <c r="H147" s="22"/>
    </row>
    <row r="148" spans="1:8">
      <c r="A148" s="379" t="s">
        <v>1806</v>
      </c>
      <c r="B148" s="162" t="s">
        <v>1120</v>
      </c>
      <c r="C148" s="170" t="s">
        <v>1678</v>
      </c>
      <c r="D148" s="365" t="s">
        <v>1647</v>
      </c>
      <c r="E148" s="378" t="s">
        <v>267</v>
      </c>
      <c r="F148" s="383" t="s">
        <v>500</v>
      </c>
      <c r="G148" s="21"/>
      <c r="H148" s="22"/>
    </row>
    <row r="149" spans="1:8">
      <c r="A149" s="379" t="s">
        <v>1807</v>
      </c>
      <c r="B149" s="162" t="s">
        <v>1120</v>
      </c>
      <c r="C149" s="170" t="s">
        <v>1680</v>
      </c>
      <c r="D149" s="365" t="s">
        <v>1647</v>
      </c>
      <c r="E149" s="378" t="s">
        <v>267</v>
      </c>
      <c r="F149" s="383">
        <v>25</v>
      </c>
      <c r="G149" s="21"/>
      <c r="H149" s="22"/>
    </row>
    <row r="150" spans="1:8">
      <c r="A150" s="379" t="s">
        <v>1808</v>
      </c>
      <c r="B150" s="162" t="s">
        <v>1120</v>
      </c>
      <c r="C150" s="170" t="s">
        <v>1682</v>
      </c>
      <c r="D150" s="365" t="s">
        <v>1647</v>
      </c>
      <c r="E150" s="378" t="s">
        <v>267</v>
      </c>
      <c r="F150" s="383">
        <v>8</v>
      </c>
      <c r="G150" s="21"/>
      <c r="H150" s="22"/>
    </row>
    <row r="151" spans="1:8">
      <c r="A151" s="379" t="s">
        <v>1809</v>
      </c>
      <c r="B151" s="162" t="s">
        <v>1120</v>
      </c>
      <c r="C151" s="170" t="s">
        <v>1684</v>
      </c>
      <c r="D151" s="365" t="s">
        <v>1647</v>
      </c>
      <c r="E151" s="378" t="s">
        <v>267</v>
      </c>
      <c r="F151" s="383">
        <v>1</v>
      </c>
      <c r="G151" s="21"/>
      <c r="H151" s="22"/>
    </row>
    <row r="152" spans="1:8">
      <c r="A152" s="379" t="s">
        <v>1810</v>
      </c>
      <c r="B152" s="162" t="s">
        <v>1120</v>
      </c>
      <c r="C152" s="170" t="s">
        <v>1686</v>
      </c>
      <c r="D152" s="365" t="s">
        <v>1647</v>
      </c>
      <c r="E152" s="378" t="s">
        <v>267</v>
      </c>
      <c r="F152" s="383">
        <v>10</v>
      </c>
      <c r="G152" s="21"/>
      <c r="H152" s="22"/>
    </row>
    <row r="153" spans="1:8">
      <c r="A153" s="379" t="s">
        <v>1811</v>
      </c>
      <c r="B153" s="162" t="s">
        <v>1120</v>
      </c>
      <c r="C153" s="170" t="s">
        <v>1688</v>
      </c>
      <c r="D153" s="365" t="s">
        <v>1647</v>
      </c>
      <c r="E153" s="380" t="s">
        <v>267</v>
      </c>
      <c r="F153" s="383">
        <v>1</v>
      </c>
      <c r="G153" s="21"/>
      <c r="H153" s="22"/>
    </row>
    <row r="154" spans="1:8">
      <c r="A154" s="379" t="s">
        <v>1812</v>
      </c>
      <c r="B154" s="162" t="s">
        <v>1120</v>
      </c>
      <c r="C154" s="170" t="s">
        <v>1813</v>
      </c>
      <c r="D154" s="365" t="s">
        <v>1647</v>
      </c>
      <c r="E154" s="380" t="s">
        <v>267</v>
      </c>
      <c r="F154" s="383">
        <v>2</v>
      </c>
      <c r="G154" s="21"/>
      <c r="H154" s="22"/>
    </row>
    <row r="155" spans="1:8">
      <c r="A155" s="379" t="s">
        <v>1814</v>
      </c>
      <c r="B155" s="162" t="s">
        <v>1120</v>
      </c>
      <c r="C155" s="170" t="s">
        <v>1690</v>
      </c>
      <c r="D155" s="365" t="s">
        <v>1642</v>
      </c>
      <c r="E155" s="380" t="s">
        <v>267</v>
      </c>
      <c r="F155" s="383">
        <v>2</v>
      </c>
      <c r="G155" s="21"/>
      <c r="H155" s="22"/>
    </row>
    <row r="156" spans="1:8">
      <c r="A156" s="379" t="s">
        <v>1815</v>
      </c>
      <c r="B156" s="162" t="s">
        <v>1120</v>
      </c>
      <c r="C156" s="170" t="s">
        <v>1692</v>
      </c>
      <c r="D156" s="365" t="s">
        <v>1642</v>
      </c>
      <c r="E156" s="380" t="s">
        <v>267</v>
      </c>
      <c r="F156" s="383">
        <v>1</v>
      </c>
      <c r="G156" s="21"/>
      <c r="H156" s="22"/>
    </row>
    <row r="157" spans="1:8" ht="25.5">
      <c r="A157" s="379" t="s">
        <v>1816</v>
      </c>
      <c r="B157" s="162" t="s">
        <v>1120</v>
      </c>
      <c r="C157" s="170" t="s">
        <v>1697</v>
      </c>
      <c r="D157" s="166"/>
      <c r="E157" s="380" t="s">
        <v>267</v>
      </c>
      <c r="F157" s="383" t="s">
        <v>500</v>
      </c>
      <c r="G157" s="21"/>
      <c r="H157" s="22"/>
    </row>
    <row r="158" spans="1:8">
      <c r="A158" s="379"/>
      <c r="B158" s="162"/>
      <c r="C158" s="170"/>
      <c r="D158" s="166"/>
      <c r="E158" s="168"/>
      <c r="F158" s="183"/>
      <c r="G158" s="21"/>
      <c r="H158" s="22"/>
    </row>
    <row r="159" spans="1:8">
      <c r="A159" s="379" t="s">
        <v>539</v>
      </c>
      <c r="B159" s="162"/>
      <c r="C159" s="382" t="s">
        <v>1817</v>
      </c>
      <c r="D159" s="166"/>
      <c r="E159" s="168"/>
      <c r="F159" s="183"/>
      <c r="G159" s="21"/>
      <c r="H159" s="22"/>
    </row>
    <row r="160" spans="1:8">
      <c r="A160" s="379" t="s">
        <v>1818</v>
      </c>
      <c r="B160" s="162" t="s">
        <v>1120</v>
      </c>
      <c r="C160" s="170" t="s">
        <v>1638</v>
      </c>
      <c r="D160" s="365" t="s">
        <v>1639</v>
      </c>
      <c r="E160" s="378" t="s">
        <v>267</v>
      </c>
      <c r="F160" s="383" t="s">
        <v>500</v>
      </c>
      <c r="G160" s="21"/>
      <c r="H160" s="22"/>
    </row>
    <row r="161" spans="1:8">
      <c r="A161" s="379" t="s">
        <v>1819</v>
      </c>
      <c r="B161" s="162" t="s">
        <v>1120</v>
      </c>
      <c r="C161" s="170" t="s">
        <v>1641</v>
      </c>
      <c r="D161" s="365" t="s">
        <v>1642</v>
      </c>
      <c r="E161" s="378" t="s">
        <v>267</v>
      </c>
      <c r="F161" s="383">
        <v>1</v>
      </c>
      <c r="G161" s="21"/>
      <c r="H161" s="22"/>
    </row>
    <row r="162" spans="1:8">
      <c r="A162" s="379" t="s">
        <v>1820</v>
      </c>
      <c r="B162" s="162" t="s">
        <v>1120</v>
      </c>
      <c r="C162" s="170" t="s">
        <v>1644</v>
      </c>
      <c r="D162" s="365" t="s">
        <v>1642</v>
      </c>
      <c r="E162" s="378" t="s">
        <v>267</v>
      </c>
      <c r="F162" s="383">
        <v>1</v>
      </c>
      <c r="G162" s="21"/>
      <c r="H162" s="22"/>
    </row>
    <row r="163" spans="1:8">
      <c r="A163" s="379" t="s">
        <v>1821</v>
      </c>
      <c r="B163" s="162" t="s">
        <v>1120</v>
      </c>
      <c r="C163" s="170" t="s">
        <v>1791</v>
      </c>
      <c r="D163" s="365" t="s">
        <v>1647</v>
      </c>
      <c r="E163" s="378" t="s">
        <v>267</v>
      </c>
      <c r="F163" s="383">
        <v>2</v>
      </c>
      <c r="G163" s="21"/>
      <c r="H163" s="22"/>
    </row>
    <row r="164" spans="1:8">
      <c r="A164" s="379" t="s">
        <v>1822</v>
      </c>
      <c r="B164" s="162" t="s">
        <v>1120</v>
      </c>
      <c r="C164" s="170" t="s">
        <v>1762</v>
      </c>
      <c r="D164" s="365" t="s">
        <v>1647</v>
      </c>
      <c r="E164" s="378" t="s">
        <v>267</v>
      </c>
      <c r="F164" s="383" t="s">
        <v>500</v>
      </c>
      <c r="G164" s="21"/>
      <c r="H164" s="22"/>
    </row>
    <row r="165" spans="1:8">
      <c r="A165" s="379" t="s">
        <v>1823</v>
      </c>
      <c r="B165" s="162" t="s">
        <v>1120</v>
      </c>
      <c r="C165" s="170" t="s">
        <v>1764</v>
      </c>
      <c r="D165" s="365" t="s">
        <v>1647</v>
      </c>
      <c r="E165" s="378" t="s">
        <v>267</v>
      </c>
      <c r="F165" s="383">
        <v>1</v>
      </c>
      <c r="G165" s="21"/>
      <c r="H165" s="22"/>
    </row>
    <row r="166" spans="1:8">
      <c r="A166" s="379" t="s">
        <v>1824</v>
      </c>
      <c r="B166" s="162" t="s">
        <v>1120</v>
      </c>
      <c r="C166" s="170" t="s">
        <v>1733</v>
      </c>
      <c r="D166" s="365" t="s">
        <v>1647</v>
      </c>
      <c r="E166" s="378" t="s">
        <v>267</v>
      </c>
      <c r="F166" s="383">
        <v>1</v>
      </c>
      <c r="G166" s="21"/>
      <c r="H166" s="22"/>
    </row>
    <row r="167" spans="1:8" ht="25.5">
      <c r="A167" s="379" t="s">
        <v>1825</v>
      </c>
      <c r="B167" s="162" t="s">
        <v>1120</v>
      </c>
      <c r="C167" s="170" t="s">
        <v>1649</v>
      </c>
      <c r="D167" s="365" t="s">
        <v>1647</v>
      </c>
      <c r="E167" s="378" t="s">
        <v>267</v>
      </c>
      <c r="F167" s="383">
        <v>1</v>
      </c>
      <c r="G167" s="21"/>
      <c r="H167" s="22"/>
    </row>
    <row r="168" spans="1:8">
      <c r="A168" s="379" t="s">
        <v>1826</v>
      </c>
      <c r="B168" s="162" t="s">
        <v>1120</v>
      </c>
      <c r="C168" s="170" t="s">
        <v>1663</v>
      </c>
      <c r="D168" s="365" t="s">
        <v>1647</v>
      </c>
      <c r="E168" s="378" t="s">
        <v>267</v>
      </c>
      <c r="F168" s="383">
        <v>1</v>
      </c>
      <c r="G168" s="21"/>
      <c r="H168" s="22"/>
    </row>
    <row r="169" spans="1:8" ht="25.5">
      <c r="A169" s="379" t="s">
        <v>1827</v>
      </c>
      <c r="B169" s="162" t="s">
        <v>1120</v>
      </c>
      <c r="C169" s="170" t="s">
        <v>1665</v>
      </c>
      <c r="D169" s="365" t="s">
        <v>1666</v>
      </c>
      <c r="E169" s="378" t="s">
        <v>267</v>
      </c>
      <c r="F169" s="383" t="s">
        <v>500</v>
      </c>
      <c r="G169" s="21"/>
      <c r="H169" s="22"/>
    </row>
    <row r="170" spans="1:8" ht="25.5">
      <c r="A170" s="379" t="s">
        <v>1828</v>
      </c>
      <c r="B170" s="162" t="s">
        <v>1120</v>
      </c>
      <c r="C170" s="170" t="s">
        <v>1668</v>
      </c>
      <c r="D170" s="365" t="s">
        <v>1666</v>
      </c>
      <c r="E170" s="378" t="s">
        <v>267</v>
      </c>
      <c r="F170" s="383" t="s">
        <v>500</v>
      </c>
      <c r="G170" s="21"/>
      <c r="H170" s="22"/>
    </row>
    <row r="171" spans="1:8">
      <c r="A171" s="379" t="s">
        <v>1829</v>
      </c>
      <c r="B171" s="162" t="s">
        <v>1120</v>
      </c>
      <c r="C171" s="170" t="s">
        <v>1670</v>
      </c>
      <c r="D171" s="365" t="s">
        <v>1647</v>
      </c>
      <c r="E171" s="378" t="s">
        <v>267</v>
      </c>
      <c r="F171" s="383">
        <v>9</v>
      </c>
      <c r="G171" s="21"/>
      <c r="H171" s="22"/>
    </row>
    <row r="172" spans="1:8">
      <c r="A172" s="379" t="s">
        <v>1830</v>
      </c>
      <c r="B172" s="162" t="s">
        <v>1120</v>
      </c>
      <c r="C172" s="170" t="s">
        <v>1672</v>
      </c>
      <c r="D172" s="365" t="s">
        <v>1647</v>
      </c>
      <c r="E172" s="378" t="s">
        <v>267</v>
      </c>
      <c r="F172" s="383" t="s">
        <v>531</v>
      </c>
      <c r="G172" s="21"/>
      <c r="H172" s="22"/>
    </row>
    <row r="173" spans="1:8">
      <c r="A173" s="379" t="s">
        <v>1831</v>
      </c>
      <c r="B173" s="162" t="s">
        <v>1120</v>
      </c>
      <c r="C173" s="170" t="s">
        <v>1674</v>
      </c>
      <c r="D173" s="365" t="s">
        <v>1647</v>
      </c>
      <c r="E173" s="378" t="s">
        <v>267</v>
      </c>
      <c r="F173" s="383" t="s">
        <v>500</v>
      </c>
      <c r="G173" s="21"/>
      <c r="H173" s="22"/>
    </row>
    <row r="174" spans="1:8">
      <c r="A174" s="379" t="s">
        <v>1832</v>
      </c>
      <c r="B174" s="162" t="s">
        <v>1120</v>
      </c>
      <c r="C174" s="170" t="s">
        <v>1676</v>
      </c>
      <c r="D174" s="365" t="s">
        <v>1647</v>
      </c>
      <c r="E174" s="380" t="s">
        <v>267</v>
      </c>
      <c r="F174" s="383" t="s">
        <v>500</v>
      </c>
      <c r="G174" s="21"/>
      <c r="H174" s="22"/>
    </row>
    <row r="175" spans="1:8">
      <c r="A175" s="379" t="s">
        <v>1833</v>
      </c>
      <c r="B175" s="162" t="s">
        <v>1120</v>
      </c>
      <c r="C175" s="170" t="s">
        <v>1678</v>
      </c>
      <c r="D175" s="365" t="s">
        <v>1647</v>
      </c>
      <c r="E175" s="380" t="s">
        <v>267</v>
      </c>
      <c r="F175" s="383" t="s">
        <v>500</v>
      </c>
      <c r="G175" s="21"/>
      <c r="H175" s="22"/>
    </row>
    <row r="176" spans="1:8">
      <c r="A176" s="379" t="s">
        <v>1834</v>
      </c>
      <c r="B176" s="162" t="s">
        <v>1120</v>
      </c>
      <c r="C176" s="170" t="s">
        <v>1680</v>
      </c>
      <c r="D176" s="365" t="s">
        <v>1647</v>
      </c>
      <c r="E176" s="380" t="s">
        <v>267</v>
      </c>
      <c r="F176" s="383">
        <v>20</v>
      </c>
      <c r="G176" s="21"/>
      <c r="H176" s="22"/>
    </row>
    <row r="177" spans="1:8">
      <c r="A177" s="379" t="s">
        <v>1835</v>
      </c>
      <c r="B177" s="162" t="s">
        <v>1120</v>
      </c>
      <c r="C177" s="170" t="s">
        <v>1682</v>
      </c>
      <c r="D177" s="365" t="s">
        <v>1647</v>
      </c>
      <c r="E177" s="380" t="s">
        <v>267</v>
      </c>
      <c r="F177" s="383">
        <v>10</v>
      </c>
      <c r="G177" s="21"/>
      <c r="H177" s="22"/>
    </row>
    <row r="178" spans="1:8">
      <c r="A178" s="379" t="s">
        <v>1836</v>
      </c>
      <c r="B178" s="162" t="s">
        <v>1120</v>
      </c>
      <c r="C178" s="170" t="s">
        <v>1684</v>
      </c>
      <c r="D178" s="365" t="s">
        <v>1647</v>
      </c>
      <c r="E178" s="380" t="s">
        <v>267</v>
      </c>
      <c r="F178" s="383">
        <v>1</v>
      </c>
      <c r="G178" s="21"/>
      <c r="H178" s="22"/>
    </row>
    <row r="179" spans="1:8">
      <c r="A179" s="379" t="s">
        <v>1837</v>
      </c>
      <c r="B179" s="162" t="s">
        <v>1120</v>
      </c>
      <c r="C179" s="170" t="s">
        <v>1686</v>
      </c>
      <c r="D179" s="365" t="s">
        <v>1647</v>
      </c>
      <c r="E179" s="380" t="s">
        <v>267</v>
      </c>
      <c r="F179" s="383">
        <v>7</v>
      </c>
      <c r="G179" s="21"/>
      <c r="H179" s="22"/>
    </row>
    <row r="180" spans="1:8">
      <c r="A180" s="379" t="s">
        <v>1838</v>
      </c>
      <c r="B180" s="162" t="s">
        <v>1120</v>
      </c>
      <c r="C180" s="170" t="s">
        <v>1688</v>
      </c>
      <c r="D180" s="365" t="s">
        <v>1647</v>
      </c>
      <c r="E180" s="378" t="s">
        <v>267</v>
      </c>
      <c r="F180" s="383">
        <v>1</v>
      </c>
      <c r="G180" s="21"/>
      <c r="H180" s="22"/>
    </row>
    <row r="181" spans="1:8">
      <c r="A181" s="379" t="s">
        <v>1839</v>
      </c>
      <c r="B181" s="162" t="s">
        <v>1120</v>
      </c>
      <c r="C181" s="170" t="s">
        <v>1813</v>
      </c>
      <c r="D181" s="365" t="s">
        <v>1647</v>
      </c>
      <c r="E181" s="378" t="s">
        <v>267</v>
      </c>
      <c r="F181" s="383">
        <v>2</v>
      </c>
      <c r="G181" s="21"/>
      <c r="H181" s="22"/>
    </row>
    <row r="182" spans="1:8">
      <c r="A182" s="379" t="s">
        <v>1840</v>
      </c>
      <c r="B182" s="162" t="s">
        <v>1120</v>
      </c>
      <c r="C182" s="170" t="s">
        <v>1690</v>
      </c>
      <c r="D182" s="365" t="s">
        <v>1642</v>
      </c>
      <c r="E182" s="378" t="s">
        <v>267</v>
      </c>
      <c r="F182" s="383">
        <v>2</v>
      </c>
      <c r="G182" s="21"/>
      <c r="H182" s="22"/>
    </row>
    <row r="183" spans="1:8">
      <c r="A183" s="379" t="s">
        <v>1841</v>
      </c>
      <c r="B183" s="162" t="s">
        <v>1120</v>
      </c>
      <c r="C183" s="170" t="s">
        <v>1692</v>
      </c>
      <c r="D183" s="365" t="s">
        <v>1642</v>
      </c>
      <c r="E183" s="378" t="s">
        <v>267</v>
      </c>
      <c r="F183" s="383">
        <v>1</v>
      </c>
      <c r="G183" s="21"/>
      <c r="H183" s="22"/>
    </row>
    <row r="184" spans="1:8" ht="25.5">
      <c r="A184" s="379" t="s">
        <v>1842</v>
      </c>
      <c r="B184" s="162" t="s">
        <v>1120</v>
      </c>
      <c r="C184" s="170" t="s">
        <v>1697</v>
      </c>
      <c r="D184" s="166"/>
      <c r="E184" s="378" t="s">
        <v>267</v>
      </c>
      <c r="F184" s="383" t="s">
        <v>500</v>
      </c>
      <c r="G184" s="21"/>
      <c r="H184" s="22"/>
    </row>
    <row r="185" spans="1:8">
      <c r="A185" s="379"/>
      <c r="B185" s="162"/>
      <c r="C185" s="170"/>
      <c r="D185" s="166"/>
      <c r="E185" s="168"/>
      <c r="F185" s="183"/>
      <c r="G185" s="21"/>
      <c r="H185" s="22"/>
    </row>
    <row r="186" spans="1:8">
      <c r="A186" s="379" t="s">
        <v>542</v>
      </c>
      <c r="B186" s="162"/>
      <c r="C186" s="382" t="s">
        <v>1843</v>
      </c>
      <c r="D186" s="166"/>
      <c r="E186" s="168"/>
      <c r="F186" s="183"/>
      <c r="G186" s="21"/>
      <c r="H186" s="22"/>
    </row>
    <row r="187" spans="1:8">
      <c r="A187" s="379" t="s">
        <v>1844</v>
      </c>
      <c r="B187" s="162" t="s">
        <v>1120</v>
      </c>
      <c r="C187" s="170" t="s">
        <v>1638</v>
      </c>
      <c r="D187" s="365" t="s">
        <v>1639</v>
      </c>
      <c r="E187" s="378" t="s">
        <v>267</v>
      </c>
      <c r="F187" s="383" t="s">
        <v>500</v>
      </c>
      <c r="G187" s="21"/>
      <c r="H187" s="22"/>
    </row>
    <row r="188" spans="1:8">
      <c r="A188" s="379" t="s">
        <v>1845</v>
      </c>
      <c r="B188" s="162" t="s">
        <v>1120</v>
      </c>
      <c r="C188" s="170" t="s">
        <v>1641</v>
      </c>
      <c r="D188" s="365" t="s">
        <v>1642</v>
      </c>
      <c r="E188" s="378" t="s">
        <v>267</v>
      </c>
      <c r="F188" s="383">
        <v>1</v>
      </c>
      <c r="G188" s="21"/>
      <c r="H188" s="22"/>
    </row>
    <row r="189" spans="1:8">
      <c r="A189" s="379" t="s">
        <v>1846</v>
      </c>
      <c r="B189" s="162" t="s">
        <v>1120</v>
      </c>
      <c r="C189" s="170" t="s">
        <v>1644</v>
      </c>
      <c r="D189" s="365" t="s">
        <v>1642</v>
      </c>
      <c r="E189" s="378" t="s">
        <v>267</v>
      </c>
      <c r="F189" s="383">
        <v>1</v>
      </c>
      <c r="G189" s="21"/>
      <c r="H189" s="22"/>
    </row>
    <row r="190" spans="1:8">
      <c r="A190" s="379" t="s">
        <v>1847</v>
      </c>
      <c r="B190" s="162" t="s">
        <v>1120</v>
      </c>
      <c r="C190" s="170" t="s">
        <v>1762</v>
      </c>
      <c r="D190" s="365" t="s">
        <v>1647</v>
      </c>
      <c r="E190" s="378" t="s">
        <v>267</v>
      </c>
      <c r="F190" s="383" t="s">
        <v>500</v>
      </c>
      <c r="G190" s="21"/>
      <c r="H190" s="22"/>
    </row>
    <row r="191" spans="1:8">
      <c r="A191" s="379" t="s">
        <v>1848</v>
      </c>
      <c r="B191" s="162" t="s">
        <v>1120</v>
      </c>
      <c r="C191" s="170" t="s">
        <v>1764</v>
      </c>
      <c r="D191" s="365" t="s">
        <v>1647</v>
      </c>
      <c r="E191" s="378" t="s">
        <v>267</v>
      </c>
      <c r="F191" s="383">
        <v>1</v>
      </c>
      <c r="G191" s="21"/>
      <c r="H191" s="22"/>
    </row>
    <row r="192" spans="1:8">
      <c r="A192" s="379" t="s">
        <v>1849</v>
      </c>
      <c r="B192" s="162" t="s">
        <v>1120</v>
      </c>
      <c r="C192" s="170" t="s">
        <v>1733</v>
      </c>
      <c r="D192" s="365" t="s">
        <v>1647</v>
      </c>
      <c r="E192" s="378" t="s">
        <v>267</v>
      </c>
      <c r="F192" s="383">
        <v>1</v>
      </c>
      <c r="G192" s="21"/>
      <c r="H192" s="22"/>
    </row>
    <row r="193" spans="1:8" ht="25.5">
      <c r="A193" s="379" t="s">
        <v>1850</v>
      </c>
      <c r="B193" s="162" t="s">
        <v>1120</v>
      </c>
      <c r="C193" s="170" t="s">
        <v>1649</v>
      </c>
      <c r="D193" s="365" t="s">
        <v>1647</v>
      </c>
      <c r="E193" s="378" t="s">
        <v>267</v>
      </c>
      <c r="F193" s="383">
        <v>1</v>
      </c>
      <c r="G193" s="21"/>
      <c r="H193" s="22"/>
    </row>
    <row r="194" spans="1:8" ht="25.5">
      <c r="A194" s="379" t="s">
        <v>1851</v>
      </c>
      <c r="B194" s="162" t="s">
        <v>1120</v>
      </c>
      <c r="C194" s="170" t="s">
        <v>1852</v>
      </c>
      <c r="D194" s="365" t="s">
        <v>1647</v>
      </c>
      <c r="E194" s="378" t="s">
        <v>267</v>
      </c>
      <c r="F194" s="383">
        <v>1</v>
      </c>
      <c r="G194" s="21"/>
      <c r="H194" s="22"/>
    </row>
    <row r="195" spans="1:8">
      <c r="A195" s="379" t="s">
        <v>1853</v>
      </c>
      <c r="B195" s="162" t="s">
        <v>1120</v>
      </c>
      <c r="C195" s="170" t="s">
        <v>1655</v>
      </c>
      <c r="D195" s="365" t="s">
        <v>1647</v>
      </c>
      <c r="E195" s="378" t="s">
        <v>267</v>
      </c>
      <c r="F195" s="383">
        <v>2</v>
      </c>
      <c r="G195" s="21"/>
      <c r="H195" s="22"/>
    </row>
    <row r="196" spans="1:8">
      <c r="A196" s="379" t="s">
        <v>1854</v>
      </c>
      <c r="B196" s="162" t="s">
        <v>1120</v>
      </c>
      <c r="C196" s="170" t="s">
        <v>1737</v>
      </c>
      <c r="D196" s="365" t="s">
        <v>1647</v>
      </c>
      <c r="E196" s="378" t="s">
        <v>267</v>
      </c>
      <c r="F196" s="383">
        <v>1</v>
      </c>
      <c r="G196" s="21"/>
      <c r="H196" s="22"/>
    </row>
    <row r="197" spans="1:8">
      <c r="A197" s="379" t="s">
        <v>1855</v>
      </c>
      <c r="B197" s="162" t="s">
        <v>1120</v>
      </c>
      <c r="C197" s="170" t="s">
        <v>1739</v>
      </c>
      <c r="D197" s="365" t="s">
        <v>1647</v>
      </c>
      <c r="E197" s="380" t="s">
        <v>267</v>
      </c>
      <c r="F197" s="383">
        <v>1</v>
      </c>
      <c r="G197" s="21"/>
      <c r="H197" s="22"/>
    </row>
    <row r="198" spans="1:8">
      <c r="A198" s="379" t="s">
        <v>1856</v>
      </c>
      <c r="B198" s="162" t="s">
        <v>1120</v>
      </c>
      <c r="C198" s="170" t="s">
        <v>1663</v>
      </c>
      <c r="D198" s="365" t="s">
        <v>1647</v>
      </c>
      <c r="E198" s="380" t="s">
        <v>267</v>
      </c>
      <c r="F198" s="383">
        <v>1</v>
      </c>
      <c r="G198" s="21"/>
      <c r="H198" s="22"/>
    </row>
    <row r="199" spans="1:8" ht="25.5">
      <c r="A199" s="379" t="s">
        <v>1857</v>
      </c>
      <c r="B199" s="162" t="s">
        <v>1120</v>
      </c>
      <c r="C199" s="170" t="s">
        <v>1665</v>
      </c>
      <c r="D199" s="365" t="s">
        <v>1666</v>
      </c>
      <c r="E199" s="380" t="s">
        <v>267</v>
      </c>
      <c r="F199" s="383" t="s">
        <v>500</v>
      </c>
      <c r="G199" s="21"/>
      <c r="H199" s="22"/>
    </row>
    <row r="200" spans="1:8" ht="25.5">
      <c r="A200" s="379" t="s">
        <v>1858</v>
      </c>
      <c r="B200" s="162" t="s">
        <v>1120</v>
      </c>
      <c r="C200" s="170" t="s">
        <v>1668</v>
      </c>
      <c r="D200" s="365" t="s">
        <v>1666</v>
      </c>
      <c r="E200" s="380" t="s">
        <v>267</v>
      </c>
      <c r="F200" s="383" t="s">
        <v>500</v>
      </c>
      <c r="G200" s="21"/>
      <c r="H200" s="22"/>
    </row>
    <row r="201" spans="1:8">
      <c r="A201" s="379" t="s">
        <v>1859</v>
      </c>
      <c r="B201" s="162" t="s">
        <v>1120</v>
      </c>
      <c r="C201" s="170" t="s">
        <v>1657</v>
      </c>
      <c r="D201" s="365" t="s">
        <v>1647</v>
      </c>
      <c r="E201" s="380" t="s">
        <v>267</v>
      </c>
      <c r="F201" s="383" t="s">
        <v>500</v>
      </c>
      <c r="G201" s="21"/>
      <c r="H201" s="22"/>
    </row>
    <row r="202" spans="1:8">
      <c r="A202" s="379" t="s">
        <v>1860</v>
      </c>
      <c r="B202" s="162" t="s">
        <v>1120</v>
      </c>
      <c r="C202" s="170" t="s">
        <v>1670</v>
      </c>
      <c r="D202" s="365" t="s">
        <v>1647</v>
      </c>
      <c r="E202" s="380" t="s">
        <v>267</v>
      </c>
      <c r="F202" s="383">
        <v>17</v>
      </c>
      <c r="G202" s="21"/>
      <c r="H202" s="22"/>
    </row>
    <row r="203" spans="1:8">
      <c r="A203" s="379" t="s">
        <v>1861</v>
      </c>
      <c r="B203" s="162" t="s">
        <v>1120</v>
      </c>
      <c r="C203" s="170" t="s">
        <v>1672</v>
      </c>
      <c r="D203" s="365" t="s">
        <v>1647</v>
      </c>
      <c r="E203" s="378" t="s">
        <v>267</v>
      </c>
      <c r="F203" s="383" t="s">
        <v>531</v>
      </c>
      <c r="G203" s="21"/>
      <c r="H203" s="22"/>
    </row>
    <row r="204" spans="1:8">
      <c r="A204" s="379" t="s">
        <v>1862</v>
      </c>
      <c r="B204" s="162" t="s">
        <v>1120</v>
      </c>
      <c r="C204" s="170" t="s">
        <v>1674</v>
      </c>
      <c r="D204" s="365" t="s">
        <v>1647</v>
      </c>
      <c r="E204" s="378" t="s">
        <v>267</v>
      </c>
      <c r="F204" s="383" t="s">
        <v>500</v>
      </c>
      <c r="G204" s="21"/>
      <c r="H204" s="22"/>
    </row>
    <row r="205" spans="1:8">
      <c r="A205" s="379" t="s">
        <v>1863</v>
      </c>
      <c r="B205" s="162" t="s">
        <v>1120</v>
      </c>
      <c r="C205" s="170" t="s">
        <v>1676</v>
      </c>
      <c r="D205" s="365" t="s">
        <v>1647</v>
      </c>
      <c r="E205" s="378" t="s">
        <v>267</v>
      </c>
      <c r="F205" s="383" t="s">
        <v>500</v>
      </c>
      <c r="G205" s="21"/>
      <c r="H205" s="22"/>
    </row>
    <row r="206" spans="1:8">
      <c r="A206" s="379" t="s">
        <v>1864</v>
      </c>
      <c r="B206" s="162" t="s">
        <v>1120</v>
      </c>
      <c r="C206" s="170" t="s">
        <v>1678</v>
      </c>
      <c r="D206" s="365" t="s">
        <v>1647</v>
      </c>
      <c r="E206" s="378" t="s">
        <v>267</v>
      </c>
      <c r="F206" s="383" t="s">
        <v>500</v>
      </c>
      <c r="G206" s="21"/>
      <c r="H206" s="22"/>
    </row>
    <row r="207" spans="1:8">
      <c r="A207" s="379" t="s">
        <v>1865</v>
      </c>
      <c r="B207" s="162" t="s">
        <v>1120</v>
      </c>
      <c r="C207" s="170" t="s">
        <v>1680</v>
      </c>
      <c r="D207" s="365" t="s">
        <v>1647</v>
      </c>
      <c r="E207" s="378" t="s">
        <v>267</v>
      </c>
      <c r="F207" s="383">
        <v>30</v>
      </c>
      <c r="G207" s="21"/>
      <c r="H207" s="22"/>
    </row>
    <row r="208" spans="1:8">
      <c r="A208" s="379" t="s">
        <v>1866</v>
      </c>
      <c r="B208" s="162" t="s">
        <v>1120</v>
      </c>
      <c r="C208" s="170" t="s">
        <v>1682</v>
      </c>
      <c r="D208" s="365" t="s">
        <v>1647</v>
      </c>
      <c r="E208" s="378" t="s">
        <v>267</v>
      </c>
      <c r="F208" s="383">
        <v>6</v>
      </c>
      <c r="G208" s="21"/>
      <c r="H208" s="22"/>
    </row>
    <row r="209" spans="1:8">
      <c r="A209" s="379" t="s">
        <v>1867</v>
      </c>
      <c r="B209" s="162" t="s">
        <v>1120</v>
      </c>
      <c r="C209" s="170" t="s">
        <v>1684</v>
      </c>
      <c r="D209" s="365" t="s">
        <v>1647</v>
      </c>
      <c r="E209" s="378" t="s">
        <v>267</v>
      </c>
      <c r="F209" s="383">
        <v>1</v>
      </c>
      <c r="G209" s="21"/>
      <c r="H209" s="22"/>
    </row>
    <row r="210" spans="1:8">
      <c r="A210" s="379" t="s">
        <v>1868</v>
      </c>
      <c r="B210" s="162" t="s">
        <v>1120</v>
      </c>
      <c r="C210" s="170" t="s">
        <v>1686</v>
      </c>
      <c r="D210" s="365" t="s">
        <v>1647</v>
      </c>
      <c r="E210" s="378" t="s">
        <v>267</v>
      </c>
      <c r="F210" s="383">
        <v>5</v>
      </c>
      <c r="G210" s="21"/>
      <c r="H210" s="22"/>
    </row>
    <row r="211" spans="1:8">
      <c r="A211" s="379" t="s">
        <v>1869</v>
      </c>
      <c r="B211" s="162" t="s">
        <v>1120</v>
      </c>
      <c r="C211" s="170" t="s">
        <v>1688</v>
      </c>
      <c r="D211" s="365" t="s">
        <v>1647</v>
      </c>
      <c r="E211" s="378" t="s">
        <v>267</v>
      </c>
      <c r="F211" s="383">
        <v>1</v>
      </c>
      <c r="G211" s="21"/>
      <c r="H211" s="22"/>
    </row>
    <row r="212" spans="1:8">
      <c r="A212" s="379" t="s">
        <v>1870</v>
      </c>
      <c r="B212" s="162" t="s">
        <v>1120</v>
      </c>
      <c r="C212" s="170" t="s">
        <v>1690</v>
      </c>
      <c r="D212" s="365" t="s">
        <v>1642</v>
      </c>
      <c r="E212" s="378" t="s">
        <v>267</v>
      </c>
      <c r="F212" s="383">
        <v>2</v>
      </c>
      <c r="G212" s="21"/>
      <c r="H212" s="22"/>
    </row>
    <row r="213" spans="1:8">
      <c r="A213" s="379" t="s">
        <v>1871</v>
      </c>
      <c r="B213" s="162" t="s">
        <v>1120</v>
      </c>
      <c r="C213" s="170" t="s">
        <v>1692</v>
      </c>
      <c r="D213" s="365" t="s">
        <v>1642</v>
      </c>
      <c r="E213" s="378" t="s">
        <v>267</v>
      </c>
      <c r="F213" s="383">
        <v>1</v>
      </c>
      <c r="G213" s="21"/>
      <c r="H213" s="22"/>
    </row>
    <row r="214" spans="1:8" ht="25.5">
      <c r="A214" s="379" t="s">
        <v>1872</v>
      </c>
      <c r="B214" s="162" t="s">
        <v>1120</v>
      </c>
      <c r="C214" s="170" t="s">
        <v>1697</v>
      </c>
      <c r="D214" s="166"/>
      <c r="E214" s="378" t="s">
        <v>267</v>
      </c>
      <c r="F214" s="383" t="s">
        <v>500</v>
      </c>
      <c r="G214" s="21"/>
      <c r="H214" s="22"/>
    </row>
    <row r="215" spans="1:8">
      <c r="A215" s="379"/>
      <c r="B215" s="162"/>
      <c r="C215" s="170"/>
      <c r="D215" s="166"/>
      <c r="E215" s="168"/>
      <c r="F215" s="183"/>
      <c r="G215" s="21"/>
      <c r="H215" s="22"/>
    </row>
    <row r="216" spans="1:8">
      <c r="A216" s="379" t="s">
        <v>607</v>
      </c>
      <c r="B216" s="162" t="s">
        <v>1120</v>
      </c>
      <c r="C216" s="382" t="s">
        <v>1873</v>
      </c>
      <c r="D216" s="166"/>
      <c r="E216" s="168"/>
      <c r="F216" s="183"/>
      <c r="G216" s="21"/>
      <c r="H216" s="22"/>
    </row>
    <row r="217" spans="1:8">
      <c r="A217" s="379" t="s">
        <v>1874</v>
      </c>
      <c r="B217" s="162" t="s">
        <v>1120</v>
      </c>
      <c r="C217" s="170" t="s">
        <v>1638</v>
      </c>
      <c r="D217" s="365" t="s">
        <v>1639</v>
      </c>
      <c r="E217" s="378" t="s">
        <v>267</v>
      </c>
      <c r="F217" s="383" t="s">
        <v>500</v>
      </c>
      <c r="G217" s="21"/>
      <c r="H217" s="22"/>
    </row>
    <row r="218" spans="1:8">
      <c r="A218" s="379" t="s">
        <v>1875</v>
      </c>
      <c r="B218" s="162" t="s">
        <v>1120</v>
      </c>
      <c r="C218" s="170" t="s">
        <v>1876</v>
      </c>
      <c r="D218" s="365" t="s">
        <v>1642</v>
      </c>
      <c r="E218" s="378" t="s">
        <v>267</v>
      </c>
      <c r="F218" s="383">
        <v>1</v>
      </c>
      <c r="G218" s="21"/>
      <c r="H218" s="22"/>
    </row>
    <row r="219" spans="1:8">
      <c r="A219" s="379" t="s">
        <v>1877</v>
      </c>
      <c r="B219" s="162" t="s">
        <v>1120</v>
      </c>
      <c r="C219" s="170" t="s">
        <v>1674</v>
      </c>
      <c r="D219" s="365" t="s">
        <v>1647</v>
      </c>
      <c r="E219" s="378" t="s">
        <v>267</v>
      </c>
      <c r="F219" s="383" t="s">
        <v>500</v>
      </c>
      <c r="G219" s="21"/>
      <c r="H219" s="22"/>
    </row>
    <row r="220" spans="1:8">
      <c r="A220" s="379" t="s">
        <v>1878</v>
      </c>
      <c r="B220" s="162" t="s">
        <v>1120</v>
      </c>
      <c r="C220" s="170" t="s">
        <v>1676</v>
      </c>
      <c r="D220" s="365" t="s">
        <v>1647</v>
      </c>
      <c r="E220" s="380" t="s">
        <v>267</v>
      </c>
      <c r="F220" s="383" t="s">
        <v>500</v>
      </c>
      <c r="G220" s="21"/>
      <c r="H220" s="22"/>
    </row>
    <row r="221" spans="1:8">
      <c r="A221" s="379" t="s">
        <v>1879</v>
      </c>
      <c r="B221" s="162" t="s">
        <v>1120</v>
      </c>
      <c r="C221" s="170" t="s">
        <v>1678</v>
      </c>
      <c r="D221" s="365" t="s">
        <v>1647</v>
      </c>
      <c r="E221" s="380" t="s">
        <v>267</v>
      </c>
      <c r="F221" s="383" t="s">
        <v>500</v>
      </c>
      <c r="G221" s="21"/>
      <c r="H221" s="22"/>
    </row>
    <row r="222" spans="1:8">
      <c r="A222" s="379" t="s">
        <v>1880</v>
      </c>
      <c r="B222" s="162" t="s">
        <v>1120</v>
      </c>
      <c r="C222" s="170" t="s">
        <v>1684</v>
      </c>
      <c r="D222" s="365" t="s">
        <v>1647</v>
      </c>
      <c r="E222" s="380" t="s">
        <v>267</v>
      </c>
      <c r="F222" s="383">
        <v>1</v>
      </c>
      <c r="G222" s="21"/>
      <c r="H222" s="22"/>
    </row>
    <row r="223" spans="1:8">
      <c r="A223" s="379" t="s">
        <v>1881</v>
      </c>
      <c r="B223" s="162" t="s">
        <v>1120</v>
      </c>
      <c r="C223" s="170" t="s">
        <v>1686</v>
      </c>
      <c r="D223" s="365" t="s">
        <v>1647</v>
      </c>
      <c r="E223" s="380" t="s">
        <v>267</v>
      </c>
      <c r="F223" s="383">
        <v>2</v>
      </c>
      <c r="G223" s="21"/>
      <c r="H223" s="22"/>
    </row>
    <row r="224" spans="1:8">
      <c r="A224" s="385"/>
      <c r="B224" s="162"/>
      <c r="C224" s="170"/>
      <c r="D224" s="166"/>
      <c r="E224" s="168"/>
      <c r="F224" s="183"/>
      <c r="G224" s="21"/>
      <c r="H224" s="22"/>
    </row>
    <row r="225" spans="1:8">
      <c r="A225" s="379"/>
      <c r="B225" s="162"/>
      <c r="C225" s="386" t="s">
        <v>1882</v>
      </c>
      <c r="D225" s="166"/>
      <c r="E225" s="168"/>
      <c r="F225" s="183"/>
      <c r="G225" s="21"/>
      <c r="H225" s="22"/>
    </row>
    <row r="226" spans="1:8" ht="25.5">
      <c r="A226" s="379" t="s">
        <v>544</v>
      </c>
      <c r="B226" s="162" t="s">
        <v>1120</v>
      </c>
      <c r="C226" s="170" t="s">
        <v>1883</v>
      </c>
      <c r="D226" s="166" t="s">
        <v>1884</v>
      </c>
      <c r="E226" s="168" t="s">
        <v>40</v>
      </c>
      <c r="F226" s="183">
        <v>12</v>
      </c>
      <c r="G226" s="21"/>
      <c r="H226" s="22"/>
    </row>
    <row r="227" spans="1:8">
      <c r="A227" s="379"/>
      <c r="B227" s="162"/>
      <c r="C227" s="170"/>
      <c r="D227" s="166"/>
      <c r="E227" s="168"/>
      <c r="F227" s="183"/>
      <c r="G227" s="21"/>
      <c r="H227" s="22"/>
    </row>
    <row r="228" spans="1:8">
      <c r="A228" s="379" t="s">
        <v>546</v>
      </c>
      <c r="B228" s="162" t="s">
        <v>1120</v>
      </c>
      <c r="C228" s="382" t="s">
        <v>1885</v>
      </c>
      <c r="D228" s="166"/>
      <c r="E228" s="168"/>
      <c r="F228" s="183"/>
      <c r="G228" s="21"/>
      <c r="H228" s="22"/>
    </row>
    <row r="229" spans="1:8">
      <c r="A229" s="379" t="s">
        <v>614</v>
      </c>
      <c r="B229" s="162" t="s">
        <v>1120</v>
      </c>
      <c r="C229" s="170" t="s">
        <v>1886</v>
      </c>
      <c r="D229" s="365" t="s">
        <v>1887</v>
      </c>
      <c r="E229" s="378" t="s">
        <v>267</v>
      </c>
      <c r="F229" s="383">
        <v>1</v>
      </c>
      <c r="G229" s="21"/>
      <c r="H229" s="22"/>
    </row>
    <row r="230" spans="1:8">
      <c r="A230" s="379" t="s">
        <v>617</v>
      </c>
      <c r="B230" s="162" t="s">
        <v>1120</v>
      </c>
      <c r="C230" s="170" t="s">
        <v>1888</v>
      </c>
      <c r="D230" s="365" t="s">
        <v>1889</v>
      </c>
      <c r="E230" s="378" t="s">
        <v>267</v>
      </c>
      <c r="F230" s="383">
        <v>1</v>
      </c>
      <c r="G230" s="21"/>
      <c r="H230" s="22"/>
    </row>
    <row r="231" spans="1:8">
      <c r="A231" s="379" t="s">
        <v>517</v>
      </c>
      <c r="B231" s="162" t="s">
        <v>1120</v>
      </c>
      <c r="C231" s="170" t="s">
        <v>1890</v>
      </c>
      <c r="D231" s="365" t="s">
        <v>1889</v>
      </c>
      <c r="E231" s="378" t="s">
        <v>267</v>
      </c>
      <c r="F231" s="383">
        <v>1</v>
      </c>
      <c r="G231" s="21"/>
      <c r="H231" s="22"/>
    </row>
    <row r="232" spans="1:8">
      <c r="A232" s="379" t="s">
        <v>519</v>
      </c>
      <c r="B232" s="162" t="s">
        <v>1120</v>
      </c>
      <c r="C232" s="170" t="s">
        <v>1891</v>
      </c>
      <c r="D232" s="365" t="s">
        <v>1889</v>
      </c>
      <c r="E232" s="378" t="s">
        <v>267</v>
      </c>
      <c r="F232" s="383">
        <v>1</v>
      </c>
      <c r="G232" s="21"/>
      <c r="H232" s="22"/>
    </row>
    <row r="233" spans="1:8">
      <c r="A233" s="379"/>
      <c r="B233" s="162"/>
      <c r="C233" s="170"/>
      <c r="D233" s="166"/>
      <c r="E233" s="168"/>
      <c r="F233" s="183"/>
      <c r="G233" s="21"/>
      <c r="H233" s="22"/>
    </row>
    <row r="234" spans="1:8">
      <c r="A234" s="379"/>
      <c r="B234" s="162"/>
      <c r="C234" s="382" t="s">
        <v>1892</v>
      </c>
      <c r="D234" s="166"/>
      <c r="E234" s="168"/>
      <c r="F234" s="183"/>
      <c r="G234" s="21"/>
      <c r="H234" s="22"/>
    </row>
    <row r="235" spans="1:8" ht="38.25">
      <c r="A235" s="379" t="s">
        <v>519</v>
      </c>
      <c r="B235" s="162" t="s">
        <v>1120</v>
      </c>
      <c r="C235" s="170" t="s">
        <v>1893</v>
      </c>
      <c r="D235" s="365" t="s">
        <v>1894</v>
      </c>
      <c r="E235" s="378" t="s">
        <v>32</v>
      </c>
      <c r="F235" s="383">
        <v>6600</v>
      </c>
      <c r="G235" s="21"/>
      <c r="H235" s="22"/>
    </row>
    <row r="236" spans="1:8" ht="25.5">
      <c r="A236" s="379" t="s">
        <v>505</v>
      </c>
      <c r="B236" s="162" t="s">
        <v>1120</v>
      </c>
      <c r="C236" s="170" t="s">
        <v>1895</v>
      </c>
      <c r="D236" s="365" t="s">
        <v>1896</v>
      </c>
      <c r="E236" s="378" t="s">
        <v>32</v>
      </c>
      <c r="F236" s="383">
        <v>2500</v>
      </c>
      <c r="G236" s="21"/>
      <c r="H236" s="22"/>
    </row>
    <row r="237" spans="1:8" ht="38.25">
      <c r="A237" s="379" t="s">
        <v>550</v>
      </c>
      <c r="B237" s="162" t="s">
        <v>1120</v>
      </c>
      <c r="C237" s="170" t="s">
        <v>1897</v>
      </c>
      <c r="D237" s="365" t="s">
        <v>1898</v>
      </c>
      <c r="E237" s="378" t="s">
        <v>32</v>
      </c>
      <c r="F237" s="383">
        <v>150</v>
      </c>
      <c r="G237" s="21"/>
      <c r="H237" s="22"/>
    </row>
    <row r="238" spans="1:8" ht="38.25">
      <c r="A238" s="379" t="s">
        <v>628</v>
      </c>
      <c r="B238" s="162" t="s">
        <v>1120</v>
      </c>
      <c r="C238" s="170" t="s">
        <v>1899</v>
      </c>
      <c r="D238" s="365" t="s">
        <v>1900</v>
      </c>
      <c r="E238" s="378" t="s">
        <v>32</v>
      </c>
      <c r="F238" s="383">
        <v>150</v>
      </c>
      <c r="G238" s="21"/>
      <c r="H238" s="22"/>
    </row>
    <row r="239" spans="1:8" ht="25.5">
      <c r="A239" s="379" t="s">
        <v>631</v>
      </c>
      <c r="B239" s="162" t="s">
        <v>1120</v>
      </c>
      <c r="C239" s="170" t="s">
        <v>1901</v>
      </c>
      <c r="D239" s="365" t="s">
        <v>1902</v>
      </c>
      <c r="E239" s="378" t="s">
        <v>32</v>
      </c>
      <c r="F239" s="383">
        <v>500</v>
      </c>
      <c r="G239" s="21"/>
      <c r="H239" s="22"/>
    </row>
    <row r="240" spans="1:8" ht="25.5">
      <c r="A240" s="379" t="s">
        <v>552</v>
      </c>
      <c r="B240" s="162" t="s">
        <v>1120</v>
      </c>
      <c r="C240" s="170" t="s">
        <v>1903</v>
      </c>
      <c r="D240" s="166"/>
      <c r="E240" s="378" t="s">
        <v>32</v>
      </c>
      <c r="F240" s="383">
        <v>300</v>
      </c>
      <c r="G240" s="21"/>
      <c r="H240" s="22"/>
    </row>
    <row r="241" spans="1:8" ht="38.25">
      <c r="A241" s="379" t="s">
        <v>554</v>
      </c>
      <c r="B241" s="162" t="s">
        <v>1120</v>
      </c>
      <c r="C241" s="170" t="s">
        <v>1904</v>
      </c>
      <c r="D241" s="166"/>
      <c r="E241" s="378" t="s">
        <v>32</v>
      </c>
      <c r="F241" s="383">
        <v>300</v>
      </c>
      <c r="G241" s="21"/>
      <c r="H241" s="22"/>
    </row>
    <row r="242" spans="1:8" ht="25.5">
      <c r="A242" s="379" t="s">
        <v>638</v>
      </c>
      <c r="B242" s="162" t="s">
        <v>1120</v>
      </c>
      <c r="C242" s="170" t="s">
        <v>1905</v>
      </c>
      <c r="D242" s="166"/>
      <c r="E242" s="378" t="s">
        <v>32</v>
      </c>
      <c r="F242" s="387"/>
      <c r="G242" s="21"/>
      <c r="H242" s="22"/>
    </row>
    <row r="243" spans="1:8" ht="25.5">
      <c r="A243" s="379" t="s">
        <v>639</v>
      </c>
      <c r="B243" s="162" t="s">
        <v>1120</v>
      </c>
      <c r="C243" s="170" t="s">
        <v>1906</v>
      </c>
      <c r="D243" s="166"/>
      <c r="E243" s="380" t="s">
        <v>267</v>
      </c>
      <c r="F243" s="387"/>
      <c r="G243" s="21"/>
      <c r="H243" s="22"/>
    </row>
    <row r="244" spans="1:8">
      <c r="A244" s="379" t="s">
        <v>556</v>
      </c>
      <c r="B244" s="162" t="s">
        <v>1120</v>
      </c>
      <c r="C244" s="170" t="s">
        <v>1907</v>
      </c>
      <c r="D244" s="166"/>
      <c r="E244" s="380" t="s">
        <v>267</v>
      </c>
      <c r="F244" s="383">
        <v>10</v>
      </c>
      <c r="G244" s="21"/>
      <c r="H244" s="22"/>
    </row>
    <row r="245" spans="1:8">
      <c r="A245" s="379" t="s">
        <v>558</v>
      </c>
      <c r="B245" s="162" t="s">
        <v>1120</v>
      </c>
      <c r="C245" s="170" t="s">
        <v>1908</v>
      </c>
      <c r="D245" s="166"/>
      <c r="E245" s="380" t="s">
        <v>267</v>
      </c>
      <c r="F245" s="388"/>
      <c r="G245" s="21"/>
      <c r="H245" s="22"/>
    </row>
    <row r="246" spans="1:8">
      <c r="A246" s="379" t="s">
        <v>722</v>
      </c>
      <c r="B246" s="162" t="s">
        <v>1120</v>
      </c>
      <c r="C246" s="170" t="s">
        <v>177</v>
      </c>
      <c r="D246" s="166"/>
      <c r="E246" s="380" t="s">
        <v>267</v>
      </c>
      <c r="F246" s="383">
        <v>900</v>
      </c>
      <c r="G246" s="21"/>
      <c r="H246" s="22"/>
    </row>
    <row r="247" spans="1:8">
      <c r="A247" s="379"/>
      <c r="B247" s="162"/>
      <c r="C247" s="170"/>
      <c r="D247" s="166"/>
      <c r="E247" s="168"/>
      <c r="F247" s="183"/>
      <c r="G247" s="21"/>
      <c r="H247" s="22"/>
    </row>
    <row r="248" spans="1:8">
      <c r="A248" s="379"/>
      <c r="B248" s="162"/>
      <c r="C248" s="382" t="s">
        <v>1909</v>
      </c>
      <c r="D248" s="166"/>
      <c r="E248" s="168"/>
      <c r="F248" s="183"/>
      <c r="G248" s="21"/>
      <c r="H248" s="22"/>
    </row>
    <row r="249" spans="1:8">
      <c r="A249" s="379" t="s">
        <v>724</v>
      </c>
      <c r="B249" s="162" t="s">
        <v>1120</v>
      </c>
      <c r="C249" s="170" t="s">
        <v>1910</v>
      </c>
      <c r="D249" s="166"/>
      <c r="E249" s="378"/>
      <c r="F249" s="388"/>
      <c r="G249" s="21"/>
      <c r="H249" s="22"/>
    </row>
    <row r="250" spans="1:8" ht="25.5">
      <c r="A250" s="379" t="s">
        <v>560</v>
      </c>
      <c r="B250" s="162" t="s">
        <v>1120</v>
      </c>
      <c r="C250" s="170" t="s">
        <v>1911</v>
      </c>
      <c r="D250" s="166"/>
      <c r="E250" s="378" t="s">
        <v>267</v>
      </c>
      <c r="F250" s="383">
        <v>11</v>
      </c>
      <c r="G250" s="21"/>
      <c r="H250" s="22"/>
    </row>
    <row r="251" spans="1:8">
      <c r="A251" s="379" t="s">
        <v>562</v>
      </c>
      <c r="B251" s="162" t="s">
        <v>1120</v>
      </c>
      <c r="C251" s="170" t="s">
        <v>1912</v>
      </c>
      <c r="D251" s="166"/>
      <c r="E251" s="378" t="s">
        <v>37</v>
      </c>
      <c r="F251" s="383">
        <v>3</v>
      </c>
      <c r="G251" s="21"/>
      <c r="H251" s="22"/>
    </row>
    <row r="252" spans="1:8">
      <c r="A252" s="389"/>
      <c r="B252" s="390"/>
      <c r="C252" s="391"/>
      <c r="D252" s="391"/>
      <c r="E252" s="392"/>
      <c r="F252" s="393"/>
      <c r="G252" s="21"/>
      <c r="H252" s="22"/>
    </row>
    <row r="253" spans="1:8" s="17" customFormat="1">
      <c r="A253" s="28"/>
      <c r="B253" s="29"/>
      <c r="C253" s="30"/>
      <c r="D253" s="30"/>
      <c r="E253" s="31"/>
      <c r="F253" s="12"/>
      <c r="G253" s="12"/>
      <c r="H253" s="32"/>
    </row>
    <row r="254" spans="1:8" ht="15">
      <c r="A254" s="13"/>
      <c r="B254" s="13"/>
      <c r="C254" s="18"/>
      <c r="D254" s="18"/>
      <c r="E254" s="19"/>
      <c r="F254" s="18"/>
      <c r="G254" s="18" t="s">
        <v>6</v>
      </c>
      <c r="H254" s="20"/>
    </row>
    <row r="256" spans="1:8" s="25" customFormat="1" ht="12.75" customHeight="1">
      <c r="B256" s="26" t="str">
        <f>'1,1'!B37</f>
        <v>Piezīmes:</v>
      </c>
    </row>
    <row r="257" spans="1:8" s="25" customFormat="1" ht="45" customHeight="1">
      <c r="A257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257" s="684"/>
      <c r="C257" s="684"/>
      <c r="D257" s="684"/>
      <c r="E257" s="684"/>
      <c r="F257" s="684"/>
      <c r="G257" s="684"/>
      <c r="H257" s="684"/>
    </row>
    <row r="258" spans="1:8" s="25" customFormat="1" ht="12.75" customHeight="1">
      <c r="A258" s="684" t="e">
        <f>'1,1'!#REF!</f>
        <v>#REF!</v>
      </c>
      <c r="B258" s="684"/>
      <c r="C258" s="684"/>
      <c r="D258" s="684"/>
      <c r="E258" s="684"/>
      <c r="F258" s="684"/>
      <c r="G258" s="684"/>
      <c r="H258" s="684"/>
    </row>
    <row r="259" spans="1:8" s="25" customFormat="1" ht="12.75" customHeight="1">
      <c r="B259" s="27"/>
    </row>
    <row r="260" spans="1:8">
      <c r="B260" s="5" t="str">
        <f>'1,1'!B40</f>
        <v>Sastādīja:</v>
      </c>
    </row>
    <row r="261" spans="1:8" ht="14.25" customHeight="1">
      <c r="C261" s="33" t="str">
        <f>'1,1'!C41</f>
        <v>Arnis Gailītis</v>
      </c>
      <c r="D261" s="33"/>
    </row>
    <row r="262" spans="1:8">
      <c r="C262" s="34" t="str">
        <f>'1,1'!C42</f>
        <v>Sertifikāta Nr.20-5643</v>
      </c>
      <c r="D262" s="34"/>
      <c r="E262" s="35"/>
    </row>
    <row r="265" spans="1:8">
      <c r="B265" s="41" t="str">
        <f>'1,1'!B45</f>
        <v>Pārbaudīja:</v>
      </c>
      <c r="C265" s="3"/>
      <c r="D265" s="3"/>
    </row>
    <row r="266" spans="1:8">
      <c r="B266" s="2"/>
      <c r="C266" s="33" t="str">
        <f>'1,1'!C46</f>
        <v>Andris Kokins</v>
      </c>
      <c r="D266" s="33"/>
    </row>
    <row r="267" spans="1:8">
      <c r="B267" s="1"/>
      <c r="C267" s="34" t="str">
        <f>'1,1'!C47</f>
        <v>Sertifikāta Nr.10-0024</v>
      </c>
      <c r="D267" s="34"/>
    </row>
  </sheetData>
  <mergeCells count="16">
    <mergeCell ref="D15:E15"/>
    <mergeCell ref="A258:H258"/>
    <mergeCell ref="A257:H257"/>
    <mergeCell ref="A1:C1"/>
    <mergeCell ref="A2:H2"/>
    <mergeCell ref="A7:H7"/>
    <mergeCell ref="A11:A12"/>
    <mergeCell ref="B11:B12"/>
    <mergeCell ref="E11:E12"/>
    <mergeCell ref="F11:F12"/>
    <mergeCell ref="G11:G12"/>
    <mergeCell ref="H11:H12"/>
    <mergeCell ref="C3:H3"/>
    <mergeCell ref="C4:H4"/>
    <mergeCell ref="C5:H5"/>
    <mergeCell ref="C11:D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85"/>
  <sheetViews>
    <sheetView showZeros="0" view="pageBreakPreview" topLeftCell="A12" zoomScale="80" zoomScaleNormal="100" zoomScaleSheetLayoutView="80" workbookViewId="0">
      <selection activeCell="F68" sqref="F68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8.140625" style="5" customWidth="1"/>
    <col min="5" max="6" width="9.140625" style="5"/>
    <col min="7" max="7" width="20.710937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686" t="s">
        <v>15</v>
      </c>
      <c r="B1" s="686"/>
      <c r="C1" s="686"/>
      <c r="D1" s="36" t="str">
        <f ca="1">MID(CELL("filename",A1), FIND("]", CELL("filename",A1))+ 1, 255)</f>
        <v>2,15</v>
      </c>
      <c r="E1" s="36"/>
      <c r="F1" s="36"/>
      <c r="G1" s="36"/>
    </row>
    <row r="2" spans="1:7" s="9" customFormat="1" ht="15">
      <c r="A2" s="687" t="str">
        <f>C13</f>
        <v>Skatuves iekārtas</v>
      </c>
      <c r="B2" s="687"/>
      <c r="C2" s="687"/>
      <c r="D2" s="687"/>
      <c r="E2" s="687"/>
      <c r="F2" s="687"/>
      <c r="G2" s="687"/>
    </row>
    <row r="3" spans="1:7" ht="47.25" customHeight="1">
      <c r="A3" s="6"/>
      <c r="B3" s="6" t="s">
        <v>2</v>
      </c>
      <c r="C3" s="695" t="str">
        <f>'1,1'!C3</f>
        <v>Skolas ēka un Siguldas mācību korpuss</v>
      </c>
      <c r="D3" s="695"/>
      <c r="E3" s="695"/>
      <c r="F3" s="695"/>
      <c r="G3" s="695"/>
    </row>
    <row r="4" spans="1:7" ht="40.5" customHeight="1">
      <c r="A4" s="6"/>
      <c r="B4" s="6" t="s">
        <v>3</v>
      </c>
      <c r="C4" s="695" t="str">
        <f>'1,1'!C4</f>
        <v>Skolas ēkas pārbūve un Siguldas mācību korpusa būvniecība (1. kārta- mācību korpuss)</v>
      </c>
      <c r="D4" s="695"/>
      <c r="E4" s="695"/>
      <c r="F4" s="695"/>
      <c r="G4" s="695"/>
    </row>
    <row r="5" spans="1:7" ht="15">
      <c r="A5" s="6"/>
      <c r="B5" s="6" t="s">
        <v>4</v>
      </c>
      <c r="C5" s="696" t="str">
        <f>'1,1'!C5</f>
        <v>Ata Kronvalda iela 7, Sigulda</v>
      </c>
      <c r="D5" s="696"/>
      <c r="E5" s="696"/>
      <c r="F5" s="696"/>
      <c r="G5" s="696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</row>
    <row r="8" spans="1:7">
      <c r="A8" s="8"/>
      <c r="B8" s="8"/>
      <c r="D8" s="11"/>
      <c r="E8" s="14"/>
      <c r="F8" s="14"/>
      <c r="G8" s="10"/>
    </row>
    <row r="9" spans="1:7" ht="15" customHeight="1">
      <c r="A9" s="16"/>
      <c r="B9" s="16"/>
      <c r="C9" s="4" t="str">
        <f>'1,1'!C9</f>
        <v>Tāme sastādīta:  2017.gada 2. maijs</v>
      </c>
      <c r="F9" s="15"/>
      <c r="G9" s="15"/>
    </row>
    <row r="10" spans="1:7" ht="15">
      <c r="A10" s="16"/>
      <c r="B10" s="16"/>
    </row>
    <row r="11" spans="1:7" ht="14.25" customHeight="1">
      <c r="A11" s="690" t="s">
        <v>5</v>
      </c>
      <c r="B11" s="691" t="s">
        <v>7</v>
      </c>
      <c r="C11" s="693" t="s">
        <v>8</v>
      </c>
      <c r="D11" s="694" t="s">
        <v>9</v>
      </c>
      <c r="E11" s="690" t="s">
        <v>10</v>
      </c>
      <c r="F11" s="688" t="s">
        <v>19</v>
      </c>
      <c r="G11" s="688" t="s">
        <v>20</v>
      </c>
    </row>
    <row r="12" spans="1:7" ht="59.25" customHeight="1">
      <c r="A12" s="690"/>
      <c r="B12" s="692"/>
      <c r="C12" s="693"/>
      <c r="D12" s="694"/>
      <c r="E12" s="690"/>
      <c r="F12" s="689"/>
      <c r="G12" s="689"/>
    </row>
    <row r="13" spans="1:7" ht="15.75">
      <c r="A13" s="158"/>
      <c r="B13" s="87">
        <v>0</v>
      </c>
      <c r="C13" s="88" t="s">
        <v>1627</v>
      </c>
      <c r="D13" s="123"/>
      <c r="E13" s="124"/>
      <c r="F13" s="23"/>
      <c r="G13" s="24"/>
    </row>
    <row r="14" spans="1:7">
      <c r="A14" s="165"/>
      <c r="B14" s="162"/>
      <c r="C14" s="259" t="s">
        <v>1252</v>
      </c>
      <c r="D14" s="260"/>
      <c r="E14" s="260"/>
      <c r="F14" s="21"/>
      <c r="G14" s="22"/>
    </row>
    <row r="15" spans="1:7">
      <c r="A15" s="165">
        <v>1</v>
      </c>
      <c r="B15" s="162" t="s">
        <v>1120</v>
      </c>
      <c r="C15" s="261" t="s">
        <v>1253</v>
      </c>
      <c r="D15" s="262" t="s">
        <v>267</v>
      </c>
      <c r="E15" s="263">
        <v>31</v>
      </c>
      <c r="F15" s="21"/>
      <c r="G15" s="22"/>
    </row>
    <row r="16" spans="1:7" ht="38.25">
      <c r="A16" s="165">
        <v>2</v>
      </c>
      <c r="B16" s="162" t="s">
        <v>1120</v>
      </c>
      <c r="C16" s="264" t="s">
        <v>1254</v>
      </c>
      <c r="D16" s="262" t="s">
        <v>230</v>
      </c>
      <c r="E16" s="263">
        <v>31</v>
      </c>
      <c r="F16" s="21"/>
      <c r="G16" s="22"/>
    </row>
    <row r="17" spans="1:7">
      <c r="A17" s="165">
        <v>3</v>
      </c>
      <c r="B17" s="162" t="s">
        <v>1120</v>
      </c>
      <c r="C17" s="264" t="s">
        <v>1255</v>
      </c>
      <c r="D17" s="262" t="s">
        <v>267</v>
      </c>
      <c r="E17" s="263">
        <v>31</v>
      </c>
      <c r="F17" s="21"/>
      <c r="G17" s="22"/>
    </row>
    <row r="18" spans="1:7" ht="25.5">
      <c r="A18" s="165">
        <v>4</v>
      </c>
      <c r="B18" s="162" t="s">
        <v>1120</v>
      </c>
      <c r="C18" s="264" t="s">
        <v>1256</v>
      </c>
      <c r="D18" s="262" t="s">
        <v>267</v>
      </c>
      <c r="E18" s="263">
        <v>6</v>
      </c>
      <c r="F18" s="21"/>
      <c r="G18" s="22"/>
    </row>
    <row r="19" spans="1:7" ht="25.5">
      <c r="A19" s="165">
        <v>5</v>
      </c>
      <c r="B19" s="162" t="s">
        <v>1120</v>
      </c>
      <c r="C19" s="264" t="s">
        <v>1257</v>
      </c>
      <c r="D19" s="262" t="s">
        <v>267</v>
      </c>
      <c r="E19" s="263">
        <v>1</v>
      </c>
      <c r="F19" s="21"/>
      <c r="G19" s="22"/>
    </row>
    <row r="20" spans="1:7" ht="25.5">
      <c r="A20" s="165">
        <v>6</v>
      </c>
      <c r="B20" s="162" t="s">
        <v>1120</v>
      </c>
      <c r="C20" s="264" t="s">
        <v>1258</v>
      </c>
      <c r="D20" s="262" t="s">
        <v>267</v>
      </c>
      <c r="E20" s="263">
        <v>2</v>
      </c>
      <c r="F20" s="21"/>
      <c r="G20" s="22"/>
    </row>
    <row r="21" spans="1:7" ht="25.5">
      <c r="A21" s="165">
        <v>7</v>
      </c>
      <c r="B21" s="162" t="s">
        <v>1120</v>
      </c>
      <c r="C21" s="264" t="s">
        <v>1259</v>
      </c>
      <c r="D21" s="262" t="s">
        <v>267</v>
      </c>
      <c r="E21" s="263">
        <v>1</v>
      </c>
      <c r="F21" s="21"/>
      <c r="G21" s="22"/>
    </row>
    <row r="22" spans="1:7" ht="25.5">
      <c r="A22" s="165">
        <v>8</v>
      </c>
      <c r="B22" s="162" t="s">
        <v>1120</v>
      </c>
      <c r="C22" s="264" t="s">
        <v>1260</v>
      </c>
      <c r="D22" s="262" t="s">
        <v>267</v>
      </c>
      <c r="E22" s="263">
        <v>1</v>
      </c>
      <c r="F22" s="21"/>
      <c r="G22" s="22"/>
    </row>
    <row r="23" spans="1:7">
      <c r="A23" s="165">
        <v>9</v>
      </c>
      <c r="B23" s="162" t="s">
        <v>1120</v>
      </c>
      <c r="C23" s="264" t="s">
        <v>1261</v>
      </c>
      <c r="D23" s="262" t="s">
        <v>267</v>
      </c>
      <c r="E23" s="263">
        <v>1</v>
      </c>
      <c r="F23" s="21"/>
      <c r="G23" s="22"/>
    </row>
    <row r="24" spans="1:7">
      <c r="A24" s="165">
        <v>10</v>
      </c>
      <c r="B24" s="162" t="s">
        <v>1120</v>
      </c>
      <c r="C24" s="264" t="s">
        <v>1262</v>
      </c>
      <c r="D24" s="262" t="s">
        <v>267</v>
      </c>
      <c r="E24" s="263">
        <v>17</v>
      </c>
      <c r="F24" s="21"/>
      <c r="G24" s="22"/>
    </row>
    <row r="25" spans="1:7" ht="38.25">
      <c r="A25" s="165">
        <v>11</v>
      </c>
      <c r="B25" s="162" t="s">
        <v>1120</v>
      </c>
      <c r="C25" s="264" t="s">
        <v>1263</v>
      </c>
      <c r="D25" s="262" t="s">
        <v>267</v>
      </c>
      <c r="E25" s="263">
        <v>1</v>
      </c>
      <c r="F25" s="21"/>
      <c r="G25" s="22"/>
    </row>
    <row r="26" spans="1:7" ht="25.5">
      <c r="A26" s="165">
        <v>12</v>
      </c>
      <c r="B26" s="162" t="s">
        <v>1120</v>
      </c>
      <c r="C26" s="261" t="s">
        <v>1264</v>
      </c>
      <c r="D26" s="262" t="s">
        <v>267</v>
      </c>
      <c r="E26" s="263">
        <v>2</v>
      </c>
      <c r="F26" s="21"/>
      <c r="G26" s="22"/>
    </row>
    <row r="27" spans="1:7">
      <c r="A27" s="165">
        <v>13</v>
      </c>
      <c r="B27" s="162" t="s">
        <v>1120</v>
      </c>
      <c r="C27" s="264" t="s">
        <v>1265</v>
      </c>
      <c r="D27" s="262" t="s">
        <v>230</v>
      </c>
      <c r="E27" s="263">
        <v>1</v>
      </c>
      <c r="F27" s="21"/>
      <c r="G27" s="22"/>
    </row>
    <row r="28" spans="1:7" ht="25.5">
      <c r="A28" s="165">
        <v>14</v>
      </c>
      <c r="B28" s="162" t="s">
        <v>1120</v>
      </c>
      <c r="C28" s="259" t="s">
        <v>1266</v>
      </c>
      <c r="D28" s="265"/>
      <c r="E28" s="266"/>
      <c r="F28" s="21"/>
      <c r="G28" s="22"/>
    </row>
    <row r="29" spans="1:7" ht="38.25">
      <c r="A29" s="165">
        <v>15</v>
      </c>
      <c r="B29" s="162" t="s">
        <v>1120</v>
      </c>
      <c r="C29" s="267" t="s">
        <v>1267</v>
      </c>
      <c r="D29" s="262" t="s">
        <v>267</v>
      </c>
      <c r="E29" s="263">
        <v>1</v>
      </c>
      <c r="F29" s="21"/>
      <c r="G29" s="22"/>
    </row>
    <row r="30" spans="1:7" ht="51">
      <c r="A30" s="165">
        <v>16</v>
      </c>
      <c r="B30" s="162" t="s">
        <v>1120</v>
      </c>
      <c r="C30" s="268" t="s">
        <v>1268</v>
      </c>
      <c r="D30" s="262" t="s">
        <v>267</v>
      </c>
      <c r="E30" s="263">
        <v>1</v>
      </c>
      <c r="F30" s="21"/>
      <c r="G30" s="22"/>
    </row>
    <row r="31" spans="1:7" ht="25.5">
      <c r="A31" s="165">
        <v>17</v>
      </c>
      <c r="B31" s="162" t="s">
        <v>1120</v>
      </c>
      <c r="C31" s="268" t="s">
        <v>1269</v>
      </c>
      <c r="D31" s="262" t="s">
        <v>267</v>
      </c>
      <c r="E31" s="263">
        <v>1</v>
      </c>
      <c r="F31" s="21"/>
      <c r="G31" s="22"/>
    </row>
    <row r="32" spans="1:7">
      <c r="A32" s="165">
        <v>18</v>
      </c>
      <c r="B32" s="162" t="s">
        <v>1120</v>
      </c>
      <c r="C32" s="268" t="s">
        <v>1270</v>
      </c>
      <c r="D32" s="262" t="s">
        <v>267</v>
      </c>
      <c r="E32" s="263">
        <v>1</v>
      </c>
      <c r="F32" s="21"/>
      <c r="G32" s="22"/>
    </row>
    <row r="33" spans="1:7" ht="25.5">
      <c r="A33" s="165">
        <v>19</v>
      </c>
      <c r="B33" s="162" t="s">
        <v>1120</v>
      </c>
      <c r="C33" s="268" t="s">
        <v>1271</v>
      </c>
      <c r="D33" s="262" t="s">
        <v>267</v>
      </c>
      <c r="E33" s="263">
        <v>1</v>
      </c>
      <c r="F33" s="21"/>
      <c r="G33" s="22"/>
    </row>
    <row r="34" spans="1:7" ht="25.5">
      <c r="A34" s="165">
        <v>20</v>
      </c>
      <c r="B34" s="162" t="s">
        <v>1120</v>
      </c>
      <c r="C34" s="268" t="s">
        <v>1272</v>
      </c>
      <c r="D34" s="262" t="s">
        <v>267</v>
      </c>
      <c r="E34" s="263">
        <v>1</v>
      </c>
      <c r="F34" s="21"/>
      <c r="G34" s="22"/>
    </row>
    <row r="35" spans="1:7" ht="25.5">
      <c r="A35" s="165">
        <v>21</v>
      </c>
      <c r="B35" s="162" t="s">
        <v>1120</v>
      </c>
      <c r="C35" s="267" t="s">
        <v>1273</v>
      </c>
      <c r="D35" s="262" t="s">
        <v>267</v>
      </c>
      <c r="E35" s="263">
        <v>1</v>
      </c>
      <c r="F35" s="21"/>
      <c r="G35" s="22"/>
    </row>
    <row r="36" spans="1:7" ht="38.25">
      <c r="A36" s="165">
        <v>22</v>
      </c>
      <c r="B36" s="162" t="s">
        <v>1120</v>
      </c>
      <c r="C36" s="267" t="s">
        <v>1274</v>
      </c>
      <c r="D36" s="262" t="s">
        <v>267</v>
      </c>
      <c r="E36" s="263">
        <v>1</v>
      </c>
      <c r="F36" s="21"/>
      <c r="G36" s="22"/>
    </row>
    <row r="37" spans="1:7" ht="25.5">
      <c r="A37" s="165">
        <v>23</v>
      </c>
      <c r="B37" s="162" t="s">
        <v>1120</v>
      </c>
      <c r="C37" s="267" t="s">
        <v>1275</v>
      </c>
      <c r="D37" s="262" t="s">
        <v>267</v>
      </c>
      <c r="E37" s="263">
        <v>4</v>
      </c>
      <c r="F37" s="21"/>
      <c r="G37" s="22"/>
    </row>
    <row r="38" spans="1:7" ht="38.25">
      <c r="A38" s="165">
        <v>24</v>
      </c>
      <c r="B38" s="162" t="s">
        <v>1120</v>
      </c>
      <c r="C38" s="267" t="s">
        <v>1276</v>
      </c>
      <c r="D38" s="262" t="s">
        <v>267</v>
      </c>
      <c r="E38" s="263">
        <v>2</v>
      </c>
      <c r="F38" s="21"/>
      <c r="G38" s="22"/>
    </row>
    <row r="39" spans="1:7" ht="25.5">
      <c r="A39" s="165">
        <v>25</v>
      </c>
      <c r="B39" s="162" t="s">
        <v>1120</v>
      </c>
      <c r="C39" s="267" t="s">
        <v>1277</v>
      </c>
      <c r="D39" s="262" t="s">
        <v>267</v>
      </c>
      <c r="E39" s="263">
        <v>3</v>
      </c>
      <c r="F39" s="21"/>
      <c r="G39" s="22"/>
    </row>
    <row r="40" spans="1:7" ht="38.25">
      <c r="A40" s="165">
        <v>26</v>
      </c>
      <c r="B40" s="162" t="s">
        <v>1120</v>
      </c>
      <c r="C40" s="267" t="s">
        <v>1278</v>
      </c>
      <c r="D40" s="262" t="s">
        <v>267</v>
      </c>
      <c r="E40" s="263">
        <v>1</v>
      </c>
      <c r="F40" s="21"/>
      <c r="G40" s="22"/>
    </row>
    <row r="41" spans="1:7" ht="25.5">
      <c r="A41" s="165">
        <v>27</v>
      </c>
      <c r="B41" s="162" t="s">
        <v>1120</v>
      </c>
      <c r="C41" s="267" t="s">
        <v>1279</v>
      </c>
      <c r="D41" s="262" t="s">
        <v>267</v>
      </c>
      <c r="E41" s="263">
        <v>1</v>
      </c>
      <c r="F41" s="21"/>
      <c r="G41" s="22"/>
    </row>
    <row r="42" spans="1:7" ht="25.5">
      <c r="A42" s="165">
        <v>28</v>
      </c>
      <c r="B42" s="162" t="s">
        <v>1120</v>
      </c>
      <c r="C42" s="268" t="s">
        <v>1280</v>
      </c>
      <c r="D42" s="262" t="s">
        <v>267</v>
      </c>
      <c r="E42" s="263">
        <v>20</v>
      </c>
      <c r="F42" s="21"/>
      <c r="G42" s="22"/>
    </row>
    <row r="43" spans="1:7" ht="25.5">
      <c r="A43" s="165">
        <v>29</v>
      </c>
      <c r="B43" s="162" t="s">
        <v>1120</v>
      </c>
      <c r="C43" s="268" t="s">
        <v>1281</v>
      </c>
      <c r="D43" s="262" t="s">
        <v>267</v>
      </c>
      <c r="E43" s="263">
        <v>4</v>
      </c>
      <c r="F43" s="21"/>
      <c r="G43" s="22"/>
    </row>
    <row r="44" spans="1:7">
      <c r="A44" s="165">
        <v>30</v>
      </c>
      <c r="B44" s="162" t="s">
        <v>1120</v>
      </c>
      <c r="C44" s="267" t="s">
        <v>1282</v>
      </c>
      <c r="D44" s="262" t="s">
        <v>267</v>
      </c>
      <c r="E44" s="263">
        <v>5</v>
      </c>
      <c r="F44" s="21"/>
      <c r="G44" s="22"/>
    </row>
    <row r="45" spans="1:7" ht="25.5">
      <c r="A45" s="165">
        <v>31</v>
      </c>
      <c r="B45" s="162" t="s">
        <v>1120</v>
      </c>
      <c r="C45" s="267" t="s">
        <v>1283</v>
      </c>
      <c r="D45" s="262" t="s">
        <v>267</v>
      </c>
      <c r="E45" s="263">
        <v>2</v>
      </c>
      <c r="F45" s="21"/>
      <c r="G45" s="22"/>
    </row>
    <row r="46" spans="1:7" ht="25.5">
      <c r="A46" s="165">
        <v>32</v>
      </c>
      <c r="B46" s="162" t="s">
        <v>1120</v>
      </c>
      <c r="C46" s="267" t="s">
        <v>1284</v>
      </c>
      <c r="D46" s="262" t="s">
        <v>267</v>
      </c>
      <c r="E46" s="263">
        <v>1</v>
      </c>
      <c r="F46" s="21"/>
      <c r="G46" s="22"/>
    </row>
    <row r="47" spans="1:7">
      <c r="A47" s="165">
        <v>33</v>
      </c>
      <c r="B47" s="162" t="s">
        <v>1120</v>
      </c>
      <c r="C47" s="268" t="s">
        <v>1285</v>
      </c>
      <c r="D47" s="262" t="s">
        <v>267</v>
      </c>
      <c r="E47" s="263">
        <v>5</v>
      </c>
      <c r="F47" s="21"/>
      <c r="G47" s="22"/>
    </row>
    <row r="48" spans="1:7">
      <c r="A48" s="165">
        <v>34</v>
      </c>
      <c r="B48" s="162" t="s">
        <v>1120</v>
      </c>
      <c r="C48" s="268" t="s">
        <v>1286</v>
      </c>
      <c r="D48" s="262" t="s">
        <v>267</v>
      </c>
      <c r="E48" s="263">
        <v>25</v>
      </c>
      <c r="F48" s="21"/>
      <c r="G48" s="22"/>
    </row>
    <row r="49" spans="1:7">
      <c r="A49" s="165">
        <v>35</v>
      </c>
      <c r="B49" s="162" t="s">
        <v>1120</v>
      </c>
      <c r="C49" s="268" t="s">
        <v>1287</v>
      </c>
      <c r="D49" s="262" t="s">
        <v>267</v>
      </c>
      <c r="E49" s="263">
        <v>5</v>
      </c>
      <c r="F49" s="21"/>
      <c r="G49" s="22"/>
    </row>
    <row r="50" spans="1:7">
      <c r="A50" s="165">
        <v>36</v>
      </c>
      <c r="B50" s="162" t="s">
        <v>1120</v>
      </c>
      <c r="C50" s="268" t="s">
        <v>1288</v>
      </c>
      <c r="D50" s="262" t="s">
        <v>267</v>
      </c>
      <c r="E50" s="263">
        <v>1</v>
      </c>
      <c r="F50" s="21"/>
      <c r="G50" s="22"/>
    </row>
    <row r="51" spans="1:7">
      <c r="A51" s="165">
        <v>37</v>
      </c>
      <c r="B51" s="162" t="s">
        <v>1120</v>
      </c>
      <c r="C51" s="268" t="s">
        <v>1289</v>
      </c>
      <c r="D51" s="262" t="s">
        <v>267</v>
      </c>
      <c r="E51" s="263">
        <v>1</v>
      </c>
      <c r="F51" s="21"/>
      <c r="G51" s="22"/>
    </row>
    <row r="52" spans="1:7">
      <c r="A52" s="165">
        <v>38</v>
      </c>
      <c r="B52" s="162" t="s">
        <v>1120</v>
      </c>
      <c r="C52" s="264" t="s">
        <v>1265</v>
      </c>
      <c r="D52" s="262" t="s">
        <v>230</v>
      </c>
      <c r="E52" s="263">
        <v>1</v>
      </c>
      <c r="F52" s="21"/>
      <c r="G52" s="22"/>
    </row>
    <row r="53" spans="1:7" ht="25.5">
      <c r="A53" s="165">
        <v>39</v>
      </c>
      <c r="B53" s="162" t="s">
        <v>1120</v>
      </c>
      <c r="C53" s="259" t="s">
        <v>1290</v>
      </c>
      <c r="D53" s="265"/>
      <c r="E53" s="266"/>
      <c r="F53" s="21"/>
      <c r="G53" s="22"/>
    </row>
    <row r="54" spans="1:7">
      <c r="A54" s="165">
        <v>40</v>
      </c>
      <c r="B54" s="162" t="s">
        <v>1120</v>
      </c>
      <c r="C54" s="267" t="s">
        <v>1291</v>
      </c>
      <c r="D54" s="262" t="s">
        <v>267</v>
      </c>
      <c r="E54" s="263">
        <v>6</v>
      </c>
      <c r="F54" s="21"/>
      <c r="G54" s="22"/>
    </row>
    <row r="55" spans="1:7">
      <c r="A55" s="165">
        <v>41</v>
      </c>
      <c r="B55" s="162" t="s">
        <v>1120</v>
      </c>
      <c r="C55" s="267" t="s">
        <v>1292</v>
      </c>
      <c r="D55" s="262" t="s">
        <v>267</v>
      </c>
      <c r="E55" s="263">
        <v>18</v>
      </c>
      <c r="F55" s="21"/>
      <c r="G55" s="22"/>
    </row>
    <row r="56" spans="1:7">
      <c r="A56" s="165">
        <v>42</v>
      </c>
      <c r="B56" s="162" t="s">
        <v>1120</v>
      </c>
      <c r="C56" s="267" t="s">
        <v>1293</v>
      </c>
      <c r="D56" s="262" t="s">
        <v>267</v>
      </c>
      <c r="E56" s="263">
        <v>24</v>
      </c>
      <c r="F56" s="21"/>
      <c r="G56" s="22"/>
    </row>
    <row r="57" spans="1:7">
      <c r="A57" s="165">
        <v>43</v>
      </c>
      <c r="B57" s="162" t="s">
        <v>1120</v>
      </c>
      <c r="C57" s="267" t="s">
        <v>1294</v>
      </c>
      <c r="D57" s="262" t="s">
        <v>267</v>
      </c>
      <c r="E57" s="263">
        <v>24</v>
      </c>
      <c r="F57" s="21"/>
      <c r="G57" s="22"/>
    </row>
    <row r="58" spans="1:7">
      <c r="A58" s="165">
        <v>44</v>
      </c>
      <c r="B58" s="162" t="s">
        <v>1120</v>
      </c>
      <c r="C58" s="267" t="s">
        <v>1265</v>
      </c>
      <c r="D58" s="262" t="s">
        <v>230</v>
      </c>
      <c r="E58" s="263">
        <v>1</v>
      </c>
      <c r="F58" s="21"/>
      <c r="G58" s="22"/>
    </row>
    <row r="59" spans="1:7">
      <c r="A59" s="165">
        <v>45</v>
      </c>
      <c r="B59" s="162" t="s">
        <v>1120</v>
      </c>
      <c r="C59" s="269" t="s">
        <v>1295</v>
      </c>
      <c r="D59" s="270"/>
      <c r="E59" s="271"/>
      <c r="F59" s="21"/>
      <c r="G59" s="22"/>
    </row>
    <row r="60" spans="1:7">
      <c r="A60" s="165">
        <v>46</v>
      </c>
      <c r="B60" s="162" t="s">
        <v>1120</v>
      </c>
      <c r="C60" s="267" t="s">
        <v>1296</v>
      </c>
      <c r="D60" s="262" t="s">
        <v>1090</v>
      </c>
      <c r="E60" s="263">
        <v>200</v>
      </c>
      <c r="F60" s="21"/>
      <c r="G60" s="22"/>
    </row>
    <row r="61" spans="1:7" ht="25.5">
      <c r="A61" s="165">
        <v>47</v>
      </c>
      <c r="B61" s="162" t="s">
        <v>1120</v>
      </c>
      <c r="C61" s="267" t="s">
        <v>1297</v>
      </c>
      <c r="D61" s="262" t="s">
        <v>1090</v>
      </c>
      <c r="E61" s="263">
        <v>150</v>
      </c>
      <c r="F61" s="21"/>
      <c r="G61" s="22"/>
    </row>
    <row r="62" spans="1:7">
      <c r="A62" s="165">
        <v>48</v>
      </c>
      <c r="B62" s="162" t="s">
        <v>1120</v>
      </c>
      <c r="C62" s="267" t="s">
        <v>1298</v>
      </c>
      <c r="D62" s="262" t="s">
        <v>1090</v>
      </c>
      <c r="E62" s="263">
        <v>200</v>
      </c>
      <c r="F62" s="21"/>
      <c r="G62" s="22"/>
    </row>
    <row r="63" spans="1:7">
      <c r="A63" s="165">
        <v>49</v>
      </c>
      <c r="B63" s="162" t="s">
        <v>1120</v>
      </c>
      <c r="C63" s="268" t="s">
        <v>1265</v>
      </c>
      <c r="D63" s="262" t="s">
        <v>230</v>
      </c>
      <c r="E63" s="263">
        <v>1</v>
      </c>
      <c r="F63" s="21"/>
      <c r="G63" s="22"/>
    </row>
    <row r="64" spans="1:7">
      <c r="A64" s="165">
        <v>50</v>
      </c>
      <c r="B64" s="162" t="s">
        <v>1120</v>
      </c>
      <c r="C64" s="269" t="s">
        <v>1299</v>
      </c>
      <c r="D64" s="270"/>
      <c r="E64" s="272"/>
      <c r="F64" s="21"/>
      <c r="G64" s="22"/>
    </row>
    <row r="65" spans="1:7" ht="51">
      <c r="A65" s="165">
        <v>51</v>
      </c>
      <c r="B65" s="162" t="s">
        <v>1120</v>
      </c>
      <c r="C65" s="268" t="s">
        <v>1300</v>
      </c>
      <c r="D65" s="262" t="s">
        <v>230</v>
      </c>
      <c r="E65" s="273">
        <v>1</v>
      </c>
      <c r="F65" s="21"/>
      <c r="G65" s="22"/>
    </row>
    <row r="66" spans="1:7" ht="38.25">
      <c r="A66" s="165">
        <v>52</v>
      </c>
      <c r="B66" s="162" t="s">
        <v>1120</v>
      </c>
      <c r="C66" s="268" t="s">
        <v>1301</v>
      </c>
      <c r="D66" s="262" t="s">
        <v>267</v>
      </c>
      <c r="E66" s="273">
        <v>1</v>
      </c>
      <c r="F66" s="21"/>
      <c r="G66" s="22"/>
    </row>
    <row r="67" spans="1:7" ht="51">
      <c r="A67" s="165">
        <v>53</v>
      </c>
      <c r="B67" s="162" t="s">
        <v>1120</v>
      </c>
      <c r="C67" s="268" t="s">
        <v>1302</v>
      </c>
      <c r="D67" s="262" t="s">
        <v>230</v>
      </c>
      <c r="E67" s="273">
        <v>1</v>
      </c>
      <c r="F67" s="21"/>
      <c r="G67" s="22"/>
    </row>
    <row r="68" spans="1:7" ht="51">
      <c r="A68" s="165">
        <v>54</v>
      </c>
      <c r="B68" s="162" t="s">
        <v>1120</v>
      </c>
      <c r="C68" s="268" t="s">
        <v>1303</v>
      </c>
      <c r="D68" s="262" t="s">
        <v>230</v>
      </c>
      <c r="E68" s="273">
        <v>1</v>
      </c>
      <c r="F68" s="21"/>
      <c r="G68" s="22"/>
    </row>
    <row r="69" spans="1:7" ht="38.25">
      <c r="A69" s="165">
        <v>55</v>
      </c>
      <c r="B69" s="162" t="s">
        <v>1120</v>
      </c>
      <c r="C69" s="268" t="s">
        <v>1304</v>
      </c>
      <c r="D69" s="262" t="s">
        <v>267</v>
      </c>
      <c r="E69" s="273">
        <v>2</v>
      </c>
      <c r="F69" s="21"/>
      <c r="G69" s="22"/>
    </row>
    <row r="70" spans="1:7" ht="38.25">
      <c r="A70" s="165">
        <v>56</v>
      </c>
      <c r="B70" s="162" t="s">
        <v>1120</v>
      </c>
      <c r="C70" s="268" t="s">
        <v>1305</v>
      </c>
      <c r="D70" s="262" t="s">
        <v>267</v>
      </c>
      <c r="E70" s="273">
        <v>4</v>
      </c>
      <c r="F70" s="21"/>
      <c r="G70" s="22"/>
    </row>
    <row r="71" spans="1:7" s="17" customFormat="1">
      <c r="A71" s="28"/>
      <c r="B71" s="29"/>
      <c r="C71" s="30"/>
      <c r="D71" s="31"/>
      <c r="E71" s="12"/>
      <c r="F71" s="12"/>
      <c r="G71" s="32"/>
    </row>
    <row r="72" spans="1:7" ht="15">
      <c r="A72" s="13"/>
      <c r="B72" s="13"/>
      <c r="C72" s="18"/>
      <c r="D72" s="19"/>
      <c r="E72" s="18"/>
      <c r="F72" s="18" t="s">
        <v>6</v>
      </c>
      <c r="G72" s="20"/>
    </row>
    <row r="74" spans="1:7" s="25" customFormat="1" ht="12.75" customHeight="1">
      <c r="B74" s="26" t="str">
        <f>'1,1'!B37</f>
        <v>Piezīmes:</v>
      </c>
    </row>
    <row r="75" spans="1:7" s="25" customFormat="1" ht="45" customHeight="1">
      <c r="A75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75" s="684"/>
      <c r="C75" s="684"/>
      <c r="D75" s="684"/>
      <c r="E75" s="684"/>
      <c r="F75" s="684"/>
      <c r="G75" s="684"/>
    </row>
    <row r="76" spans="1:7" s="25" customFormat="1" ht="12.75" customHeight="1">
      <c r="A76" s="684" t="e">
        <f>'1,1'!#REF!</f>
        <v>#REF!</v>
      </c>
      <c r="B76" s="684"/>
      <c r="C76" s="684"/>
      <c r="D76" s="684"/>
      <c r="E76" s="684"/>
      <c r="F76" s="684"/>
      <c r="G76" s="684"/>
    </row>
    <row r="77" spans="1:7" s="25" customFormat="1" ht="12.75" customHeight="1">
      <c r="B77" s="27"/>
    </row>
    <row r="78" spans="1:7">
      <c r="B78" s="5" t="str">
        <f>'1,1'!B40</f>
        <v>Sastādīja:</v>
      </c>
    </row>
    <row r="79" spans="1:7" ht="14.25" customHeight="1">
      <c r="C79" s="33" t="str">
        <f>'1,1'!C41</f>
        <v>Arnis Gailītis</v>
      </c>
    </row>
    <row r="80" spans="1:7">
      <c r="C80" s="34" t="str">
        <f>'1,1'!C42</f>
        <v>Sertifikāta Nr.20-5643</v>
      </c>
      <c r="D80" s="35"/>
    </row>
    <row r="83" spans="2:3">
      <c r="B83" s="41" t="str">
        <f>'1,1'!B45</f>
        <v>Pārbaudīja:</v>
      </c>
      <c r="C83" s="3"/>
    </row>
    <row r="84" spans="2:3">
      <c r="B84" s="2"/>
      <c r="C84" s="33" t="str">
        <f>'1,1'!C46</f>
        <v>Andris Kokins</v>
      </c>
    </row>
    <row r="85" spans="2:3">
      <c r="B85" s="1"/>
      <c r="C85" s="34" t="str">
        <f>'1,1'!C47</f>
        <v>Sertifikāta Nr.10-0024</v>
      </c>
    </row>
  </sheetData>
  <mergeCells count="15">
    <mergeCell ref="A76:G76"/>
    <mergeCell ref="A75:G75"/>
    <mergeCell ref="A1:C1"/>
    <mergeCell ref="A2:G2"/>
    <mergeCell ref="A7:G7"/>
    <mergeCell ref="A11:A12"/>
    <mergeCell ref="B11:B12"/>
    <mergeCell ref="C11:C12"/>
    <mergeCell ref="D11:D12"/>
    <mergeCell ref="E11:E12"/>
    <mergeCell ref="F11:F12"/>
    <mergeCell ref="G11:G12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82"/>
  <sheetViews>
    <sheetView showZeros="0" view="pageBreakPreview" zoomScale="80" zoomScaleNormal="100" zoomScaleSheetLayoutView="80" workbookViewId="0">
      <selection activeCell="A68" sqref="A68:XFD176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11.28515625" style="5" customWidth="1"/>
    <col min="5" max="5" width="8.140625" style="5" customWidth="1"/>
    <col min="6" max="7" width="9.140625" style="5"/>
    <col min="8" max="8" width="20.7109375" style="5" customWidth="1"/>
    <col min="9" max="9" width="9.140625" style="5"/>
    <col min="10" max="10" width="0" style="5" hidden="1" customWidth="1"/>
    <col min="11" max="16384" width="9.140625" style="5"/>
  </cols>
  <sheetData>
    <row r="1" spans="1:8" s="9" customFormat="1" ht="15">
      <c r="A1" s="686" t="s">
        <v>15</v>
      </c>
      <c r="B1" s="686"/>
      <c r="C1" s="686"/>
      <c r="D1" s="43"/>
      <c r="E1" s="36" t="str">
        <f ca="1">MID(CELL("filename",A1), FIND("]", CELL("filename",A1))+ 1, 255)</f>
        <v>2,16</v>
      </c>
      <c r="F1" s="36"/>
      <c r="G1" s="36"/>
      <c r="H1" s="36"/>
    </row>
    <row r="2" spans="1:8" s="9" customFormat="1" ht="15">
      <c r="A2" s="687" t="str">
        <f>C13</f>
        <v>Skatuves audio iekārtas</v>
      </c>
      <c r="B2" s="687"/>
      <c r="C2" s="687"/>
      <c r="D2" s="687"/>
      <c r="E2" s="687"/>
      <c r="F2" s="687"/>
      <c r="G2" s="687"/>
      <c r="H2" s="687"/>
    </row>
    <row r="3" spans="1:8" ht="47.25" customHeight="1">
      <c r="A3" s="6"/>
      <c r="B3" s="6" t="s">
        <v>2</v>
      </c>
      <c r="C3" s="695" t="str">
        <f>'1,1'!C3</f>
        <v>Skolas ēka un Siguldas mācību korpuss</v>
      </c>
      <c r="D3" s="695"/>
      <c r="E3" s="695"/>
      <c r="F3" s="695"/>
      <c r="G3" s="695"/>
      <c r="H3" s="695"/>
    </row>
    <row r="4" spans="1:8" ht="40.5" customHeight="1">
      <c r="A4" s="6"/>
      <c r="B4" s="6" t="s">
        <v>3</v>
      </c>
      <c r="C4" s="695" t="str">
        <f>'1,1'!C4</f>
        <v>Skolas ēkas pārbūve un Siguldas mācību korpusa būvniecība (1. kārta- mācību korpuss)</v>
      </c>
      <c r="D4" s="695"/>
      <c r="E4" s="695"/>
      <c r="F4" s="695"/>
      <c r="G4" s="695"/>
      <c r="H4" s="695"/>
    </row>
    <row r="5" spans="1:8" ht="15">
      <c r="A5" s="6"/>
      <c r="B5" s="6" t="s">
        <v>4</v>
      </c>
      <c r="C5" s="696" t="str">
        <f>'1,1'!C5</f>
        <v>Ata Kronvalda iela 7, Sigulda</v>
      </c>
      <c r="D5" s="696"/>
      <c r="E5" s="696"/>
      <c r="F5" s="696"/>
      <c r="G5" s="696"/>
      <c r="H5" s="696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  <c r="H7" s="685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690" t="s">
        <v>5</v>
      </c>
      <c r="B11" s="691" t="s">
        <v>7</v>
      </c>
      <c r="C11" s="693" t="s">
        <v>8</v>
      </c>
      <c r="D11" s="44"/>
      <c r="E11" s="694" t="s">
        <v>9</v>
      </c>
      <c r="F11" s="690" t="s">
        <v>10</v>
      </c>
      <c r="G11" s="688" t="s">
        <v>19</v>
      </c>
      <c r="H11" s="688" t="s">
        <v>20</v>
      </c>
    </row>
    <row r="12" spans="1:8" ht="59.25" customHeight="1">
      <c r="A12" s="690"/>
      <c r="B12" s="692"/>
      <c r="C12" s="693"/>
      <c r="D12" s="44"/>
      <c r="E12" s="694"/>
      <c r="F12" s="690"/>
      <c r="G12" s="689"/>
      <c r="H12" s="689"/>
    </row>
    <row r="13" spans="1:8" ht="15.75">
      <c r="A13" s="158"/>
      <c r="B13" s="87">
        <v>0</v>
      </c>
      <c r="C13" s="88" t="s">
        <v>1628</v>
      </c>
      <c r="D13" s="88"/>
      <c r="E13" s="123"/>
      <c r="F13" s="124"/>
      <c r="G13" s="23"/>
      <c r="H13" s="24"/>
    </row>
    <row r="14" spans="1:8">
      <c r="A14" s="165"/>
      <c r="B14" s="162"/>
      <c r="C14" s="179" t="s">
        <v>1306</v>
      </c>
      <c r="D14" s="179"/>
      <c r="E14" s="126"/>
      <c r="F14" s="126"/>
      <c r="G14" s="21"/>
      <c r="H14" s="22"/>
    </row>
    <row r="15" spans="1:8">
      <c r="A15" s="165">
        <v>1</v>
      </c>
      <c r="B15" s="162" t="s">
        <v>1120</v>
      </c>
      <c r="C15" s="274" t="s">
        <v>1307</v>
      </c>
      <c r="D15" s="274" t="s">
        <v>1308</v>
      </c>
      <c r="E15" s="183" t="s">
        <v>37</v>
      </c>
      <c r="F15" s="275">
        <v>2</v>
      </c>
      <c r="G15" s="21"/>
      <c r="H15" s="22"/>
    </row>
    <row r="16" spans="1:8">
      <c r="A16" s="165">
        <v>2</v>
      </c>
      <c r="B16" s="162" t="s">
        <v>1120</v>
      </c>
      <c r="C16" s="274" t="s">
        <v>1309</v>
      </c>
      <c r="D16" s="274" t="s">
        <v>1310</v>
      </c>
      <c r="E16" s="183" t="s">
        <v>37</v>
      </c>
      <c r="F16" s="275">
        <v>2</v>
      </c>
      <c r="G16" s="21"/>
      <c r="H16" s="22"/>
    </row>
    <row r="17" spans="1:8">
      <c r="A17" s="165">
        <v>3</v>
      </c>
      <c r="B17" s="162" t="s">
        <v>1120</v>
      </c>
      <c r="C17" s="274" t="s">
        <v>1311</v>
      </c>
      <c r="D17" s="274" t="s">
        <v>1312</v>
      </c>
      <c r="E17" s="183" t="s">
        <v>37</v>
      </c>
      <c r="F17" s="275">
        <v>2</v>
      </c>
      <c r="G17" s="21"/>
      <c r="H17" s="22"/>
    </row>
    <row r="18" spans="1:8">
      <c r="A18" s="165">
        <v>4</v>
      </c>
      <c r="B18" s="162" t="s">
        <v>1120</v>
      </c>
      <c r="C18" s="274" t="s">
        <v>1313</v>
      </c>
      <c r="D18" s="274" t="s">
        <v>1314</v>
      </c>
      <c r="E18" s="183" t="s">
        <v>37</v>
      </c>
      <c r="F18" s="275">
        <v>2</v>
      </c>
      <c r="G18" s="21"/>
      <c r="H18" s="22"/>
    </row>
    <row r="19" spans="1:8">
      <c r="A19" s="165">
        <v>5</v>
      </c>
      <c r="B19" s="162" t="s">
        <v>1120</v>
      </c>
      <c r="C19" s="274" t="s">
        <v>1315</v>
      </c>
      <c r="D19" s="274" t="s">
        <v>1316</v>
      </c>
      <c r="E19" s="183" t="s">
        <v>37</v>
      </c>
      <c r="F19" s="276">
        <v>2</v>
      </c>
      <c r="G19" s="21"/>
      <c r="H19" s="22"/>
    </row>
    <row r="20" spans="1:8">
      <c r="A20" s="165">
        <v>6</v>
      </c>
      <c r="B20" s="162" t="s">
        <v>1120</v>
      </c>
      <c r="C20" s="274" t="s">
        <v>1317</v>
      </c>
      <c r="D20" s="274" t="s">
        <v>1318</v>
      </c>
      <c r="E20" s="183" t="s">
        <v>37</v>
      </c>
      <c r="F20" s="275">
        <v>2</v>
      </c>
      <c r="G20" s="21"/>
      <c r="H20" s="22"/>
    </row>
    <row r="21" spans="1:8">
      <c r="A21" s="165">
        <v>7</v>
      </c>
      <c r="B21" s="162" t="s">
        <v>1120</v>
      </c>
      <c r="C21" s="274" t="s">
        <v>1319</v>
      </c>
      <c r="D21" s="274" t="s">
        <v>1320</v>
      </c>
      <c r="E21" s="183" t="s">
        <v>37</v>
      </c>
      <c r="F21" s="275">
        <v>6</v>
      </c>
      <c r="G21" s="21"/>
      <c r="H21" s="22"/>
    </row>
    <row r="22" spans="1:8">
      <c r="A22" s="165">
        <v>8</v>
      </c>
      <c r="B22" s="162" t="s">
        <v>1120</v>
      </c>
      <c r="C22" s="274" t="s">
        <v>1321</v>
      </c>
      <c r="D22" s="274" t="s">
        <v>1322</v>
      </c>
      <c r="E22" s="183" t="s">
        <v>37</v>
      </c>
      <c r="F22" s="275">
        <v>6</v>
      </c>
      <c r="G22" s="21"/>
      <c r="H22" s="22"/>
    </row>
    <row r="23" spans="1:8">
      <c r="A23" s="165">
        <v>9</v>
      </c>
      <c r="B23" s="162" t="s">
        <v>1120</v>
      </c>
      <c r="C23" s="274" t="s">
        <v>1323</v>
      </c>
      <c r="D23" s="274" t="s">
        <v>1324</v>
      </c>
      <c r="E23" s="183" t="s">
        <v>37</v>
      </c>
      <c r="F23" s="275">
        <v>1</v>
      </c>
      <c r="G23" s="21"/>
      <c r="H23" s="22"/>
    </row>
    <row r="24" spans="1:8">
      <c r="A24" s="165">
        <v>10</v>
      </c>
      <c r="B24" s="162" t="s">
        <v>1120</v>
      </c>
      <c r="C24" s="274" t="s">
        <v>1325</v>
      </c>
      <c r="D24" s="274" t="s">
        <v>1326</v>
      </c>
      <c r="E24" s="183" t="s">
        <v>37</v>
      </c>
      <c r="F24" s="275">
        <v>1</v>
      </c>
      <c r="G24" s="21"/>
      <c r="H24" s="22"/>
    </row>
    <row r="25" spans="1:8">
      <c r="A25" s="165">
        <v>11</v>
      </c>
      <c r="B25" s="162" t="s">
        <v>1120</v>
      </c>
      <c r="C25" s="274" t="s">
        <v>1327</v>
      </c>
      <c r="D25" s="274" t="s">
        <v>1328</v>
      </c>
      <c r="E25" s="183" t="s">
        <v>37</v>
      </c>
      <c r="F25" s="275">
        <v>1</v>
      </c>
      <c r="G25" s="21"/>
      <c r="H25" s="22"/>
    </row>
    <row r="26" spans="1:8">
      <c r="A26" s="165">
        <v>12</v>
      </c>
      <c r="B26" s="162" t="s">
        <v>1120</v>
      </c>
      <c r="C26" s="274" t="s">
        <v>1329</v>
      </c>
      <c r="D26" s="274" t="s">
        <v>1330</v>
      </c>
      <c r="E26" s="183" t="s">
        <v>37</v>
      </c>
      <c r="F26" s="275">
        <v>2</v>
      </c>
      <c r="G26" s="21"/>
      <c r="H26" s="22"/>
    </row>
    <row r="27" spans="1:8">
      <c r="A27" s="165">
        <v>13</v>
      </c>
      <c r="B27" s="162" t="s">
        <v>1120</v>
      </c>
      <c r="C27" s="274" t="s">
        <v>1331</v>
      </c>
      <c r="D27" s="274" t="s">
        <v>1330</v>
      </c>
      <c r="E27" s="183" t="s">
        <v>37</v>
      </c>
      <c r="F27" s="275">
        <v>1</v>
      </c>
      <c r="G27" s="21"/>
      <c r="H27" s="22"/>
    </row>
    <row r="28" spans="1:8">
      <c r="A28" s="165">
        <v>14</v>
      </c>
      <c r="B28" s="162" t="s">
        <v>1120</v>
      </c>
      <c r="C28" s="277" t="s">
        <v>1332</v>
      </c>
      <c r="D28" s="274" t="s">
        <v>1333</v>
      </c>
      <c r="E28" s="183" t="s">
        <v>32</v>
      </c>
      <c r="F28" s="276">
        <v>1</v>
      </c>
      <c r="G28" s="21"/>
      <c r="H28" s="22"/>
    </row>
    <row r="29" spans="1:8">
      <c r="A29" s="165">
        <v>15</v>
      </c>
      <c r="B29" s="162" t="s">
        <v>1120</v>
      </c>
      <c r="C29" s="277" t="s">
        <v>1334</v>
      </c>
      <c r="D29" s="274" t="s">
        <v>1335</v>
      </c>
      <c r="E29" s="183" t="s">
        <v>32</v>
      </c>
      <c r="F29" s="276">
        <v>15</v>
      </c>
      <c r="G29" s="21"/>
      <c r="H29" s="22"/>
    </row>
    <row r="30" spans="1:8">
      <c r="A30" s="165">
        <v>16</v>
      </c>
      <c r="B30" s="162" t="s">
        <v>1120</v>
      </c>
      <c r="C30" s="277" t="s">
        <v>1336</v>
      </c>
      <c r="D30" s="274" t="s">
        <v>1337</v>
      </c>
      <c r="E30" s="183" t="s">
        <v>32</v>
      </c>
      <c r="F30" s="276">
        <v>50</v>
      </c>
      <c r="G30" s="21"/>
      <c r="H30" s="22"/>
    </row>
    <row r="31" spans="1:8" ht="76.5">
      <c r="A31" s="165">
        <v>17</v>
      </c>
      <c r="B31" s="162" t="s">
        <v>1120</v>
      </c>
      <c r="C31" s="277" t="s">
        <v>1338</v>
      </c>
      <c r="D31" s="278" t="s">
        <v>1339</v>
      </c>
      <c r="E31" s="183" t="s">
        <v>37</v>
      </c>
      <c r="F31" s="276">
        <v>6</v>
      </c>
      <c r="G31" s="21"/>
      <c r="H31" s="22"/>
    </row>
    <row r="32" spans="1:8" ht="89.25">
      <c r="A32" s="165">
        <v>18</v>
      </c>
      <c r="B32" s="162" t="s">
        <v>1120</v>
      </c>
      <c r="C32" s="277" t="s">
        <v>1340</v>
      </c>
      <c r="D32" s="278" t="s">
        <v>1341</v>
      </c>
      <c r="E32" s="183" t="s">
        <v>37</v>
      </c>
      <c r="F32" s="276">
        <v>4</v>
      </c>
      <c r="G32" s="21"/>
      <c r="H32" s="22"/>
    </row>
    <row r="33" spans="1:8" ht="89.25">
      <c r="A33" s="165">
        <v>19</v>
      </c>
      <c r="B33" s="162" t="s">
        <v>1120</v>
      </c>
      <c r="C33" s="277" t="s">
        <v>1342</v>
      </c>
      <c r="D33" s="278" t="s">
        <v>1343</v>
      </c>
      <c r="E33" s="183" t="s">
        <v>37</v>
      </c>
      <c r="F33" s="276">
        <v>4</v>
      </c>
      <c r="G33" s="21"/>
      <c r="H33" s="22"/>
    </row>
    <row r="34" spans="1:8" ht="89.25">
      <c r="A34" s="165">
        <v>20</v>
      </c>
      <c r="B34" s="162" t="s">
        <v>1120</v>
      </c>
      <c r="C34" s="277" t="s">
        <v>1344</v>
      </c>
      <c r="D34" s="278" t="s">
        <v>1345</v>
      </c>
      <c r="E34" s="183" t="s">
        <v>37</v>
      </c>
      <c r="F34" s="276">
        <v>6</v>
      </c>
      <c r="G34" s="21"/>
      <c r="H34" s="22"/>
    </row>
    <row r="35" spans="1:8" ht="89.25">
      <c r="A35" s="165">
        <v>21</v>
      </c>
      <c r="B35" s="162" t="s">
        <v>1120</v>
      </c>
      <c r="C35" s="277" t="s">
        <v>1346</v>
      </c>
      <c r="D35" s="278" t="s">
        <v>1347</v>
      </c>
      <c r="E35" s="183" t="s">
        <v>37</v>
      </c>
      <c r="F35" s="276">
        <v>6</v>
      </c>
      <c r="G35" s="21"/>
      <c r="H35" s="22"/>
    </row>
    <row r="36" spans="1:8" ht="102">
      <c r="A36" s="165">
        <v>22</v>
      </c>
      <c r="B36" s="162" t="s">
        <v>1120</v>
      </c>
      <c r="C36" s="277" t="s">
        <v>1348</v>
      </c>
      <c r="D36" s="278" t="s">
        <v>1349</v>
      </c>
      <c r="E36" s="183" t="s">
        <v>37</v>
      </c>
      <c r="F36" s="276">
        <v>2</v>
      </c>
      <c r="G36" s="21"/>
      <c r="H36" s="22"/>
    </row>
    <row r="37" spans="1:8" ht="89.25">
      <c r="A37" s="165">
        <v>23</v>
      </c>
      <c r="B37" s="162" t="s">
        <v>1120</v>
      </c>
      <c r="C37" s="277" t="s">
        <v>1348</v>
      </c>
      <c r="D37" s="278" t="s">
        <v>1350</v>
      </c>
      <c r="E37" s="183" t="s">
        <v>37</v>
      </c>
      <c r="F37" s="276">
        <v>2</v>
      </c>
      <c r="G37" s="21"/>
      <c r="H37" s="22"/>
    </row>
    <row r="38" spans="1:8" ht="63.75">
      <c r="A38" s="165">
        <v>24</v>
      </c>
      <c r="B38" s="162" t="s">
        <v>1120</v>
      </c>
      <c r="C38" s="277" t="s">
        <v>1351</v>
      </c>
      <c r="D38" s="278" t="s">
        <v>1352</v>
      </c>
      <c r="E38" s="183" t="s">
        <v>37</v>
      </c>
      <c r="F38" s="276">
        <v>2</v>
      </c>
      <c r="G38" s="21"/>
      <c r="H38" s="22"/>
    </row>
    <row r="39" spans="1:8">
      <c r="A39" s="165">
        <v>25</v>
      </c>
      <c r="B39" s="162" t="s">
        <v>1120</v>
      </c>
      <c r="C39" s="274" t="s">
        <v>1353</v>
      </c>
      <c r="D39" s="274" t="s">
        <v>1354</v>
      </c>
      <c r="E39" s="183" t="s">
        <v>37</v>
      </c>
      <c r="F39" s="276">
        <v>1</v>
      </c>
      <c r="G39" s="21"/>
      <c r="H39" s="22"/>
    </row>
    <row r="40" spans="1:8">
      <c r="A40" s="165">
        <v>26</v>
      </c>
      <c r="B40" s="162" t="s">
        <v>1120</v>
      </c>
      <c r="C40" s="274" t="s">
        <v>1355</v>
      </c>
      <c r="D40" s="277" t="s">
        <v>1356</v>
      </c>
      <c r="E40" s="183" t="s">
        <v>37</v>
      </c>
      <c r="F40" s="276">
        <v>2</v>
      </c>
      <c r="G40" s="21"/>
      <c r="H40" s="22"/>
    </row>
    <row r="41" spans="1:8">
      <c r="A41" s="165">
        <v>27</v>
      </c>
      <c r="B41" s="162" t="s">
        <v>1120</v>
      </c>
      <c r="C41" s="274" t="s">
        <v>1357</v>
      </c>
      <c r="D41" s="274" t="s">
        <v>1358</v>
      </c>
      <c r="E41" s="183" t="s">
        <v>37</v>
      </c>
      <c r="F41" s="276">
        <v>1</v>
      </c>
      <c r="G41" s="21"/>
      <c r="H41" s="22"/>
    </row>
    <row r="42" spans="1:8" ht="25.5">
      <c r="A42" s="165">
        <v>28</v>
      </c>
      <c r="B42" s="162" t="s">
        <v>1120</v>
      </c>
      <c r="C42" s="274" t="s">
        <v>1359</v>
      </c>
      <c r="D42" s="278" t="s">
        <v>1360</v>
      </c>
      <c r="E42" s="183" t="s">
        <v>37</v>
      </c>
      <c r="F42" s="275">
        <v>2</v>
      </c>
      <c r="G42" s="21"/>
      <c r="H42" s="22"/>
    </row>
    <row r="43" spans="1:8">
      <c r="A43" s="165">
        <v>29</v>
      </c>
      <c r="B43" s="162" t="s">
        <v>1120</v>
      </c>
      <c r="C43" s="274" t="s">
        <v>1361</v>
      </c>
      <c r="D43" s="274" t="s">
        <v>1362</v>
      </c>
      <c r="E43" s="183" t="s">
        <v>37</v>
      </c>
      <c r="F43" s="275">
        <v>2</v>
      </c>
      <c r="G43" s="21"/>
      <c r="H43" s="22"/>
    </row>
    <row r="44" spans="1:8" ht="38.25">
      <c r="A44" s="165">
        <v>30</v>
      </c>
      <c r="B44" s="162" t="s">
        <v>1120</v>
      </c>
      <c r="C44" s="274" t="s">
        <v>1363</v>
      </c>
      <c r="D44" s="278" t="s">
        <v>1364</v>
      </c>
      <c r="E44" s="183" t="s">
        <v>37</v>
      </c>
      <c r="F44" s="276">
        <v>4</v>
      </c>
      <c r="G44" s="21"/>
      <c r="H44" s="22"/>
    </row>
    <row r="45" spans="1:8" ht="38.25">
      <c r="A45" s="165">
        <v>31</v>
      </c>
      <c r="B45" s="162" t="s">
        <v>1120</v>
      </c>
      <c r="C45" s="274" t="s">
        <v>1363</v>
      </c>
      <c r="D45" s="278" t="s">
        <v>1365</v>
      </c>
      <c r="E45" s="183" t="s">
        <v>37</v>
      </c>
      <c r="F45" s="276">
        <v>2</v>
      </c>
      <c r="G45" s="21"/>
      <c r="H45" s="22"/>
    </row>
    <row r="46" spans="1:8">
      <c r="A46" s="165">
        <v>32</v>
      </c>
      <c r="B46" s="162" t="s">
        <v>1120</v>
      </c>
      <c r="C46" s="274" t="s">
        <v>1366</v>
      </c>
      <c r="D46" s="274" t="s">
        <v>1367</v>
      </c>
      <c r="E46" s="183" t="s">
        <v>37</v>
      </c>
      <c r="F46" s="276">
        <v>2</v>
      </c>
      <c r="G46" s="21"/>
      <c r="H46" s="22"/>
    </row>
    <row r="47" spans="1:8">
      <c r="A47" s="165">
        <v>33</v>
      </c>
      <c r="B47" s="162" t="s">
        <v>1120</v>
      </c>
      <c r="C47" s="274" t="s">
        <v>1368</v>
      </c>
      <c r="D47" s="274" t="s">
        <v>1369</v>
      </c>
      <c r="E47" s="183" t="s">
        <v>37</v>
      </c>
      <c r="F47" s="276">
        <v>2</v>
      </c>
      <c r="G47" s="21"/>
      <c r="H47" s="22"/>
    </row>
    <row r="48" spans="1:8">
      <c r="A48" s="165">
        <v>34</v>
      </c>
      <c r="B48" s="162" t="s">
        <v>1120</v>
      </c>
      <c r="C48" s="274" t="s">
        <v>1370</v>
      </c>
      <c r="D48" s="274" t="s">
        <v>1371</v>
      </c>
      <c r="E48" s="183" t="s">
        <v>37</v>
      </c>
      <c r="F48" s="276">
        <v>2</v>
      </c>
      <c r="G48" s="21"/>
      <c r="H48" s="22"/>
    </row>
    <row r="49" spans="1:8">
      <c r="A49" s="165">
        <v>35</v>
      </c>
      <c r="B49" s="162" t="s">
        <v>1120</v>
      </c>
      <c r="C49" s="274" t="s">
        <v>1372</v>
      </c>
      <c r="D49" s="274" t="s">
        <v>1373</v>
      </c>
      <c r="E49" s="183" t="s">
        <v>37</v>
      </c>
      <c r="F49" s="275">
        <v>1</v>
      </c>
      <c r="G49" s="21"/>
      <c r="H49" s="22"/>
    </row>
    <row r="50" spans="1:8">
      <c r="A50" s="165">
        <v>36</v>
      </c>
      <c r="B50" s="162" t="s">
        <v>1120</v>
      </c>
      <c r="C50" s="274" t="s">
        <v>1374</v>
      </c>
      <c r="D50" s="274" t="s">
        <v>1375</v>
      </c>
      <c r="E50" s="183" t="s">
        <v>37</v>
      </c>
      <c r="F50" s="275">
        <v>2</v>
      </c>
      <c r="G50" s="21"/>
      <c r="H50" s="22"/>
    </row>
    <row r="51" spans="1:8">
      <c r="A51" s="165">
        <v>37</v>
      </c>
      <c r="B51" s="162" t="s">
        <v>1120</v>
      </c>
      <c r="C51" s="274" t="s">
        <v>1376</v>
      </c>
      <c r="D51" s="274" t="s">
        <v>1377</v>
      </c>
      <c r="E51" s="183" t="s">
        <v>37</v>
      </c>
      <c r="F51" s="275">
        <v>6</v>
      </c>
      <c r="G51" s="21"/>
      <c r="H51" s="22"/>
    </row>
    <row r="52" spans="1:8">
      <c r="A52" s="165">
        <v>38</v>
      </c>
      <c r="B52" s="162" t="s">
        <v>1120</v>
      </c>
      <c r="C52" s="274" t="s">
        <v>1378</v>
      </c>
      <c r="D52" s="274" t="s">
        <v>1379</v>
      </c>
      <c r="E52" s="183" t="s">
        <v>37</v>
      </c>
      <c r="F52" s="275">
        <v>1</v>
      </c>
      <c r="G52" s="21"/>
      <c r="H52" s="22"/>
    </row>
    <row r="53" spans="1:8">
      <c r="A53" s="165">
        <v>39</v>
      </c>
      <c r="B53" s="162" t="s">
        <v>1120</v>
      </c>
      <c r="C53" s="274" t="s">
        <v>1380</v>
      </c>
      <c r="D53" s="274" t="s">
        <v>1381</v>
      </c>
      <c r="E53" s="183" t="s">
        <v>37</v>
      </c>
      <c r="F53" s="275">
        <v>1</v>
      </c>
      <c r="G53" s="21"/>
      <c r="H53" s="22"/>
    </row>
    <row r="54" spans="1:8">
      <c r="A54" s="165">
        <v>40</v>
      </c>
      <c r="B54" s="162" t="s">
        <v>1120</v>
      </c>
      <c r="C54" s="274" t="s">
        <v>1382</v>
      </c>
      <c r="D54" s="274" t="s">
        <v>1383</v>
      </c>
      <c r="E54" s="183" t="s">
        <v>37</v>
      </c>
      <c r="F54" s="275">
        <v>1</v>
      </c>
      <c r="G54" s="21"/>
      <c r="H54" s="22"/>
    </row>
    <row r="55" spans="1:8">
      <c r="A55" s="165">
        <v>41</v>
      </c>
      <c r="B55" s="162" t="s">
        <v>1120</v>
      </c>
      <c r="C55" s="274" t="s">
        <v>1384</v>
      </c>
      <c r="D55" s="274" t="s">
        <v>1385</v>
      </c>
      <c r="E55" s="183" t="s">
        <v>37</v>
      </c>
      <c r="F55" s="275">
        <v>1</v>
      </c>
      <c r="G55" s="21"/>
      <c r="H55" s="22"/>
    </row>
    <row r="56" spans="1:8" ht="38.25">
      <c r="A56" s="165">
        <v>42</v>
      </c>
      <c r="B56" s="162" t="s">
        <v>1120</v>
      </c>
      <c r="C56" s="274" t="s">
        <v>1386</v>
      </c>
      <c r="D56" s="278" t="s">
        <v>1387</v>
      </c>
      <c r="E56" s="183" t="s">
        <v>37</v>
      </c>
      <c r="F56" s="275"/>
      <c r="G56" s="21"/>
      <c r="H56" s="22"/>
    </row>
    <row r="57" spans="1:8">
      <c r="A57" s="165">
        <v>43</v>
      </c>
      <c r="B57" s="162" t="s">
        <v>1120</v>
      </c>
      <c r="C57" s="274" t="s">
        <v>1388</v>
      </c>
      <c r="D57" s="274" t="s">
        <v>1389</v>
      </c>
      <c r="E57" s="183" t="s">
        <v>37</v>
      </c>
      <c r="F57" s="275"/>
      <c r="G57" s="21"/>
      <c r="H57" s="22"/>
    </row>
    <row r="58" spans="1:8">
      <c r="A58" s="165">
        <v>44</v>
      </c>
      <c r="B58" s="162" t="s">
        <v>1120</v>
      </c>
      <c r="C58" s="277" t="s">
        <v>1390</v>
      </c>
      <c r="D58" s="274" t="s">
        <v>1391</v>
      </c>
      <c r="E58" s="183" t="s">
        <v>37</v>
      </c>
      <c r="F58" s="279">
        <v>1</v>
      </c>
      <c r="G58" s="21"/>
      <c r="H58" s="22"/>
    </row>
    <row r="59" spans="1:8">
      <c r="A59" s="165">
        <v>45</v>
      </c>
      <c r="B59" s="162" t="s">
        <v>1120</v>
      </c>
      <c r="C59" s="277" t="s">
        <v>1392</v>
      </c>
      <c r="D59" s="274" t="s">
        <v>1393</v>
      </c>
      <c r="E59" s="183" t="s">
        <v>37</v>
      </c>
      <c r="F59" s="279">
        <v>1</v>
      </c>
      <c r="G59" s="21"/>
      <c r="H59" s="22"/>
    </row>
    <row r="60" spans="1:8">
      <c r="A60" s="165">
        <v>46</v>
      </c>
      <c r="B60" s="162" t="s">
        <v>1120</v>
      </c>
      <c r="C60" s="277" t="s">
        <v>1394</v>
      </c>
      <c r="D60" s="274" t="s">
        <v>1395</v>
      </c>
      <c r="E60" s="183" t="s">
        <v>37</v>
      </c>
      <c r="F60" s="279">
        <v>1</v>
      </c>
      <c r="G60" s="21"/>
      <c r="H60" s="22"/>
    </row>
    <row r="61" spans="1:8">
      <c r="A61" s="165">
        <v>47</v>
      </c>
      <c r="B61" s="162" t="s">
        <v>1120</v>
      </c>
      <c r="C61" s="274" t="s">
        <v>1396</v>
      </c>
      <c r="D61" s="274" t="s">
        <v>1397</v>
      </c>
      <c r="E61" s="183" t="s">
        <v>37</v>
      </c>
      <c r="F61" s="279">
        <v>1</v>
      </c>
      <c r="G61" s="21"/>
      <c r="H61" s="22"/>
    </row>
    <row r="62" spans="1:8">
      <c r="A62" s="165">
        <v>48</v>
      </c>
      <c r="B62" s="162" t="s">
        <v>1120</v>
      </c>
      <c r="C62" s="274" t="s">
        <v>1398</v>
      </c>
      <c r="D62" s="274" t="s">
        <v>1399</v>
      </c>
      <c r="E62" s="183" t="s">
        <v>37</v>
      </c>
      <c r="F62" s="279">
        <v>1</v>
      </c>
      <c r="G62" s="21"/>
      <c r="H62" s="22"/>
    </row>
    <row r="63" spans="1:8">
      <c r="A63" s="165">
        <v>49</v>
      </c>
      <c r="B63" s="162" t="s">
        <v>1120</v>
      </c>
      <c r="C63" s="274" t="s">
        <v>1400</v>
      </c>
      <c r="D63" s="274" t="s">
        <v>1401</v>
      </c>
      <c r="E63" s="183" t="s">
        <v>37</v>
      </c>
      <c r="F63" s="279">
        <v>2</v>
      </c>
      <c r="G63" s="21"/>
      <c r="H63" s="22"/>
    </row>
    <row r="64" spans="1:8">
      <c r="A64" s="165">
        <v>50</v>
      </c>
      <c r="B64" s="162" t="s">
        <v>1120</v>
      </c>
      <c r="C64" s="274" t="s">
        <v>1396</v>
      </c>
      <c r="D64" s="274" t="s">
        <v>1402</v>
      </c>
      <c r="E64" s="183" t="s">
        <v>37</v>
      </c>
      <c r="F64" s="279">
        <v>1</v>
      </c>
      <c r="G64" s="21"/>
      <c r="H64" s="22"/>
    </row>
    <row r="65" spans="1:8">
      <c r="A65" s="165">
        <v>51</v>
      </c>
      <c r="B65" s="162" t="s">
        <v>1120</v>
      </c>
      <c r="C65" s="274" t="s">
        <v>1403</v>
      </c>
      <c r="D65" s="274"/>
      <c r="E65" s="183" t="s">
        <v>37</v>
      </c>
      <c r="F65" s="275">
        <v>1</v>
      </c>
      <c r="G65" s="21"/>
      <c r="H65" s="22"/>
    </row>
    <row r="66" spans="1:8">
      <c r="A66" s="165">
        <v>52</v>
      </c>
      <c r="B66" s="162" t="s">
        <v>1120</v>
      </c>
      <c r="C66" s="274" t="s">
        <v>1404</v>
      </c>
      <c r="D66" s="274"/>
      <c r="E66" s="183" t="s">
        <v>37</v>
      </c>
      <c r="F66" s="275">
        <v>1</v>
      </c>
      <c r="G66" s="21"/>
      <c r="H66" s="22"/>
    </row>
    <row r="67" spans="1:8">
      <c r="A67" s="165">
        <v>53</v>
      </c>
      <c r="B67" s="162" t="s">
        <v>1120</v>
      </c>
      <c r="C67" s="274" t="s">
        <v>1405</v>
      </c>
      <c r="D67" s="274"/>
      <c r="E67" s="183" t="s">
        <v>37</v>
      </c>
      <c r="F67" s="275">
        <v>1</v>
      </c>
      <c r="G67" s="21"/>
      <c r="H67" s="22"/>
    </row>
    <row r="68" spans="1:8" s="17" customFormat="1">
      <c r="A68" s="28"/>
      <c r="B68" s="29"/>
      <c r="C68" s="30"/>
      <c r="D68" s="30"/>
      <c r="E68" s="31"/>
      <c r="F68" s="12"/>
      <c r="G68" s="12"/>
      <c r="H68" s="32"/>
    </row>
    <row r="69" spans="1:8" ht="15">
      <c r="A69" s="13"/>
      <c r="B69" s="13"/>
      <c r="C69" s="18"/>
      <c r="D69" s="18"/>
      <c r="E69" s="19"/>
      <c r="F69" s="18"/>
      <c r="G69" s="18" t="s">
        <v>6</v>
      </c>
      <c r="H69" s="20"/>
    </row>
    <row r="71" spans="1:8" s="25" customFormat="1" ht="12.75" customHeight="1">
      <c r="B71" s="26" t="str">
        <f>'1,1'!B37</f>
        <v>Piezīmes:</v>
      </c>
    </row>
    <row r="72" spans="1:8" s="25" customFormat="1" ht="45" customHeight="1">
      <c r="A72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72" s="684"/>
      <c r="C72" s="684"/>
      <c r="D72" s="684"/>
      <c r="E72" s="684"/>
      <c r="F72" s="684"/>
      <c r="G72" s="684"/>
      <c r="H72" s="684"/>
    </row>
    <row r="73" spans="1:8" s="25" customFormat="1" ht="12.75" customHeight="1">
      <c r="A73" s="684" t="e">
        <f>'1,1'!#REF!</f>
        <v>#REF!</v>
      </c>
      <c r="B73" s="684"/>
      <c r="C73" s="684"/>
      <c r="D73" s="684"/>
      <c r="E73" s="684"/>
      <c r="F73" s="684"/>
      <c r="G73" s="684"/>
      <c r="H73" s="684"/>
    </row>
    <row r="74" spans="1:8" s="25" customFormat="1" ht="12.75" customHeight="1">
      <c r="B74" s="27"/>
    </row>
    <row r="75" spans="1:8">
      <c r="B75" s="5" t="str">
        <f>'1,1'!B40</f>
        <v>Sastādīja:</v>
      </c>
    </row>
    <row r="76" spans="1:8" ht="14.25" customHeight="1">
      <c r="C76" s="33" t="str">
        <f>'1,1'!C41</f>
        <v>Arnis Gailītis</v>
      </c>
      <c r="D76" s="33"/>
    </row>
    <row r="77" spans="1:8">
      <c r="C77" s="34" t="str">
        <f>'1,1'!C42</f>
        <v>Sertifikāta Nr.20-5643</v>
      </c>
      <c r="D77" s="34"/>
      <c r="E77" s="35"/>
    </row>
    <row r="80" spans="1:8">
      <c r="B80" s="41" t="str">
        <f>'1,1'!B45</f>
        <v>Pārbaudīja:</v>
      </c>
      <c r="C80" s="3"/>
      <c r="D80" s="3"/>
    </row>
    <row r="81" spans="2:4">
      <c r="B81" s="2"/>
      <c r="C81" s="33" t="str">
        <f>'1,1'!C46</f>
        <v>Andris Kokins</v>
      </c>
      <c r="D81" s="33"/>
    </row>
    <row r="82" spans="2:4">
      <c r="B82" s="1"/>
      <c r="C82" s="34" t="str">
        <f>'1,1'!C47</f>
        <v>Sertifikāta Nr.10-0024</v>
      </c>
      <c r="D82" s="34"/>
    </row>
  </sheetData>
  <mergeCells count="15">
    <mergeCell ref="A73:H73"/>
    <mergeCell ref="A72:H72"/>
    <mergeCell ref="A1:C1"/>
    <mergeCell ref="A2:H2"/>
    <mergeCell ref="A7:H7"/>
    <mergeCell ref="A11:A12"/>
    <mergeCell ref="B11:B12"/>
    <mergeCell ref="C11:C12"/>
    <mergeCell ref="E11:E12"/>
    <mergeCell ref="F11:F12"/>
    <mergeCell ref="G11:G12"/>
    <mergeCell ref="H11:H12"/>
    <mergeCell ref="C3:H3"/>
    <mergeCell ref="C4:H4"/>
    <mergeCell ref="C5:H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35"/>
  <sheetViews>
    <sheetView showZeros="0" view="pageBreakPreview" topLeftCell="A4" zoomScale="80" zoomScaleNormal="100" zoomScaleSheetLayoutView="80" workbookViewId="0">
      <selection activeCell="E16" sqref="E16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8.140625" style="5" customWidth="1"/>
    <col min="5" max="6" width="9.140625" style="5"/>
    <col min="7" max="7" width="22.14062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686" t="s">
        <v>15</v>
      </c>
      <c r="B1" s="686"/>
      <c r="C1" s="686"/>
      <c r="D1" s="36" t="str">
        <f ca="1">MID(CELL("filename",A1), FIND("]", CELL("filename",A1))+ 1, 255)</f>
        <v>1,3</v>
      </c>
      <c r="E1" s="36"/>
      <c r="F1" s="36"/>
      <c r="G1" s="36"/>
    </row>
    <row r="2" spans="1:7" s="9" customFormat="1" ht="15">
      <c r="A2" s="687" t="str">
        <f>C13</f>
        <v>Zemes darbi</v>
      </c>
      <c r="B2" s="687"/>
      <c r="C2" s="687"/>
      <c r="D2" s="687"/>
      <c r="E2" s="687"/>
      <c r="F2" s="687"/>
      <c r="G2" s="687"/>
    </row>
    <row r="3" spans="1:7" ht="47.25" customHeight="1">
      <c r="A3" s="6"/>
      <c r="B3" s="6" t="s">
        <v>2</v>
      </c>
      <c r="C3" s="695" t="str">
        <f>'1,1'!C3:G3</f>
        <v>Skolas ēka un Siguldas mācību korpuss</v>
      </c>
      <c r="D3" s="695"/>
      <c r="E3" s="695"/>
      <c r="F3" s="695"/>
      <c r="G3" s="695"/>
    </row>
    <row r="4" spans="1:7" ht="40.5" customHeight="1">
      <c r="A4" s="6"/>
      <c r="B4" s="6" t="s">
        <v>3</v>
      </c>
      <c r="C4" s="695" t="str">
        <f>'1,1'!C4:G4</f>
        <v>Skolas ēkas pārbūve un Siguldas mācību korpusa būvniecība (1. kārta- mācību korpuss)</v>
      </c>
      <c r="D4" s="695"/>
      <c r="E4" s="695"/>
      <c r="F4" s="695"/>
      <c r="G4" s="695"/>
    </row>
    <row r="5" spans="1:7" ht="15">
      <c r="A5" s="6"/>
      <c r="B5" s="6" t="s">
        <v>4</v>
      </c>
      <c r="C5" s="695" t="str">
        <f>'1,1'!C5</f>
        <v>Ata Kronvalda iela 7, Sigulda</v>
      </c>
      <c r="D5" s="695"/>
      <c r="E5" s="695"/>
      <c r="F5" s="695"/>
      <c r="G5" s="695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</row>
    <row r="8" spans="1:7">
      <c r="A8" s="8"/>
      <c r="B8" s="8"/>
      <c r="D8" s="11"/>
      <c r="E8" s="14"/>
      <c r="F8" s="14"/>
      <c r="G8" s="10"/>
    </row>
    <row r="9" spans="1:7" ht="15" customHeight="1">
      <c r="A9" s="16"/>
      <c r="B9" s="16"/>
      <c r="C9" s="4" t="str">
        <f>'1,1'!C9</f>
        <v>Tāme sastādīta:  2017.gada 2. maijs</v>
      </c>
      <c r="F9" s="15"/>
      <c r="G9" s="15"/>
    </row>
    <row r="10" spans="1:7" ht="15">
      <c r="A10" s="16"/>
      <c r="B10" s="16"/>
    </row>
    <row r="11" spans="1:7" ht="14.25" customHeight="1">
      <c r="A11" s="690" t="s">
        <v>5</v>
      </c>
      <c r="B11" s="691" t="s">
        <v>7</v>
      </c>
      <c r="C11" s="693" t="s">
        <v>8</v>
      </c>
      <c r="D11" s="694" t="s">
        <v>9</v>
      </c>
      <c r="E11" s="690" t="s">
        <v>10</v>
      </c>
      <c r="F11" s="688" t="s">
        <v>19</v>
      </c>
      <c r="G11" s="688" t="s">
        <v>20</v>
      </c>
    </row>
    <row r="12" spans="1:7" ht="59.25" customHeight="1">
      <c r="A12" s="690"/>
      <c r="B12" s="692"/>
      <c r="C12" s="693"/>
      <c r="D12" s="694"/>
      <c r="E12" s="690"/>
      <c r="F12" s="689"/>
      <c r="G12" s="689"/>
    </row>
    <row r="13" spans="1:7" ht="15.75">
      <c r="A13" s="415"/>
      <c r="B13" s="427">
        <v>0</v>
      </c>
      <c r="C13" s="48" t="s">
        <v>1553</v>
      </c>
      <c r="D13" s="416"/>
      <c r="E13" s="417"/>
      <c r="F13" s="23"/>
      <c r="G13" s="24"/>
    </row>
    <row r="14" spans="1:7" ht="25.5">
      <c r="A14" s="418">
        <v>1</v>
      </c>
      <c r="B14" s="436" t="s">
        <v>1580</v>
      </c>
      <c r="C14" s="429" t="s">
        <v>1955</v>
      </c>
      <c r="D14" s="430" t="s">
        <v>37</v>
      </c>
      <c r="E14" s="431">
        <v>1</v>
      </c>
      <c r="F14" s="21"/>
      <c r="G14" s="22"/>
    </row>
    <row r="15" spans="1:7">
      <c r="A15" s="418">
        <v>2</v>
      </c>
      <c r="B15" s="436" t="s">
        <v>1580</v>
      </c>
      <c r="C15" s="429" t="s">
        <v>1956</v>
      </c>
      <c r="D15" s="430" t="s">
        <v>37</v>
      </c>
      <c r="E15" s="431">
        <v>1</v>
      </c>
      <c r="F15" s="21"/>
      <c r="G15" s="22"/>
    </row>
    <row r="16" spans="1:7" ht="25.5">
      <c r="A16" s="418">
        <v>3</v>
      </c>
      <c r="B16" s="436" t="s">
        <v>1580</v>
      </c>
      <c r="C16" s="432" t="s">
        <v>1957</v>
      </c>
      <c r="D16" s="433" t="s">
        <v>1429</v>
      </c>
      <c r="E16" s="434">
        <v>2799</v>
      </c>
      <c r="F16" s="21"/>
      <c r="G16" s="22"/>
    </row>
    <row r="17" spans="1:7">
      <c r="A17" s="418">
        <v>4</v>
      </c>
      <c r="B17" s="436" t="s">
        <v>1580</v>
      </c>
      <c r="C17" s="432" t="s">
        <v>1958</v>
      </c>
      <c r="D17" s="433" t="s">
        <v>1429</v>
      </c>
      <c r="E17" s="434">
        <v>307</v>
      </c>
      <c r="F17" s="21"/>
      <c r="G17" s="22"/>
    </row>
    <row r="18" spans="1:7" ht="25.5">
      <c r="A18" s="418">
        <v>5</v>
      </c>
      <c r="B18" s="436" t="s">
        <v>1580</v>
      </c>
      <c r="C18" s="432" t="s">
        <v>1959</v>
      </c>
      <c r="D18" s="433" t="s">
        <v>1429</v>
      </c>
      <c r="E18" s="434">
        <v>607</v>
      </c>
      <c r="F18" s="21"/>
      <c r="G18" s="22"/>
    </row>
    <row r="19" spans="1:7" ht="25.5">
      <c r="A19" s="418">
        <v>6</v>
      </c>
      <c r="B19" s="436" t="s">
        <v>1580</v>
      </c>
      <c r="C19" s="435" t="s">
        <v>1960</v>
      </c>
      <c r="D19" s="433" t="s">
        <v>1429</v>
      </c>
      <c r="E19" s="434">
        <v>240</v>
      </c>
      <c r="F19" s="21"/>
      <c r="G19" s="22"/>
    </row>
    <row r="20" spans="1:7">
      <c r="A20" s="418">
        <v>7</v>
      </c>
      <c r="B20" s="436" t="s">
        <v>1580</v>
      </c>
      <c r="C20" s="435" t="s">
        <v>1961</v>
      </c>
      <c r="D20" s="433" t="s">
        <v>1429</v>
      </c>
      <c r="E20" s="434">
        <v>1399</v>
      </c>
      <c r="F20" s="21"/>
      <c r="G20" s="22"/>
    </row>
    <row r="21" spans="1:7" s="17" customFormat="1">
      <c r="A21" s="28"/>
      <c r="B21" s="29"/>
      <c r="C21" s="30"/>
      <c r="D21" s="31"/>
      <c r="E21" s="12"/>
      <c r="F21" s="12"/>
      <c r="G21" s="32"/>
    </row>
    <row r="22" spans="1:7" ht="15">
      <c r="A22" s="13"/>
      <c r="B22" s="13"/>
      <c r="C22" s="18"/>
      <c r="D22" s="19"/>
      <c r="E22" s="18"/>
      <c r="F22" s="18" t="s">
        <v>6</v>
      </c>
      <c r="G22" s="20"/>
    </row>
    <row r="24" spans="1:7" s="25" customFormat="1" ht="12.75" customHeight="1">
      <c r="B24" s="26" t="str">
        <f>'1,1'!B37</f>
        <v>Piezīmes:</v>
      </c>
    </row>
    <row r="25" spans="1:7" s="25" customFormat="1" ht="45" customHeight="1">
      <c r="A25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25" s="684"/>
      <c r="C25" s="684"/>
      <c r="D25" s="684"/>
      <c r="E25" s="684"/>
      <c r="F25" s="684"/>
      <c r="G25" s="684"/>
    </row>
    <row r="26" spans="1:7" s="25" customFormat="1" ht="12.75" customHeight="1">
      <c r="A26" s="684" t="e">
        <f>'1,1'!#REF!</f>
        <v>#REF!</v>
      </c>
      <c r="B26" s="684"/>
      <c r="C26" s="684"/>
      <c r="D26" s="684"/>
      <c r="E26" s="684"/>
      <c r="F26" s="684"/>
      <c r="G26" s="684"/>
    </row>
    <row r="27" spans="1:7" s="25" customFormat="1" ht="12.75" customHeight="1">
      <c r="B27" s="27"/>
    </row>
    <row r="28" spans="1:7">
      <c r="B28" s="5" t="str">
        <f>'1,1'!B40</f>
        <v>Sastādīja:</v>
      </c>
    </row>
    <row r="29" spans="1:7" ht="14.25" customHeight="1">
      <c r="C29" s="33" t="str">
        <f>'1,1'!C41</f>
        <v>Arnis Gailītis</v>
      </c>
    </row>
    <row r="30" spans="1:7">
      <c r="C30" s="34" t="str">
        <f>'1,1'!C42</f>
        <v>Sertifikāta Nr.20-5643</v>
      </c>
      <c r="D30" s="35"/>
    </row>
    <row r="33" spans="2:3">
      <c r="B33" s="41" t="str">
        <f>'1,1'!B45</f>
        <v>Pārbaudīja:</v>
      </c>
      <c r="C33" s="3"/>
    </row>
    <row r="34" spans="2:3">
      <c r="B34" s="2"/>
      <c r="C34" s="33" t="str">
        <f>'1,1'!C46</f>
        <v>Andris Kokins</v>
      </c>
    </row>
    <row r="35" spans="2:3">
      <c r="B35" s="1"/>
      <c r="C35" s="34" t="str">
        <f>'1,1'!C47</f>
        <v>Sertifikāta Nr.10-0024</v>
      </c>
    </row>
  </sheetData>
  <mergeCells count="15">
    <mergeCell ref="A26:G26"/>
    <mergeCell ref="A25:G25"/>
    <mergeCell ref="A1:C1"/>
    <mergeCell ref="A2:G2"/>
    <mergeCell ref="A7:G7"/>
    <mergeCell ref="A11:A12"/>
    <mergeCell ref="B11:B12"/>
    <mergeCell ref="C11:C12"/>
    <mergeCell ref="D11:D12"/>
    <mergeCell ref="E11:E12"/>
    <mergeCell ref="F11:F12"/>
    <mergeCell ref="G11:G12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54"/>
  <sheetViews>
    <sheetView showZeros="0" view="pageBreakPreview" zoomScale="80" zoomScaleNormal="100" zoomScaleSheetLayoutView="80" workbookViewId="0">
      <selection activeCell="C11" sqref="C11:D12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7.5703125" style="5" customWidth="1"/>
    <col min="5" max="5" width="8.140625" style="5" customWidth="1"/>
    <col min="6" max="7" width="9.140625" style="5"/>
    <col min="8" max="8" width="20.7109375" style="5" customWidth="1"/>
    <col min="9" max="9" width="9.140625" style="5"/>
    <col min="10" max="10" width="0" style="5" hidden="1" customWidth="1"/>
    <col min="11" max="16384" width="9.140625" style="5"/>
  </cols>
  <sheetData>
    <row r="1" spans="1:8" s="9" customFormat="1" ht="15">
      <c r="A1" s="686" t="s">
        <v>15</v>
      </c>
      <c r="B1" s="686"/>
      <c r="C1" s="686"/>
      <c r="D1" s="43"/>
      <c r="E1" s="36" t="str">
        <f ca="1">MID(CELL("filename",A1), FIND("]", CELL("filename",A1))+ 1, 255)</f>
        <v>3,1</v>
      </c>
      <c r="F1" s="36"/>
      <c r="G1" s="36"/>
      <c r="H1" s="36"/>
    </row>
    <row r="2" spans="1:8" s="9" customFormat="1" ht="15">
      <c r="A2" s="687" t="str">
        <f>C13</f>
        <v>Ārējais ūdensvads</v>
      </c>
      <c r="B2" s="687"/>
      <c r="C2" s="687"/>
      <c r="D2" s="687"/>
      <c r="E2" s="687"/>
      <c r="F2" s="687"/>
      <c r="G2" s="687"/>
      <c r="H2" s="687"/>
    </row>
    <row r="3" spans="1:8" ht="47.25" customHeight="1">
      <c r="A3" s="6"/>
      <c r="B3" s="6" t="s">
        <v>2</v>
      </c>
      <c r="C3" s="695" t="str">
        <f>'1,1'!C3</f>
        <v>Skolas ēka un Siguldas mācību korpuss</v>
      </c>
      <c r="D3" s="695"/>
      <c r="E3" s="695"/>
      <c r="F3" s="695"/>
      <c r="G3" s="695"/>
      <c r="H3" s="695"/>
    </row>
    <row r="4" spans="1:8" ht="40.5" customHeight="1">
      <c r="A4" s="6"/>
      <c r="B4" s="6" t="s">
        <v>3</v>
      </c>
      <c r="C4" s="695" t="str">
        <f>'1,1'!C4</f>
        <v>Skolas ēkas pārbūve un Siguldas mācību korpusa būvniecība (1. kārta- mācību korpuss)</v>
      </c>
      <c r="D4" s="695"/>
      <c r="E4" s="695"/>
      <c r="F4" s="695"/>
      <c r="G4" s="695"/>
      <c r="H4" s="695"/>
    </row>
    <row r="5" spans="1:8" ht="15">
      <c r="A5" s="6"/>
      <c r="B5" s="6" t="s">
        <v>4</v>
      </c>
      <c r="C5" s="696" t="str">
        <f>'1,1'!C5</f>
        <v>Ata Kronvalda iela 7, Sigulda</v>
      </c>
      <c r="D5" s="696"/>
      <c r="E5" s="696"/>
      <c r="F5" s="696"/>
      <c r="G5" s="696"/>
      <c r="H5" s="696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  <c r="H7" s="685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690" t="s">
        <v>5</v>
      </c>
      <c r="B11" s="691" t="s">
        <v>7</v>
      </c>
      <c r="C11" s="697" t="s">
        <v>8</v>
      </c>
      <c r="D11" s="698"/>
      <c r="E11" s="694" t="s">
        <v>9</v>
      </c>
      <c r="F11" s="690" t="s">
        <v>10</v>
      </c>
      <c r="G11" s="688" t="s">
        <v>19</v>
      </c>
      <c r="H11" s="688" t="s">
        <v>20</v>
      </c>
    </row>
    <row r="12" spans="1:8" ht="59.25" customHeight="1">
      <c r="A12" s="690"/>
      <c r="B12" s="692"/>
      <c r="C12" s="699"/>
      <c r="D12" s="700"/>
      <c r="E12" s="694"/>
      <c r="F12" s="690"/>
      <c r="G12" s="689"/>
      <c r="H12" s="689"/>
    </row>
    <row r="13" spans="1:8" ht="15.75">
      <c r="A13" s="158"/>
      <c r="B13" s="280"/>
      <c r="C13" s="88" t="s">
        <v>1629</v>
      </c>
      <c r="D13" s="88"/>
      <c r="E13" s="123"/>
      <c r="F13" s="124"/>
      <c r="G13" s="23"/>
      <c r="H13" s="24"/>
    </row>
    <row r="14" spans="1:8" ht="15">
      <c r="A14" s="218"/>
      <c r="B14" s="219"/>
      <c r="C14" s="220" t="s">
        <v>1406</v>
      </c>
      <c r="D14" s="220"/>
      <c r="E14" s="221"/>
      <c r="F14" s="222"/>
      <c r="G14" s="21"/>
      <c r="H14" s="22"/>
    </row>
    <row r="15" spans="1:8">
      <c r="A15" s="281">
        <v>1</v>
      </c>
      <c r="B15" s="141" t="s">
        <v>1407</v>
      </c>
      <c r="C15" s="282" t="s">
        <v>1408</v>
      </c>
      <c r="D15" s="283"/>
      <c r="E15" s="284" t="s">
        <v>37</v>
      </c>
      <c r="F15" s="283">
        <v>1</v>
      </c>
      <c r="G15" s="21"/>
      <c r="H15" s="22"/>
    </row>
    <row r="16" spans="1:8">
      <c r="A16" s="281">
        <v>2</v>
      </c>
      <c r="B16" s="141" t="s">
        <v>1407</v>
      </c>
      <c r="C16" s="282" t="s">
        <v>1409</v>
      </c>
      <c r="D16" s="283"/>
      <c r="E16" s="284" t="s">
        <v>37</v>
      </c>
      <c r="F16" s="283">
        <v>1</v>
      </c>
      <c r="G16" s="21"/>
      <c r="H16" s="22"/>
    </row>
    <row r="17" spans="1:8">
      <c r="A17" s="281">
        <v>3</v>
      </c>
      <c r="B17" s="141" t="s">
        <v>1407</v>
      </c>
      <c r="C17" s="282" t="s">
        <v>1410</v>
      </c>
      <c r="D17" s="283">
        <v>150</v>
      </c>
      <c r="E17" s="284" t="s">
        <v>40</v>
      </c>
      <c r="F17" s="283">
        <v>2</v>
      </c>
      <c r="G17" s="21"/>
      <c r="H17" s="22"/>
    </row>
    <row r="18" spans="1:8">
      <c r="A18" s="281">
        <v>4</v>
      </c>
      <c r="B18" s="141" t="s">
        <v>1407</v>
      </c>
      <c r="C18" s="282" t="s">
        <v>1411</v>
      </c>
      <c r="D18" s="283" t="s">
        <v>1412</v>
      </c>
      <c r="E18" s="284" t="s">
        <v>40</v>
      </c>
      <c r="F18" s="283">
        <v>1</v>
      </c>
      <c r="G18" s="21"/>
      <c r="H18" s="22"/>
    </row>
    <row r="19" spans="1:8" ht="25.5">
      <c r="A19" s="281">
        <v>5</v>
      </c>
      <c r="B19" s="141" t="s">
        <v>1407</v>
      </c>
      <c r="C19" s="282" t="s">
        <v>1413</v>
      </c>
      <c r="D19" s="283">
        <v>100</v>
      </c>
      <c r="E19" s="284" t="s">
        <v>40</v>
      </c>
      <c r="F19" s="283">
        <v>1</v>
      </c>
      <c r="G19" s="21"/>
      <c r="H19" s="22"/>
    </row>
    <row r="20" spans="1:8" ht="25.5">
      <c r="A20" s="281">
        <v>6</v>
      </c>
      <c r="B20" s="141" t="s">
        <v>1407</v>
      </c>
      <c r="C20" s="282" t="s">
        <v>1414</v>
      </c>
      <c r="D20" s="283">
        <v>50</v>
      </c>
      <c r="E20" s="284" t="s">
        <v>40</v>
      </c>
      <c r="F20" s="283">
        <v>1</v>
      </c>
      <c r="G20" s="21"/>
      <c r="H20" s="22"/>
    </row>
    <row r="21" spans="1:8">
      <c r="A21" s="281">
        <v>7</v>
      </c>
      <c r="B21" s="141" t="s">
        <v>1407</v>
      </c>
      <c r="C21" s="282" t="s">
        <v>1415</v>
      </c>
      <c r="D21" s="283" t="s">
        <v>1416</v>
      </c>
      <c r="E21" s="284" t="s">
        <v>40</v>
      </c>
      <c r="F21" s="283">
        <v>1</v>
      </c>
      <c r="G21" s="21"/>
      <c r="H21" s="22"/>
    </row>
    <row r="22" spans="1:8">
      <c r="A22" s="281">
        <v>8</v>
      </c>
      <c r="B22" s="141" t="s">
        <v>1407</v>
      </c>
      <c r="C22" s="282" t="s">
        <v>1417</v>
      </c>
      <c r="D22" s="283">
        <v>63</v>
      </c>
      <c r="E22" s="284" t="s">
        <v>40</v>
      </c>
      <c r="F22" s="285" t="s">
        <v>500</v>
      </c>
      <c r="G22" s="21"/>
      <c r="H22" s="22"/>
    </row>
    <row r="23" spans="1:8">
      <c r="A23" s="281">
        <v>9</v>
      </c>
      <c r="B23" s="141" t="s">
        <v>1407</v>
      </c>
      <c r="C23" s="282" t="s">
        <v>1418</v>
      </c>
      <c r="D23" s="283">
        <v>63</v>
      </c>
      <c r="E23" s="284" t="s">
        <v>40</v>
      </c>
      <c r="F23" s="285" t="s">
        <v>500</v>
      </c>
      <c r="G23" s="21"/>
      <c r="H23" s="22"/>
    </row>
    <row r="24" spans="1:8">
      <c r="A24" s="281">
        <v>10</v>
      </c>
      <c r="B24" s="141" t="s">
        <v>1407</v>
      </c>
      <c r="C24" s="282" t="s">
        <v>1419</v>
      </c>
      <c r="D24" s="283" t="s">
        <v>1420</v>
      </c>
      <c r="E24" s="284" t="s">
        <v>40</v>
      </c>
      <c r="F24" s="285" t="s">
        <v>582</v>
      </c>
      <c r="G24" s="21"/>
      <c r="H24" s="22"/>
    </row>
    <row r="25" spans="1:8">
      <c r="A25" s="281">
        <v>11</v>
      </c>
      <c r="B25" s="141" t="s">
        <v>1407</v>
      </c>
      <c r="C25" s="282" t="s">
        <v>1421</v>
      </c>
      <c r="D25" s="283">
        <v>63</v>
      </c>
      <c r="E25" s="284" t="s">
        <v>40</v>
      </c>
      <c r="F25" s="283">
        <v>6</v>
      </c>
      <c r="G25" s="21"/>
      <c r="H25" s="22"/>
    </row>
    <row r="26" spans="1:8">
      <c r="A26" s="281">
        <v>12</v>
      </c>
      <c r="B26" s="141" t="s">
        <v>1407</v>
      </c>
      <c r="C26" s="282" t="s">
        <v>1422</v>
      </c>
      <c r="D26" s="283">
        <v>110</v>
      </c>
      <c r="E26" s="284" t="s">
        <v>40</v>
      </c>
      <c r="F26" s="283">
        <v>4</v>
      </c>
      <c r="G26" s="21"/>
      <c r="H26" s="22"/>
    </row>
    <row r="27" spans="1:8">
      <c r="A27" s="281">
        <v>13</v>
      </c>
      <c r="B27" s="141" t="s">
        <v>1407</v>
      </c>
      <c r="C27" s="282" t="s">
        <v>1423</v>
      </c>
      <c r="D27" s="283" t="s">
        <v>1424</v>
      </c>
      <c r="E27" s="284" t="s">
        <v>40</v>
      </c>
      <c r="F27" s="285" t="s">
        <v>500</v>
      </c>
      <c r="G27" s="21"/>
      <c r="H27" s="22"/>
    </row>
    <row r="28" spans="1:8" ht="63.75">
      <c r="A28" s="281">
        <v>14</v>
      </c>
      <c r="B28" s="141" t="s">
        <v>1407</v>
      </c>
      <c r="C28" s="286" t="s">
        <v>1425</v>
      </c>
      <c r="D28" s="141">
        <v>110</v>
      </c>
      <c r="E28" s="141" t="s">
        <v>32</v>
      </c>
      <c r="F28" s="283">
        <v>12</v>
      </c>
      <c r="G28" s="21"/>
      <c r="H28" s="22"/>
    </row>
    <row r="29" spans="1:8" ht="63.75">
      <c r="A29" s="281">
        <v>15</v>
      </c>
      <c r="B29" s="141" t="s">
        <v>1407</v>
      </c>
      <c r="C29" s="286" t="s">
        <v>1425</v>
      </c>
      <c r="D29" s="141">
        <v>63</v>
      </c>
      <c r="E29" s="141" t="s">
        <v>32</v>
      </c>
      <c r="F29" s="283">
        <v>25</v>
      </c>
      <c r="G29" s="21"/>
      <c r="H29" s="22"/>
    </row>
    <row r="30" spans="1:8">
      <c r="A30" s="281">
        <v>16</v>
      </c>
      <c r="B30" s="141" t="s">
        <v>1407</v>
      </c>
      <c r="C30" s="287" t="s">
        <v>1426</v>
      </c>
      <c r="D30" s="283"/>
      <c r="E30" s="284" t="s">
        <v>40</v>
      </c>
      <c r="F30" s="288">
        <v>4</v>
      </c>
      <c r="G30" s="21"/>
      <c r="H30" s="22"/>
    </row>
    <row r="31" spans="1:8" ht="25.5">
      <c r="A31" s="281">
        <v>17</v>
      </c>
      <c r="B31" s="141" t="s">
        <v>1407</v>
      </c>
      <c r="C31" s="289" t="s">
        <v>1427</v>
      </c>
      <c r="D31" s="283" t="s">
        <v>1428</v>
      </c>
      <c r="E31" s="284" t="s">
        <v>1429</v>
      </c>
      <c r="F31" s="283">
        <f>(F28+F29)*0.1*1</f>
        <v>3.7</v>
      </c>
      <c r="G31" s="21"/>
      <c r="H31" s="22"/>
    </row>
    <row r="32" spans="1:8" ht="25.5">
      <c r="A32" s="281">
        <v>18</v>
      </c>
      <c r="B32" s="141" t="s">
        <v>1407</v>
      </c>
      <c r="C32" s="289" t="s">
        <v>1430</v>
      </c>
      <c r="D32" s="283" t="s">
        <v>1428</v>
      </c>
      <c r="E32" s="284" t="s">
        <v>1429</v>
      </c>
      <c r="F32" s="283">
        <f>(F28+F29)*0.3*1</f>
        <v>11.1</v>
      </c>
      <c r="G32" s="21"/>
      <c r="H32" s="22"/>
    </row>
    <row r="33" spans="1:8">
      <c r="A33" s="281">
        <v>19</v>
      </c>
      <c r="B33" s="141" t="s">
        <v>1407</v>
      </c>
      <c r="C33" s="289" t="s">
        <v>1431</v>
      </c>
      <c r="D33" s="283"/>
      <c r="E33" s="284" t="s">
        <v>1137</v>
      </c>
      <c r="F33" s="283">
        <v>35</v>
      </c>
      <c r="G33" s="21"/>
      <c r="H33" s="22"/>
    </row>
    <row r="34" spans="1:8">
      <c r="A34" s="281">
        <v>20</v>
      </c>
      <c r="B34" s="141" t="s">
        <v>1407</v>
      </c>
      <c r="C34" s="289" t="s">
        <v>1432</v>
      </c>
      <c r="D34" s="283"/>
      <c r="E34" s="284" t="s">
        <v>1137</v>
      </c>
      <c r="F34" s="283">
        <v>10</v>
      </c>
      <c r="G34" s="21"/>
      <c r="H34" s="22"/>
    </row>
    <row r="35" spans="1:8">
      <c r="A35" s="281">
        <v>21</v>
      </c>
      <c r="B35" s="141" t="s">
        <v>1407</v>
      </c>
      <c r="C35" s="282" t="s">
        <v>1433</v>
      </c>
      <c r="D35" s="283">
        <v>150</v>
      </c>
      <c r="E35" s="284" t="s">
        <v>32</v>
      </c>
      <c r="F35" s="283">
        <v>65</v>
      </c>
      <c r="G35" s="21"/>
      <c r="H35" s="22"/>
    </row>
    <row r="36" spans="1:8" ht="38.25">
      <c r="A36" s="281">
        <v>22</v>
      </c>
      <c r="B36" s="141" t="s">
        <v>1407</v>
      </c>
      <c r="C36" s="282" t="s">
        <v>1434</v>
      </c>
      <c r="D36" s="283">
        <v>150</v>
      </c>
      <c r="E36" s="284" t="s">
        <v>37</v>
      </c>
      <c r="F36" s="283">
        <v>1</v>
      </c>
      <c r="G36" s="21"/>
      <c r="H36" s="22"/>
    </row>
    <row r="37" spans="1:8">
      <c r="A37" s="281">
        <v>23</v>
      </c>
      <c r="B37" s="141" t="s">
        <v>1407</v>
      </c>
      <c r="C37" s="176" t="s">
        <v>1265</v>
      </c>
      <c r="D37" s="290"/>
      <c r="E37" s="284" t="s">
        <v>37</v>
      </c>
      <c r="F37" s="128">
        <v>1</v>
      </c>
      <c r="G37" s="21"/>
      <c r="H37" s="22"/>
    </row>
    <row r="38" spans="1:8">
      <c r="A38" s="281">
        <v>24</v>
      </c>
      <c r="B38" s="141" t="s">
        <v>1407</v>
      </c>
      <c r="C38" s="176" t="s">
        <v>1435</v>
      </c>
      <c r="D38" s="290"/>
      <c r="E38" s="284" t="s">
        <v>37</v>
      </c>
      <c r="F38" s="149">
        <v>1</v>
      </c>
      <c r="G38" s="21"/>
      <c r="H38" s="22"/>
    </row>
    <row r="39" spans="1:8">
      <c r="A39" s="281">
        <v>25</v>
      </c>
      <c r="B39" s="141" t="s">
        <v>1407</v>
      </c>
      <c r="C39" s="176" t="s">
        <v>1436</v>
      </c>
      <c r="D39" s="290"/>
      <c r="E39" s="291" t="s">
        <v>37</v>
      </c>
      <c r="F39" s="149">
        <v>1</v>
      </c>
      <c r="G39" s="21"/>
      <c r="H39" s="22"/>
    </row>
    <row r="40" spans="1:8" s="17" customFormat="1">
      <c r="A40" s="28"/>
      <c r="B40" s="29"/>
      <c r="C40" s="30"/>
      <c r="D40" s="30"/>
      <c r="E40" s="31"/>
      <c r="F40" s="12"/>
      <c r="G40" s="12"/>
      <c r="H40" s="32"/>
    </row>
    <row r="41" spans="1:8" ht="15">
      <c r="A41" s="13"/>
      <c r="B41" s="13"/>
      <c r="C41" s="18"/>
      <c r="D41" s="18"/>
      <c r="E41" s="19"/>
      <c r="F41" s="18"/>
      <c r="G41" s="18" t="s">
        <v>6</v>
      </c>
      <c r="H41" s="20"/>
    </row>
    <row r="43" spans="1:8" s="25" customFormat="1" ht="12.75" customHeight="1">
      <c r="B43" s="26" t="str">
        <f>'1,1'!B37</f>
        <v>Piezīmes:</v>
      </c>
    </row>
    <row r="44" spans="1:8" s="25" customFormat="1" ht="45" customHeight="1">
      <c r="A44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44" s="684"/>
      <c r="C44" s="684"/>
      <c r="D44" s="684"/>
      <c r="E44" s="684"/>
      <c r="F44" s="684"/>
      <c r="G44" s="684"/>
      <c r="H44" s="684"/>
    </row>
    <row r="45" spans="1:8" s="25" customFormat="1" ht="12.75" customHeight="1">
      <c r="A45" s="684" t="e">
        <f>'1,1'!#REF!</f>
        <v>#REF!</v>
      </c>
      <c r="B45" s="684"/>
      <c r="C45" s="684"/>
      <c r="D45" s="684"/>
      <c r="E45" s="684"/>
      <c r="F45" s="684"/>
      <c r="G45" s="684"/>
      <c r="H45" s="684"/>
    </row>
    <row r="46" spans="1:8" s="25" customFormat="1" ht="12.75" customHeight="1">
      <c r="B46" s="27"/>
    </row>
    <row r="47" spans="1:8">
      <c r="B47" s="5" t="str">
        <f>'1,1'!B40</f>
        <v>Sastādīja:</v>
      </c>
    </row>
    <row r="48" spans="1:8" ht="14.25" customHeight="1">
      <c r="C48" s="33" t="str">
        <f>'1,1'!C41</f>
        <v>Arnis Gailītis</v>
      </c>
      <c r="D48" s="33"/>
    </row>
    <row r="49" spans="2:5">
      <c r="C49" s="34" t="str">
        <f>'1,1'!C42</f>
        <v>Sertifikāta Nr.20-5643</v>
      </c>
      <c r="D49" s="34"/>
      <c r="E49" s="35"/>
    </row>
    <row r="52" spans="2:5">
      <c r="B52" s="41" t="str">
        <f>'1,1'!B45</f>
        <v>Pārbaudīja:</v>
      </c>
      <c r="C52" s="3"/>
      <c r="D52" s="3"/>
    </row>
    <row r="53" spans="2:5">
      <c r="B53" s="2"/>
      <c r="C53" s="33" t="str">
        <f>'1,1'!C46</f>
        <v>Andris Kokins</v>
      </c>
      <c r="D53" s="33"/>
    </row>
    <row r="54" spans="2:5">
      <c r="B54" s="1"/>
      <c r="C54" s="34" t="str">
        <f>'1,1'!C47</f>
        <v>Sertifikāta Nr.10-0024</v>
      </c>
      <c r="D54" s="34"/>
    </row>
  </sheetData>
  <mergeCells count="15">
    <mergeCell ref="A45:H45"/>
    <mergeCell ref="A44:H44"/>
    <mergeCell ref="A1:C1"/>
    <mergeCell ref="A2:H2"/>
    <mergeCell ref="A7:H7"/>
    <mergeCell ref="A11:A12"/>
    <mergeCell ref="B11:B12"/>
    <mergeCell ref="E11:E12"/>
    <mergeCell ref="F11:F12"/>
    <mergeCell ref="G11:G12"/>
    <mergeCell ref="H11:H12"/>
    <mergeCell ref="C3:H3"/>
    <mergeCell ref="C4:H4"/>
    <mergeCell ref="C5:H5"/>
    <mergeCell ref="C11:D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45"/>
  <sheetViews>
    <sheetView showZeros="0" view="pageBreakPreview" topLeftCell="A11" zoomScale="80" zoomScaleNormal="100" zoomScaleSheetLayoutView="80" workbookViewId="0">
      <selection activeCell="C16" sqref="C16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7.5703125" style="5" customWidth="1"/>
    <col min="5" max="5" width="8.140625" style="5" customWidth="1"/>
    <col min="6" max="7" width="9.140625" style="5"/>
    <col min="8" max="8" width="20.7109375" style="5" customWidth="1"/>
    <col min="9" max="9" width="9.140625" style="5"/>
    <col min="10" max="10" width="0" style="5" hidden="1" customWidth="1"/>
    <col min="11" max="16384" width="9.140625" style="5"/>
  </cols>
  <sheetData>
    <row r="1" spans="1:8" s="9" customFormat="1" ht="15">
      <c r="A1" s="686" t="s">
        <v>15</v>
      </c>
      <c r="B1" s="686"/>
      <c r="C1" s="686"/>
      <c r="D1" s="43"/>
      <c r="E1" s="36" t="str">
        <f ca="1">MID(CELL("filename",A1), FIND("]", CELL("filename",A1))+ 1, 255)</f>
        <v>3,2</v>
      </c>
      <c r="F1" s="36"/>
      <c r="G1" s="36"/>
      <c r="H1" s="36"/>
    </row>
    <row r="2" spans="1:8" s="9" customFormat="1" ht="15">
      <c r="A2" s="687" t="str">
        <f>C13</f>
        <v>Ārējā sadzīves kanalizācija</v>
      </c>
      <c r="B2" s="687"/>
      <c r="C2" s="687"/>
      <c r="D2" s="687"/>
      <c r="E2" s="687"/>
      <c r="F2" s="687"/>
      <c r="G2" s="687"/>
      <c r="H2" s="687"/>
    </row>
    <row r="3" spans="1:8" ht="47.25" customHeight="1">
      <c r="A3" s="6"/>
      <c r="B3" s="6" t="s">
        <v>2</v>
      </c>
      <c r="C3" s="695" t="str">
        <f>'1,1'!C3</f>
        <v>Skolas ēka un Siguldas mācību korpuss</v>
      </c>
      <c r="D3" s="695"/>
      <c r="E3" s="695"/>
      <c r="F3" s="695"/>
      <c r="G3" s="695"/>
      <c r="H3" s="695"/>
    </row>
    <row r="4" spans="1:8" ht="40.5" customHeight="1">
      <c r="A4" s="6"/>
      <c r="B4" s="6" t="s">
        <v>3</v>
      </c>
      <c r="C4" s="695" t="str">
        <f>'1,1'!C4</f>
        <v>Skolas ēkas pārbūve un Siguldas mācību korpusa būvniecība (1. kārta- mācību korpuss)</v>
      </c>
      <c r="D4" s="695"/>
      <c r="E4" s="695"/>
      <c r="F4" s="695"/>
      <c r="G4" s="695"/>
      <c r="H4" s="695"/>
    </row>
    <row r="5" spans="1:8" ht="15">
      <c r="A5" s="6"/>
      <c r="B5" s="6" t="s">
        <v>4</v>
      </c>
      <c r="C5" s="696" t="str">
        <f>'1,1'!C5</f>
        <v>Ata Kronvalda iela 7, Sigulda</v>
      </c>
      <c r="D5" s="696"/>
      <c r="E5" s="696"/>
      <c r="F5" s="696"/>
      <c r="G5" s="696"/>
      <c r="H5" s="696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  <c r="H7" s="685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690" t="s">
        <v>5</v>
      </c>
      <c r="B11" s="691" t="s">
        <v>7</v>
      </c>
      <c r="C11" s="697" t="s">
        <v>8</v>
      </c>
      <c r="D11" s="698"/>
      <c r="E11" s="694" t="s">
        <v>9</v>
      </c>
      <c r="F11" s="690" t="s">
        <v>10</v>
      </c>
      <c r="G11" s="688" t="s">
        <v>19</v>
      </c>
      <c r="H11" s="688" t="s">
        <v>20</v>
      </c>
    </row>
    <row r="12" spans="1:8" ht="59.25" customHeight="1">
      <c r="A12" s="690"/>
      <c r="B12" s="692"/>
      <c r="C12" s="699"/>
      <c r="D12" s="700"/>
      <c r="E12" s="694"/>
      <c r="F12" s="690"/>
      <c r="G12" s="689"/>
      <c r="H12" s="689"/>
    </row>
    <row r="13" spans="1:8" ht="15.75">
      <c r="A13" s="158"/>
      <c r="B13" s="87">
        <v>0</v>
      </c>
      <c r="C13" s="88" t="s">
        <v>1630</v>
      </c>
      <c r="D13" s="88"/>
      <c r="E13" s="123"/>
      <c r="F13" s="124"/>
      <c r="G13" s="23"/>
      <c r="H13" s="24"/>
    </row>
    <row r="14" spans="1:8" ht="15">
      <c r="A14" s="218"/>
      <c r="B14" s="219"/>
      <c r="C14" s="220" t="s">
        <v>1406</v>
      </c>
      <c r="D14" s="220"/>
      <c r="E14" s="221"/>
      <c r="F14" s="222"/>
      <c r="G14" s="21"/>
      <c r="H14" s="22"/>
    </row>
    <row r="15" spans="1:8" ht="63.75">
      <c r="A15" s="281">
        <v>1</v>
      </c>
      <c r="B15" s="141" t="s">
        <v>1407</v>
      </c>
      <c r="C15" s="292" t="s">
        <v>1437</v>
      </c>
      <c r="D15" s="141">
        <v>160</v>
      </c>
      <c r="E15" s="141" t="s">
        <v>32</v>
      </c>
      <c r="F15" s="603">
        <v>100</v>
      </c>
      <c r="G15" s="21"/>
      <c r="H15" s="22"/>
    </row>
    <row r="16" spans="1:8" ht="25.5">
      <c r="A16" s="281" t="s">
        <v>1438</v>
      </c>
      <c r="B16" s="141" t="s">
        <v>1407</v>
      </c>
      <c r="C16" s="604" t="s">
        <v>1439</v>
      </c>
      <c r="D16" s="293">
        <v>110</v>
      </c>
      <c r="E16" s="141" t="s">
        <v>32</v>
      </c>
      <c r="F16" s="603">
        <v>30</v>
      </c>
      <c r="G16" s="21"/>
      <c r="H16" s="22"/>
    </row>
    <row r="17" spans="1:8" ht="76.5">
      <c r="A17" s="281">
        <v>2</v>
      </c>
      <c r="B17" s="141" t="s">
        <v>1407</v>
      </c>
      <c r="C17" s="286" t="s">
        <v>1440</v>
      </c>
      <c r="D17" s="141">
        <v>400</v>
      </c>
      <c r="E17" s="141" t="s">
        <v>37</v>
      </c>
      <c r="F17" s="283">
        <v>7</v>
      </c>
      <c r="G17" s="21"/>
      <c r="H17" s="22"/>
    </row>
    <row r="18" spans="1:8" ht="63.75">
      <c r="A18" s="281">
        <v>3</v>
      </c>
      <c r="B18" s="141" t="s">
        <v>1407</v>
      </c>
      <c r="C18" s="292" t="s">
        <v>1441</v>
      </c>
      <c r="D18" s="141">
        <v>1500</v>
      </c>
      <c r="E18" s="141" t="s">
        <v>37</v>
      </c>
      <c r="F18" s="283">
        <v>1</v>
      </c>
      <c r="G18" s="21"/>
      <c r="H18" s="22"/>
    </row>
    <row r="19" spans="1:8">
      <c r="A19" s="281">
        <v>4</v>
      </c>
      <c r="B19" s="141" t="s">
        <v>1407</v>
      </c>
      <c r="C19" s="287" t="s">
        <v>1442</v>
      </c>
      <c r="D19" s="283">
        <v>160</v>
      </c>
      <c r="E19" s="284" t="s">
        <v>40</v>
      </c>
      <c r="F19" s="283">
        <v>1</v>
      </c>
      <c r="G19" s="21"/>
      <c r="H19" s="22"/>
    </row>
    <row r="20" spans="1:8">
      <c r="A20" s="281">
        <v>5</v>
      </c>
      <c r="B20" s="141" t="s">
        <v>1407</v>
      </c>
      <c r="C20" s="287" t="s">
        <v>1442</v>
      </c>
      <c r="D20" s="283">
        <v>400</v>
      </c>
      <c r="E20" s="284" t="s">
        <v>40</v>
      </c>
      <c r="F20" s="283">
        <v>2</v>
      </c>
      <c r="G20" s="21"/>
      <c r="H20" s="22"/>
    </row>
    <row r="21" spans="1:8">
      <c r="A21" s="281">
        <v>6</v>
      </c>
      <c r="B21" s="141" t="s">
        <v>1407</v>
      </c>
      <c r="C21" s="287" t="s">
        <v>1426</v>
      </c>
      <c r="D21" s="283"/>
      <c r="E21" s="284" t="s">
        <v>40</v>
      </c>
      <c r="F21" s="288">
        <v>1</v>
      </c>
      <c r="G21" s="21"/>
      <c r="H21" s="22"/>
    </row>
    <row r="22" spans="1:8" ht="25.5">
      <c r="A22" s="281">
        <v>7</v>
      </c>
      <c r="B22" s="141" t="s">
        <v>1407</v>
      </c>
      <c r="C22" s="289" t="s">
        <v>1427</v>
      </c>
      <c r="D22" s="283" t="s">
        <v>1428</v>
      </c>
      <c r="E22" s="284" t="s">
        <v>1429</v>
      </c>
      <c r="F22" s="294">
        <f>(F15)*0.1*1</f>
        <v>10</v>
      </c>
      <c r="G22" s="21"/>
      <c r="H22" s="22"/>
    </row>
    <row r="23" spans="1:8" ht="25.5">
      <c r="A23" s="281">
        <v>8</v>
      </c>
      <c r="B23" s="141" t="s">
        <v>1407</v>
      </c>
      <c r="C23" s="289" t="s">
        <v>1430</v>
      </c>
      <c r="D23" s="283" t="s">
        <v>1428</v>
      </c>
      <c r="E23" s="284" t="s">
        <v>1429</v>
      </c>
      <c r="F23" s="294">
        <f>(F15)*0.3*1</f>
        <v>30</v>
      </c>
      <c r="G23" s="21"/>
      <c r="H23" s="22"/>
    </row>
    <row r="24" spans="1:8">
      <c r="A24" s="281">
        <v>9</v>
      </c>
      <c r="B24" s="141" t="s">
        <v>1407</v>
      </c>
      <c r="C24" s="289" t="s">
        <v>1443</v>
      </c>
      <c r="D24" s="283" t="s">
        <v>1444</v>
      </c>
      <c r="E24" s="284" t="s">
        <v>32</v>
      </c>
      <c r="F24" s="283">
        <v>140</v>
      </c>
      <c r="G24" s="21"/>
      <c r="H24" s="22"/>
    </row>
    <row r="25" spans="1:8">
      <c r="A25" s="281">
        <v>10</v>
      </c>
      <c r="B25" s="141" t="s">
        <v>1407</v>
      </c>
      <c r="C25" s="289" t="s">
        <v>1445</v>
      </c>
      <c r="D25" s="283"/>
      <c r="E25" s="284" t="s">
        <v>37</v>
      </c>
      <c r="F25" s="283">
        <v>3</v>
      </c>
      <c r="G25" s="21"/>
      <c r="H25" s="22"/>
    </row>
    <row r="26" spans="1:8">
      <c r="A26" s="281">
        <v>11</v>
      </c>
      <c r="B26" s="141" t="s">
        <v>1407</v>
      </c>
      <c r="C26" s="289" t="s">
        <v>1431</v>
      </c>
      <c r="D26" s="283"/>
      <c r="E26" s="284" t="s">
        <v>1137</v>
      </c>
      <c r="F26" s="283">
        <v>200</v>
      </c>
      <c r="G26" s="21"/>
      <c r="H26" s="22"/>
    </row>
    <row r="27" spans="1:8">
      <c r="A27" s="281">
        <v>12</v>
      </c>
      <c r="B27" s="141" t="s">
        <v>1407</v>
      </c>
      <c r="C27" s="289" t="s">
        <v>1432</v>
      </c>
      <c r="D27" s="283"/>
      <c r="E27" s="284" t="s">
        <v>1137</v>
      </c>
      <c r="F27" s="283">
        <v>15</v>
      </c>
      <c r="G27" s="21"/>
      <c r="H27" s="22"/>
    </row>
    <row r="28" spans="1:8" ht="25.5">
      <c r="A28" s="281">
        <v>13</v>
      </c>
      <c r="B28" s="141" t="s">
        <v>1407</v>
      </c>
      <c r="C28" s="282" t="s">
        <v>1446</v>
      </c>
      <c r="D28" s="283"/>
      <c r="E28" s="284" t="s">
        <v>37</v>
      </c>
      <c r="F28" s="283">
        <v>1</v>
      </c>
      <c r="G28" s="21"/>
      <c r="H28" s="22"/>
    </row>
    <row r="29" spans="1:8">
      <c r="A29" s="281">
        <v>14</v>
      </c>
      <c r="B29" s="141" t="s">
        <v>1407</v>
      </c>
      <c r="C29" s="176" t="s">
        <v>1265</v>
      </c>
      <c r="D29" s="290"/>
      <c r="E29" s="291" t="s">
        <v>37</v>
      </c>
      <c r="F29" s="128">
        <v>1</v>
      </c>
      <c r="G29" s="21"/>
      <c r="H29" s="22"/>
    </row>
    <row r="30" spans="1:8">
      <c r="A30" s="281"/>
      <c r="B30" s="141" t="s">
        <v>1407</v>
      </c>
      <c r="C30" s="176" t="s">
        <v>1436</v>
      </c>
      <c r="D30" s="290"/>
      <c r="E30" s="291" t="s">
        <v>37</v>
      </c>
      <c r="F30" s="149">
        <v>1</v>
      </c>
      <c r="G30" s="21"/>
      <c r="H30" s="22"/>
    </row>
    <row r="31" spans="1:8" s="17" customFormat="1">
      <c r="A31" s="28"/>
      <c r="B31" s="29"/>
      <c r="C31" s="30"/>
      <c r="D31" s="30"/>
      <c r="E31" s="31"/>
      <c r="F31" s="12"/>
      <c r="G31" s="12"/>
      <c r="H31" s="32"/>
    </row>
    <row r="32" spans="1:8" ht="15">
      <c r="A32" s="13"/>
      <c r="B32" s="13"/>
      <c r="C32" s="18"/>
      <c r="D32" s="18"/>
      <c r="E32" s="19"/>
      <c r="F32" s="18"/>
      <c r="G32" s="18" t="s">
        <v>6</v>
      </c>
      <c r="H32" s="20"/>
    </row>
    <row r="34" spans="1:8" s="25" customFormat="1" ht="12.75" customHeight="1">
      <c r="B34" s="26" t="str">
        <f>'1,1'!B37</f>
        <v>Piezīmes:</v>
      </c>
    </row>
    <row r="35" spans="1:8" s="25" customFormat="1" ht="45" customHeight="1">
      <c r="A35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35" s="684"/>
      <c r="C35" s="684"/>
      <c r="D35" s="684"/>
      <c r="E35" s="684"/>
      <c r="F35" s="684"/>
      <c r="G35" s="684"/>
      <c r="H35" s="684"/>
    </row>
    <row r="36" spans="1:8" s="25" customFormat="1" ht="12.75" customHeight="1">
      <c r="A36" s="684" t="e">
        <f>'1,1'!#REF!</f>
        <v>#REF!</v>
      </c>
      <c r="B36" s="684"/>
      <c r="C36" s="684"/>
      <c r="D36" s="684"/>
      <c r="E36" s="684"/>
      <c r="F36" s="684"/>
      <c r="G36" s="684"/>
      <c r="H36" s="684"/>
    </row>
    <row r="37" spans="1:8" s="25" customFormat="1" ht="12.75" customHeight="1">
      <c r="B37" s="27"/>
    </row>
    <row r="38" spans="1:8">
      <c r="B38" s="5" t="str">
        <f>'1,1'!B40</f>
        <v>Sastādīja:</v>
      </c>
    </row>
    <row r="39" spans="1:8" ht="14.25" customHeight="1">
      <c r="C39" s="33" t="str">
        <f>'1,1'!C41</f>
        <v>Arnis Gailītis</v>
      </c>
      <c r="D39" s="33"/>
    </row>
    <row r="40" spans="1:8">
      <c r="C40" s="34" t="str">
        <f>'1,1'!C42</f>
        <v>Sertifikāta Nr.20-5643</v>
      </c>
      <c r="D40" s="34"/>
      <c r="E40" s="35"/>
    </row>
    <row r="43" spans="1:8">
      <c r="B43" s="41" t="str">
        <f>'1,1'!B45</f>
        <v>Pārbaudīja:</v>
      </c>
      <c r="C43" s="3"/>
      <c r="D43" s="3"/>
    </row>
    <row r="44" spans="1:8">
      <c r="B44" s="2"/>
      <c r="C44" s="33" t="str">
        <f>'1,1'!C46</f>
        <v>Andris Kokins</v>
      </c>
      <c r="D44" s="33"/>
    </row>
    <row r="45" spans="1:8">
      <c r="B45" s="1"/>
      <c r="C45" s="34" t="str">
        <f>'1,1'!C47</f>
        <v>Sertifikāta Nr.10-0024</v>
      </c>
      <c r="D45" s="34"/>
    </row>
  </sheetData>
  <mergeCells count="15">
    <mergeCell ref="A36:H36"/>
    <mergeCell ref="A35:H35"/>
    <mergeCell ref="A1:C1"/>
    <mergeCell ref="A2:H2"/>
    <mergeCell ref="A7:H7"/>
    <mergeCell ref="A11:A12"/>
    <mergeCell ref="B11:B12"/>
    <mergeCell ref="E11:E12"/>
    <mergeCell ref="F11:F12"/>
    <mergeCell ref="G11:G12"/>
    <mergeCell ref="H11:H12"/>
    <mergeCell ref="C3:H3"/>
    <mergeCell ref="C4:H4"/>
    <mergeCell ref="C5:H5"/>
    <mergeCell ref="C11:D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37"/>
  <sheetViews>
    <sheetView showZeros="0" view="pageBreakPreview" topLeftCell="A22" zoomScale="80" zoomScaleNormal="100" zoomScaleSheetLayoutView="80" workbookViewId="0">
      <selection activeCell="A23" sqref="A23:XFD176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7.5703125" style="5" customWidth="1"/>
    <col min="5" max="5" width="8.140625" style="5" customWidth="1"/>
    <col min="6" max="7" width="9.140625" style="5"/>
    <col min="8" max="8" width="20.7109375" style="5" customWidth="1"/>
    <col min="9" max="9" width="9.140625" style="5"/>
    <col min="10" max="10" width="0" style="5" hidden="1" customWidth="1"/>
    <col min="11" max="16384" width="9.140625" style="5"/>
  </cols>
  <sheetData>
    <row r="1" spans="1:8" s="9" customFormat="1" ht="15">
      <c r="A1" s="686" t="s">
        <v>15</v>
      </c>
      <c r="B1" s="686"/>
      <c r="C1" s="686"/>
      <c r="D1" s="43"/>
      <c r="E1" s="36" t="str">
        <f ca="1">MID(CELL("filename",A1), FIND("]", CELL("filename",A1))+ 1, 255)</f>
        <v>3,3</v>
      </c>
      <c r="F1" s="36"/>
      <c r="G1" s="36"/>
      <c r="H1" s="36"/>
    </row>
    <row r="2" spans="1:8" s="9" customFormat="1" ht="15">
      <c r="A2" s="687" t="str">
        <f>C13</f>
        <v>Ārējā ražošanas kanalizācija</v>
      </c>
      <c r="B2" s="687"/>
      <c r="C2" s="687"/>
      <c r="D2" s="687"/>
      <c r="E2" s="687"/>
      <c r="F2" s="687"/>
      <c r="G2" s="687"/>
      <c r="H2" s="687"/>
    </row>
    <row r="3" spans="1:8" ht="47.25" customHeight="1">
      <c r="A3" s="6"/>
      <c r="B3" s="6" t="s">
        <v>2</v>
      </c>
      <c r="C3" s="695" t="str">
        <f>'1,1'!C3</f>
        <v>Skolas ēka un Siguldas mācību korpuss</v>
      </c>
      <c r="D3" s="695"/>
      <c r="E3" s="695"/>
      <c r="F3" s="695"/>
      <c r="G3" s="695"/>
      <c r="H3" s="695"/>
    </row>
    <row r="4" spans="1:8" ht="40.5" customHeight="1">
      <c r="A4" s="6"/>
      <c r="B4" s="6" t="s">
        <v>3</v>
      </c>
      <c r="C4" s="695" t="str">
        <f>'1,1'!C4</f>
        <v>Skolas ēkas pārbūve un Siguldas mācību korpusa būvniecība (1. kārta- mācību korpuss)</v>
      </c>
      <c r="D4" s="695"/>
      <c r="E4" s="695"/>
      <c r="F4" s="695"/>
      <c r="G4" s="695"/>
      <c r="H4" s="695"/>
    </row>
    <row r="5" spans="1:8" ht="15">
      <c r="A5" s="6"/>
      <c r="B5" s="6" t="s">
        <v>4</v>
      </c>
      <c r="C5" s="696" t="str">
        <f>'1,1'!C5</f>
        <v>Ata Kronvalda iela 7, Sigulda</v>
      </c>
      <c r="D5" s="696"/>
      <c r="E5" s="696"/>
      <c r="F5" s="696"/>
      <c r="G5" s="696"/>
      <c r="H5" s="696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  <c r="H7" s="685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690" t="s">
        <v>5</v>
      </c>
      <c r="B11" s="691" t="s">
        <v>7</v>
      </c>
      <c r="C11" s="697" t="s">
        <v>8</v>
      </c>
      <c r="D11" s="698"/>
      <c r="E11" s="694" t="s">
        <v>9</v>
      </c>
      <c r="F11" s="690" t="s">
        <v>10</v>
      </c>
      <c r="G11" s="688" t="s">
        <v>19</v>
      </c>
      <c r="H11" s="688" t="s">
        <v>20</v>
      </c>
    </row>
    <row r="12" spans="1:8" ht="59.25" customHeight="1">
      <c r="A12" s="690"/>
      <c r="B12" s="692"/>
      <c r="C12" s="699"/>
      <c r="D12" s="700"/>
      <c r="E12" s="694"/>
      <c r="F12" s="690"/>
      <c r="G12" s="689"/>
      <c r="H12" s="689"/>
    </row>
    <row r="13" spans="1:8" ht="15.75">
      <c r="A13" s="158"/>
      <c r="B13" s="87">
        <v>0</v>
      </c>
      <c r="C13" s="88" t="s">
        <v>1631</v>
      </c>
      <c r="D13" s="88"/>
      <c r="E13" s="123"/>
      <c r="F13" s="124"/>
      <c r="G13" s="23"/>
      <c r="H13" s="24"/>
    </row>
    <row r="14" spans="1:8">
      <c r="A14" s="295"/>
      <c r="B14" s="296"/>
      <c r="C14" s="297" t="s">
        <v>1406</v>
      </c>
      <c r="D14" s="297"/>
      <c r="E14" s="298"/>
      <c r="F14" s="299"/>
      <c r="G14" s="21"/>
      <c r="H14" s="22"/>
    </row>
    <row r="15" spans="1:8" ht="76.5">
      <c r="A15" s="281">
        <v>1</v>
      </c>
      <c r="B15" s="92" t="s">
        <v>1407</v>
      </c>
      <c r="C15" s="289" t="s">
        <v>1447</v>
      </c>
      <c r="D15" s="92">
        <v>160</v>
      </c>
      <c r="E15" s="92" t="s">
        <v>32</v>
      </c>
      <c r="F15" s="283">
        <v>30</v>
      </c>
      <c r="G15" s="21"/>
      <c r="H15" s="22"/>
    </row>
    <row r="16" spans="1:8" ht="89.25">
      <c r="A16" s="281">
        <v>2</v>
      </c>
      <c r="B16" s="92" t="s">
        <v>1407</v>
      </c>
      <c r="C16" s="282" t="s">
        <v>1448</v>
      </c>
      <c r="D16" s="92">
        <v>400</v>
      </c>
      <c r="E16" s="92" t="s">
        <v>32</v>
      </c>
      <c r="F16" s="283">
        <v>3</v>
      </c>
      <c r="G16" s="21"/>
      <c r="H16" s="22"/>
    </row>
    <row r="17" spans="1:8" ht="102">
      <c r="A17" s="281">
        <v>3</v>
      </c>
      <c r="B17" s="92" t="s">
        <v>1407</v>
      </c>
      <c r="C17" s="289" t="s">
        <v>1449</v>
      </c>
      <c r="D17" s="92">
        <v>1300</v>
      </c>
      <c r="E17" s="92" t="s">
        <v>37</v>
      </c>
      <c r="F17" s="283">
        <v>1</v>
      </c>
      <c r="G17" s="21"/>
      <c r="H17" s="22"/>
    </row>
    <row r="18" spans="1:8" ht="25.5">
      <c r="A18" s="281">
        <v>4</v>
      </c>
      <c r="B18" s="92" t="s">
        <v>1407</v>
      </c>
      <c r="C18" s="289" t="s">
        <v>1427</v>
      </c>
      <c r="D18" s="283" t="s">
        <v>1428</v>
      </c>
      <c r="E18" s="92" t="s">
        <v>1429</v>
      </c>
      <c r="F18" s="294">
        <f>(F15)*0.1*1</f>
        <v>3</v>
      </c>
      <c r="G18" s="21"/>
      <c r="H18" s="22"/>
    </row>
    <row r="19" spans="1:8" ht="25.5">
      <c r="A19" s="281">
        <v>5</v>
      </c>
      <c r="B19" s="92" t="s">
        <v>1407</v>
      </c>
      <c r="C19" s="289" t="s">
        <v>1430</v>
      </c>
      <c r="D19" s="283" t="s">
        <v>1428</v>
      </c>
      <c r="E19" s="92" t="s">
        <v>1429</v>
      </c>
      <c r="F19" s="294">
        <f>(F15)*0.3*1</f>
        <v>9</v>
      </c>
      <c r="G19" s="21"/>
      <c r="H19" s="22"/>
    </row>
    <row r="20" spans="1:8">
      <c r="A20" s="281">
        <v>6</v>
      </c>
      <c r="B20" s="92" t="s">
        <v>1407</v>
      </c>
      <c r="C20" s="289" t="s">
        <v>1431</v>
      </c>
      <c r="D20" s="283"/>
      <c r="E20" s="92" t="s">
        <v>1137</v>
      </c>
      <c r="F20" s="283">
        <v>45</v>
      </c>
      <c r="G20" s="21"/>
      <c r="H20" s="22"/>
    </row>
    <row r="21" spans="1:8">
      <c r="A21" s="281">
        <v>7</v>
      </c>
      <c r="B21" s="92" t="s">
        <v>1407</v>
      </c>
      <c r="C21" s="176" t="s">
        <v>1265</v>
      </c>
      <c r="D21" s="290"/>
      <c r="E21" s="300" t="s">
        <v>37</v>
      </c>
      <c r="F21" s="128">
        <v>1</v>
      </c>
      <c r="G21" s="21"/>
      <c r="H21" s="22"/>
    </row>
    <row r="22" spans="1:8">
      <c r="A22" s="281">
        <v>8</v>
      </c>
      <c r="B22" s="92" t="s">
        <v>1407</v>
      </c>
      <c r="C22" s="176" t="s">
        <v>1436</v>
      </c>
      <c r="D22" s="290"/>
      <c r="E22" s="300" t="s">
        <v>37</v>
      </c>
      <c r="F22" s="149">
        <v>1</v>
      </c>
      <c r="G22" s="21"/>
      <c r="H22" s="22"/>
    </row>
    <row r="23" spans="1:8" s="17" customFormat="1">
      <c r="A23" s="28"/>
      <c r="B23" s="29"/>
      <c r="C23" s="30"/>
      <c r="D23" s="30"/>
      <c r="E23" s="31"/>
      <c r="F23" s="12"/>
      <c r="G23" s="12"/>
      <c r="H23" s="32"/>
    </row>
    <row r="24" spans="1:8" ht="15">
      <c r="A24" s="13"/>
      <c r="B24" s="13"/>
      <c r="C24" s="18"/>
      <c r="D24" s="18"/>
      <c r="E24" s="19"/>
      <c r="F24" s="18"/>
      <c r="G24" s="18" t="s">
        <v>6</v>
      </c>
      <c r="H24" s="20"/>
    </row>
    <row r="26" spans="1:8" s="25" customFormat="1" ht="12.75" customHeight="1">
      <c r="B26" s="26" t="str">
        <f>'1,1'!B37</f>
        <v>Piezīmes:</v>
      </c>
    </row>
    <row r="27" spans="1:8" s="25" customFormat="1" ht="45" customHeight="1">
      <c r="A27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27" s="684"/>
      <c r="C27" s="684"/>
      <c r="D27" s="684"/>
      <c r="E27" s="684"/>
      <c r="F27" s="684"/>
      <c r="G27" s="684"/>
      <c r="H27" s="684"/>
    </row>
    <row r="28" spans="1:8" s="25" customFormat="1" ht="12.75" customHeight="1">
      <c r="A28" s="684" t="e">
        <f>'1,1'!#REF!</f>
        <v>#REF!</v>
      </c>
      <c r="B28" s="684"/>
      <c r="C28" s="684"/>
      <c r="D28" s="684"/>
      <c r="E28" s="684"/>
      <c r="F28" s="684"/>
      <c r="G28" s="684"/>
      <c r="H28" s="684"/>
    </row>
    <row r="29" spans="1:8" s="25" customFormat="1" ht="12.75" customHeight="1">
      <c r="B29" s="27"/>
    </row>
    <row r="30" spans="1:8">
      <c r="B30" s="5" t="str">
        <f>'1,1'!B40</f>
        <v>Sastādīja:</v>
      </c>
    </row>
    <row r="31" spans="1:8" ht="14.25" customHeight="1">
      <c r="C31" s="33" t="str">
        <f>'1,1'!C41</f>
        <v>Arnis Gailītis</v>
      </c>
      <c r="D31" s="33"/>
    </row>
    <row r="32" spans="1:8">
      <c r="C32" s="34" t="str">
        <f>'1,1'!C42</f>
        <v>Sertifikāta Nr.20-5643</v>
      </c>
      <c r="D32" s="34"/>
      <c r="E32" s="35"/>
    </row>
    <row r="35" spans="2:4">
      <c r="B35" s="41" t="str">
        <f>'1,1'!B45</f>
        <v>Pārbaudīja:</v>
      </c>
      <c r="C35" s="3"/>
      <c r="D35" s="3"/>
    </row>
    <row r="36" spans="2:4">
      <c r="B36" s="2"/>
      <c r="C36" s="33" t="str">
        <f>'1,1'!C46</f>
        <v>Andris Kokins</v>
      </c>
      <c r="D36" s="33"/>
    </row>
    <row r="37" spans="2:4">
      <c r="B37" s="1"/>
      <c r="C37" s="34" t="str">
        <f>'1,1'!C47</f>
        <v>Sertifikāta Nr.10-0024</v>
      </c>
      <c r="D37" s="34"/>
    </row>
  </sheetData>
  <mergeCells count="15">
    <mergeCell ref="A28:H28"/>
    <mergeCell ref="A27:H27"/>
    <mergeCell ref="A1:C1"/>
    <mergeCell ref="A2:H2"/>
    <mergeCell ref="A7:H7"/>
    <mergeCell ref="A11:A12"/>
    <mergeCell ref="B11:B12"/>
    <mergeCell ref="E11:E12"/>
    <mergeCell ref="F11:F12"/>
    <mergeCell ref="G11:G12"/>
    <mergeCell ref="H11:H12"/>
    <mergeCell ref="C3:H3"/>
    <mergeCell ref="C4:H4"/>
    <mergeCell ref="C5:H5"/>
    <mergeCell ref="C11:D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48"/>
  <sheetViews>
    <sheetView showZeros="0" view="pageBreakPreview" topLeftCell="A25" zoomScale="80" zoomScaleNormal="100" zoomScaleSheetLayoutView="80" workbookViewId="0">
      <selection activeCell="A34" sqref="A34:XFD176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7.5703125" style="5" customWidth="1"/>
    <col min="5" max="5" width="8.140625" style="5" customWidth="1"/>
    <col min="6" max="7" width="9.140625" style="5"/>
    <col min="8" max="8" width="20.7109375" style="5" customWidth="1"/>
    <col min="9" max="9" width="9.140625" style="5"/>
    <col min="10" max="10" width="0" style="5" hidden="1" customWidth="1"/>
    <col min="11" max="16384" width="9.140625" style="5"/>
  </cols>
  <sheetData>
    <row r="1" spans="1:8" s="9" customFormat="1" ht="15">
      <c r="A1" s="686" t="s">
        <v>15</v>
      </c>
      <c r="B1" s="686"/>
      <c r="C1" s="686"/>
      <c r="D1" s="43"/>
      <c r="E1" s="36" t="str">
        <f ca="1">MID(CELL("filename",A1), FIND("]", CELL("filename",A1))+ 1, 255)</f>
        <v>3,4</v>
      </c>
      <c r="F1" s="36"/>
      <c r="G1" s="36"/>
      <c r="H1" s="36"/>
    </row>
    <row r="2" spans="1:8" s="9" customFormat="1" ht="15">
      <c r="A2" s="687" t="str">
        <f>C13</f>
        <v>Ārējā lietus ūdens kanalizācija</v>
      </c>
      <c r="B2" s="687"/>
      <c r="C2" s="687"/>
      <c r="D2" s="687"/>
      <c r="E2" s="687"/>
      <c r="F2" s="687"/>
      <c r="G2" s="687"/>
      <c r="H2" s="687"/>
    </row>
    <row r="3" spans="1:8" ht="47.25" customHeight="1">
      <c r="A3" s="6"/>
      <c r="B3" s="6" t="s">
        <v>2</v>
      </c>
      <c r="C3" s="695" t="str">
        <f>'1,1'!C3</f>
        <v>Skolas ēka un Siguldas mācību korpuss</v>
      </c>
      <c r="D3" s="695"/>
      <c r="E3" s="695"/>
      <c r="F3" s="695"/>
      <c r="G3" s="695"/>
      <c r="H3" s="695"/>
    </row>
    <row r="4" spans="1:8" ht="40.5" customHeight="1">
      <c r="A4" s="6"/>
      <c r="B4" s="6" t="s">
        <v>3</v>
      </c>
      <c r="C4" s="695" t="str">
        <f>'1,1'!C4</f>
        <v>Skolas ēkas pārbūve un Siguldas mācību korpusa būvniecība (1. kārta- mācību korpuss)</v>
      </c>
      <c r="D4" s="695"/>
      <c r="E4" s="695"/>
      <c r="F4" s="695"/>
      <c r="G4" s="695"/>
      <c r="H4" s="695"/>
    </row>
    <row r="5" spans="1:8" ht="15">
      <c r="A5" s="6"/>
      <c r="B5" s="6" t="s">
        <v>4</v>
      </c>
      <c r="C5" s="696" t="str">
        <f>'1,1'!C5</f>
        <v>Ata Kronvalda iela 7, Sigulda</v>
      </c>
      <c r="D5" s="696"/>
      <c r="E5" s="696"/>
      <c r="F5" s="696"/>
      <c r="G5" s="696"/>
      <c r="H5" s="696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  <c r="H7" s="685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690" t="s">
        <v>5</v>
      </c>
      <c r="B11" s="691" t="s">
        <v>7</v>
      </c>
      <c r="C11" s="697" t="s">
        <v>8</v>
      </c>
      <c r="D11" s="698"/>
      <c r="E11" s="694" t="s">
        <v>9</v>
      </c>
      <c r="F11" s="690" t="s">
        <v>10</v>
      </c>
      <c r="G11" s="688" t="s">
        <v>19</v>
      </c>
      <c r="H11" s="688" t="s">
        <v>20</v>
      </c>
    </row>
    <row r="12" spans="1:8" ht="59.25" customHeight="1">
      <c r="A12" s="690"/>
      <c r="B12" s="692"/>
      <c r="C12" s="699"/>
      <c r="D12" s="700"/>
      <c r="E12" s="694"/>
      <c r="F12" s="690"/>
      <c r="G12" s="689"/>
      <c r="H12" s="689"/>
    </row>
    <row r="13" spans="1:8" ht="15.75">
      <c r="A13" s="301"/>
      <c r="B13" s="302">
        <v>0</v>
      </c>
      <c r="C13" s="303" t="s">
        <v>1632</v>
      </c>
      <c r="D13" s="303"/>
      <c r="E13" s="124"/>
      <c r="F13" s="124"/>
      <c r="G13" s="23"/>
      <c r="H13" s="24"/>
    </row>
    <row r="14" spans="1:8" ht="15">
      <c r="A14" s="304"/>
      <c r="B14" s="219"/>
      <c r="C14" s="305" t="s">
        <v>1406</v>
      </c>
      <c r="D14" s="306"/>
      <c r="E14" s="307"/>
      <c r="F14" s="308"/>
      <c r="G14" s="21"/>
      <c r="H14" s="22"/>
    </row>
    <row r="15" spans="1:8" ht="63.75">
      <c r="A15" s="309">
        <v>1</v>
      </c>
      <c r="B15" s="310" t="s">
        <v>1407</v>
      </c>
      <c r="C15" s="311" t="s">
        <v>1450</v>
      </c>
      <c r="D15" s="310">
        <v>160</v>
      </c>
      <c r="E15" s="310" t="s">
        <v>32</v>
      </c>
      <c r="F15" s="312">
        <v>40</v>
      </c>
      <c r="G15" s="21"/>
      <c r="H15" s="22"/>
    </row>
    <row r="16" spans="1:8" ht="63.75">
      <c r="A16" s="309">
        <v>2</v>
      </c>
      <c r="B16" s="310" t="s">
        <v>1407</v>
      </c>
      <c r="C16" s="311" t="s">
        <v>1450</v>
      </c>
      <c r="D16" s="310">
        <v>200</v>
      </c>
      <c r="E16" s="310" t="s">
        <v>32</v>
      </c>
      <c r="F16" s="312">
        <v>120</v>
      </c>
      <c r="G16" s="21"/>
      <c r="H16" s="22"/>
    </row>
    <row r="17" spans="1:8" ht="76.5">
      <c r="A17" s="309">
        <v>3</v>
      </c>
      <c r="B17" s="310" t="s">
        <v>1407</v>
      </c>
      <c r="C17" s="311" t="s">
        <v>1451</v>
      </c>
      <c r="D17" s="310">
        <v>250</v>
      </c>
      <c r="E17" s="310" t="s">
        <v>32</v>
      </c>
      <c r="F17" s="312">
        <v>70</v>
      </c>
      <c r="G17" s="21"/>
      <c r="H17" s="22"/>
    </row>
    <row r="18" spans="1:8" ht="76.5">
      <c r="A18" s="309">
        <v>4</v>
      </c>
      <c r="B18" s="310" t="s">
        <v>1407</v>
      </c>
      <c r="C18" s="313" t="s">
        <v>1452</v>
      </c>
      <c r="D18" s="310">
        <v>400</v>
      </c>
      <c r="E18" s="310" t="s">
        <v>37</v>
      </c>
      <c r="F18" s="312">
        <v>6</v>
      </c>
      <c r="G18" s="21"/>
      <c r="H18" s="22"/>
    </row>
    <row r="19" spans="1:8" ht="76.5">
      <c r="A19" s="309">
        <v>5</v>
      </c>
      <c r="B19" s="310" t="s">
        <v>1407</v>
      </c>
      <c r="C19" s="313" t="s">
        <v>1440</v>
      </c>
      <c r="D19" s="310">
        <v>400</v>
      </c>
      <c r="E19" s="310" t="s">
        <v>37</v>
      </c>
      <c r="F19" s="312">
        <v>6</v>
      </c>
      <c r="G19" s="21"/>
      <c r="H19" s="22"/>
    </row>
    <row r="20" spans="1:8" ht="76.5">
      <c r="A20" s="309">
        <v>6</v>
      </c>
      <c r="B20" s="310" t="s">
        <v>1407</v>
      </c>
      <c r="C20" s="313" t="s">
        <v>1453</v>
      </c>
      <c r="D20" s="310">
        <v>600</v>
      </c>
      <c r="E20" s="310" t="s">
        <v>37</v>
      </c>
      <c r="F20" s="312">
        <v>3</v>
      </c>
      <c r="G20" s="21"/>
      <c r="H20" s="22"/>
    </row>
    <row r="21" spans="1:8">
      <c r="A21" s="309">
        <v>7</v>
      </c>
      <c r="B21" s="310" t="s">
        <v>1407</v>
      </c>
      <c r="C21" s="287" t="s">
        <v>1442</v>
      </c>
      <c r="D21" s="312">
        <v>160</v>
      </c>
      <c r="E21" s="314" t="s">
        <v>40</v>
      </c>
      <c r="F21" s="312">
        <v>1</v>
      </c>
      <c r="G21" s="21"/>
      <c r="H21" s="22"/>
    </row>
    <row r="22" spans="1:8">
      <c r="A22" s="309">
        <v>8</v>
      </c>
      <c r="B22" s="310" t="s">
        <v>1407</v>
      </c>
      <c r="C22" s="287" t="s">
        <v>1442</v>
      </c>
      <c r="D22" s="312">
        <v>250</v>
      </c>
      <c r="E22" s="314" t="s">
        <v>40</v>
      </c>
      <c r="F22" s="312">
        <v>1</v>
      </c>
      <c r="G22" s="21"/>
      <c r="H22" s="22"/>
    </row>
    <row r="23" spans="1:8">
      <c r="A23" s="309">
        <v>9</v>
      </c>
      <c r="B23" s="310" t="s">
        <v>1407</v>
      </c>
      <c r="C23" s="287" t="s">
        <v>1426</v>
      </c>
      <c r="D23" s="312"/>
      <c r="E23" s="314" t="s">
        <v>40</v>
      </c>
      <c r="F23" s="315">
        <v>4</v>
      </c>
      <c r="G23" s="21"/>
      <c r="H23" s="22"/>
    </row>
    <row r="24" spans="1:8" ht="25.5">
      <c r="A24" s="309">
        <v>10</v>
      </c>
      <c r="B24" s="310" t="s">
        <v>1407</v>
      </c>
      <c r="C24" s="287" t="s">
        <v>1427</v>
      </c>
      <c r="D24" s="312" t="s">
        <v>1428</v>
      </c>
      <c r="E24" s="314" t="s">
        <v>1429</v>
      </c>
      <c r="F24" s="316">
        <f>(F15+F16+F17)*0.1*1</f>
        <v>23</v>
      </c>
      <c r="G24" s="21"/>
      <c r="H24" s="22"/>
    </row>
    <row r="25" spans="1:8" ht="25.5">
      <c r="A25" s="309">
        <v>11</v>
      </c>
      <c r="B25" s="310" t="s">
        <v>1407</v>
      </c>
      <c r="C25" s="287" t="s">
        <v>1430</v>
      </c>
      <c r="D25" s="312" t="s">
        <v>1428</v>
      </c>
      <c r="E25" s="314" t="s">
        <v>1429</v>
      </c>
      <c r="F25" s="316">
        <f>(F15+F16+F17)*0.3*1</f>
        <v>69</v>
      </c>
      <c r="G25" s="21"/>
      <c r="H25" s="22"/>
    </row>
    <row r="26" spans="1:8">
      <c r="A26" s="309">
        <v>12</v>
      </c>
      <c r="B26" s="310" t="s">
        <v>1407</v>
      </c>
      <c r="C26" s="287" t="s">
        <v>1443</v>
      </c>
      <c r="D26" s="312" t="s">
        <v>1454</v>
      </c>
      <c r="E26" s="314" t="s">
        <v>32</v>
      </c>
      <c r="F26" s="312">
        <v>100</v>
      </c>
      <c r="G26" s="21"/>
      <c r="H26" s="22"/>
    </row>
    <row r="27" spans="1:8">
      <c r="A27" s="309">
        <v>13</v>
      </c>
      <c r="B27" s="310" t="s">
        <v>1407</v>
      </c>
      <c r="C27" s="287" t="s">
        <v>1455</v>
      </c>
      <c r="D27" s="312"/>
      <c r="E27" s="314" t="s">
        <v>37</v>
      </c>
      <c r="F27" s="312">
        <v>5</v>
      </c>
      <c r="G27" s="21"/>
      <c r="H27" s="22"/>
    </row>
    <row r="28" spans="1:8">
      <c r="A28" s="309">
        <v>14</v>
      </c>
      <c r="B28" s="310" t="s">
        <v>1407</v>
      </c>
      <c r="C28" s="287" t="s">
        <v>1432</v>
      </c>
      <c r="D28" s="312"/>
      <c r="E28" s="314" t="s">
        <v>1137</v>
      </c>
      <c r="F28" s="312">
        <v>30</v>
      </c>
      <c r="G28" s="21"/>
      <c r="H28" s="22"/>
    </row>
    <row r="29" spans="1:8">
      <c r="A29" s="309">
        <v>15</v>
      </c>
      <c r="B29" s="310" t="s">
        <v>1407</v>
      </c>
      <c r="C29" s="287" t="s">
        <v>1431</v>
      </c>
      <c r="D29" s="312"/>
      <c r="E29" s="314" t="s">
        <v>1137</v>
      </c>
      <c r="F29" s="312">
        <v>290</v>
      </c>
      <c r="G29" s="21"/>
      <c r="H29" s="22"/>
    </row>
    <row r="30" spans="1:8" ht="25.5">
      <c r="A30" s="309">
        <v>16</v>
      </c>
      <c r="B30" s="310" t="s">
        <v>1407</v>
      </c>
      <c r="C30" s="317" t="s">
        <v>1456</v>
      </c>
      <c r="D30" s="312"/>
      <c r="E30" s="314" t="s">
        <v>37</v>
      </c>
      <c r="F30" s="312">
        <v>1</v>
      </c>
      <c r="G30" s="21"/>
      <c r="H30" s="22"/>
    </row>
    <row r="31" spans="1:8" ht="25.5">
      <c r="A31" s="309" t="s">
        <v>1457</v>
      </c>
      <c r="B31" s="310"/>
      <c r="C31" s="313" t="s">
        <v>1458</v>
      </c>
      <c r="D31" s="312"/>
      <c r="E31" s="314" t="s">
        <v>37</v>
      </c>
      <c r="F31" s="312">
        <v>1</v>
      </c>
      <c r="G31" s="21"/>
      <c r="H31" s="22"/>
    </row>
    <row r="32" spans="1:8">
      <c r="A32" s="309">
        <v>17</v>
      </c>
      <c r="B32" s="310" t="s">
        <v>1407</v>
      </c>
      <c r="C32" s="318" t="s">
        <v>1265</v>
      </c>
      <c r="D32" s="319"/>
      <c r="E32" s="320" t="s">
        <v>37</v>
      </c>
      <c r="F32" s="321">
        <v>1</v>
      </c>
      <c r="G32" s="21"/>
      <c r="H32" s="22"/>
    </row>
    <row r="33" spans="1:8">
      <c r="A33" s="309">
        <v>18</v>
      </c>
      <c r="B33" s="310" t="s">
        <v>1407</v>
      </c>
      <c r="C33" s="318" t="s">
        <v>1436</v>
      </c>
      <c r="D33" s="319"/>
      <c r="E33" s="320" t="s">
        <v>37</v>
      </c>
      <c r="F33" s="154">
        <v>1</v>
      </c>
      <c r="G33" s="21"/>
      <c r="H33" s="22"/>
    </row>
    <row r="34" spans="1:8" s="17" customFormat="1">
      <c r="A34" s="28"/>
      <c r="B34" s="29"/>
      <c r="C34" s="30"/>
      <c r="D34" s="30"/>
      <c r="E34" s="31"/>
      <c r="F34" s="12"/>
      <c r="G34" s="12"/>
      <c r="H34" s="32"/>
    </row>
    <row r="35" spans="1:8" ht="15">
      <c r="A35" s="13"/>
      <c r="B35" s="13"/>
      <c r="C35" s="18"/>
      <c r="D35" s="18"/>
      <c r="E35" s="19"/>
      <c r="F35" s="18"/>
      <c r="G35" s="18" t="s">
        <v>6</v>
      </c>
      <c r="H35" s="20"/>
    </row>
    <row r="37" spans="1:8" s="25" customFormat="1" ht="12.75" customHeight="1">
      <c r="B37" s="26" t="str">
        <f>'1,1'!B37</f>
        <v>Piezīmes:</v>
      </c>
    </row>
    <row r="38" spans="1:8" s="25" customFormat="1" ht="45" customHeight="1">
      <c r="A38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38" s="684"/>
      <c r="C38" s="684"/>
      <c r="D38" s="684"/>
      <c r="E38" s="684"/>
      <c r="F38" s="684"/>
      <c r="G38" s="684"/>
      <c r="H38" s="684"/>
    </row>
    <row r="39" spans="1:8" s="25" customFormat="1" ht="12.75" customHeight="1">
      <c r="A39" s="684" t="e">
        <f>'1,1'!#REF!</f>
        <v>#REF!</v>
      </c>
      <c r="B39" s="684"/>
      <c r="C39" s="684"/>
      <c r="D39" s="684"/>
      <c r="E39" s="684"/>
      <c r="F39" s="684"/>
      <c r="G39" s="684"/>
      <c r="H39" s="684"/>
    </row>
    <row r="40" spans="1:8" s="25" customFormat="1" ht="12.75" customHeight="1">
      <c r="B40" s="27"/>
    </row>
    <row r="41" spans="1:8">
      <c r="B41" s="5" t="str">
        <f>'1,1'!B40</f>
        <v>Sastādīja:</v>
      </c>
    </row>
    <row r="42" spans="1:8" ht="14.25" customHeight="1">
      <c r="C42" s="33" t="str">
        <f>'1,1'!C41</f>
        <v>Arnis Gailītis</v>
      </c>
      <c r="D42" s="33"/>
    </row>
    <row r="43" spans="1:8">
      <c r="C43" s="34" t="str">
        <f>'1,1'!C42</f>
        <v>Sertifikāta Nr.20-5643</v>
      </c>
      <c r="D43" s="34"/>
      <c r="E43" s="35"/>
    </row>
    <row r="46" spans="1:8">
      <c r="B46" s="41" t="str">
        <f>'1,1'!B45</f>
        <v>Pārbaudīja:</v>
      </c>
      <c r="C46" s="3"/>
      <c r="D46" s="3"/>
    </row>
    <row r="47" spans="1:8">
      <c r="B47" s="2"/>
      <c r="C47" s="33" t="str">
        <f>'1,1'!C46</f>
        <v>Andris Kokins</v>
      </c>
      <c r="D47" s="33"/>
    </row>
    <row r="48" spans="1:8">
      <c r="B48" s="1"/>
      <c r="C48" s="34" t="str">
        <f>'1,1'!C47</f>
        <v>Sertifikāta Nr.10-0024</v>
      </c>
      <c r="D48" s="34"/>
    </row>
  </sheetData>
  <mergeCells count="15">
    <mergeCell ref="A39:H39"/>
    <mergeCell ref="A38:H38"/>
    <mergeCell ref="A1:C1"/>
    <mergeCell ref="A2:H2"/>
    <mergeCell ref="A7:H7"/>
    <mergeCell ref="A11:A12"/>
    <mergeCell ref="B11:B12"/>
    <mergeCell ref="E11:E12"/>
    <mergeCell ref="F11:F12"/>
    <mergeCell ref="G11:G12"/>
    <mergeCell ref="H11:H12"/>
    <mergeCell ref="C3:H3"/>
    <mergeCell ref="C4:H4"/>
    <mergeCell ref="C5:H5"/>
    <mergeCell ref="C11:D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137"/>
  <sheetViews>
    <sheetView showZeros="0" view="pageBreakPreview" topLeftCell="A31" zoomScale="80" zoomScaleNormal="100" zoomScaleSheetLayoutView="80" workbookViewId="0">
      <selection activeCell="E61" sqref="E61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8.140625" style="5" customWidth="1"/>
    <col min="5" max="6" width="9.140625" style="5"/>
    <col min="7" max="7" width="20.710937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686" t="s">
        <v>15</v>
      </c>
      <c r="B1" s="686"/>
      <c r="C1" s="686"/>
      <c r="D1" s="36" t="str">
        <f ca="1">MID(CELL("filename",A1), FIND("]", CELL("filename",A1))+ 1, 255)</f>
        <v>3,5</v>
      </c>
      <c r="E1" s="36"/>
      <c r="F1" s="36"/>
      <c r="G1" s="36"/>
    </row>
    <row r="2" spans="1:7" s="9" customFormat="1" ht="15">
      <c r="A2" s="687" t="str">
        <f>C13</f>
        <v>ELT</v>
      </c>
      <c r="B2" s="687"/>
      <c r="C2" s="687"/>
      <c r="D2" s="687"/>
      <c r="E2" s="687"/>
      <c r="F2" s="687"/>
      <c r="G2" s="687"/>
    </row>
    <row r="3" spans="1:7" ht="47.25" customHeight="1">
      <c r="A3" s="6"/>
      <c r="B3" s="6" t="s">
        <v>2</v>
      </c>
      <c r="C3" s="695" t="str">
        <f>'1,1'!C3</f>
        <v>Skolas ēka un Siguldas mācību korpuss</v>
      </c>
      <c r="D3" s="695"/>
      <c r="E3" s="695"/>
      <c r="F3" s="695"/>
      <c r="G3" s="695"/>
    </row>
    <row r="4" spans="1:7" ht="40.5" customHeight="1">
      <c r="A4" s="6"/>
      <c r="B4" s="6" t="s">
        <v>3</v>
      </c>
      <c r="C4" s="695" t="str">
        <f>'1,1'!C4</f>
        <v>Skolas ēkas pārbūve un Siguldas mācību korpusa būvniecība (1. kārta- mācību korpuss)</v>
      </c>
      <c r="D4" s="695"/>
      <c r="E4" s="695"/>
      <c r="F4" s="695"/>
      <c r="G4" s="695"/>
    </row>
    <row r="5" spans="1:7" ht="15">
      <c r="A5" s="6"/>
      <c r="B5" s="6" t="s">
        <v>4</v>
      </c>
      <c r="C5" s="696" t="str">
        <f>'1,1'!C5</f>
        <v>Ata Kronvalda iela 7, Sigulda</v>
      </c>
      <c r="D5" s="696"/>
      <c r="E5" s="696"/>
      <c r="F5" s="696"/>
      <c r="G5" s="696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</row>
    <row r="8" spans="1:7">
      <c r="A8" s="8"/>
      <c r="B8" s="8"/>
      <c r="D8" s="11"/>
      <c r="E8" s="14"/>
      <c r="F8" s="14"/>
      <c r="G8" s="10"/>
    </row>
    <row r="9" spans="1:7" ht="15" customHeight="1">
      <c r="A9" s="16"/>
      <c r="B9" s="16"/>
      <c r="C9" s="4" t="str">
        <f>'1,1'!C9</f>
        <v>Tāme sastādīta:  2017.gada 2. maijs</v>
      </c>
      <c r="F9" s="15"/>
      <c r="G9" s="15"/>
    </row>
    <row r="10" spans="1:7" ht="15">
      <c r="A10" s="16"/>
      <c r="B10" s="16"/>
    </row>
    <row r="11" spans="1:7" ht="14.25" customHeight="1">
      <c r="A11" s="690" t="s">
        <v>5</v>
      </c>
      <c r="B11" s="691" t="s">
        <v>7</v>
      </c>
      <c r="C11" s="693" t="s">
        <v>8</v>
      </c>
      <c r="D11" s="694" t="s">
        <v>9</v>
      </c>
      <c r="E11" s="690" t="s">
        <v>10</v>
      </c>
      <c r="F11" s="688" t="s">
        <v>19</v>
      </c>
      <c r="G11" s="688" t="s">
        <v>20</v>
      </c>
    </row>
    <row r="12" spans="1:7" ht="59.25" customHeight="1">
      <c r="A12" s="690"/>
      <c r="B12" s="692"/>
      <c r="C12" s="693"/>
      <c r="D12" s="694"/>
      <c r="E12" s="690"/>
      <c r="F12" s="689"/>
      <c r="G12" s="689"/>
    </row>
    <row r="13" spans="1:7" ht="15.75">
      <c r="A13" s="158"/>
      <c r="B13" s="87">
        <v>0</v>
      </c>
      <c r="C13" s="88" t="s">
        <v>1633</v>
      </c>
      <c r="D13" s="123"/>
      <c r="E13" s="124"/>
      <c r="F13" s="23"/>
      <c r="G13" s="24"/>
    </row>
    <row r="14" spans="1:7">
      <c r="A14" s="91"/>
      <c r="B14" s="92"/>
      <c r="C14" s="191" t="s">
        <v>1459</v>
      </c>
      <c r="D14" s="126"/>
      <c r="E14" s="126"/>
      <c r="F14" s="21"/>
      <c r="G14" s="22"/>
    </row>
    <row r="15" spans="1:7">
      <c r="A15" s="95"/>
      <c r="B15" s="128"/>
      <c r="C15" s="322" t="s">
        <v>1460</v>
      </c>
      <c r="D15" s="115"/>
      <c r="E15" s="115"/>
      <c r="F15" s="21"/>
      <c r="G15" s="22"/>
    </row>
    <row r="16" spans="1:7">
      <c r="A16" s="95"/>
      <c r="B16" s="128"/>
      <c r="C16" s="323" t="s">
        <v>1461</v>
      </c>
      <c r="D16" s="115"/>
      <c r="E16" s="115"/>
      <c r="F16" s="21"/>
      <c r="G16" s="22"/>
    </row>
    <row r="17" spans="1:7">
      <c r="A17" s="95"/>
      <c r="B17" s="128"/>
      <c r="C17" s="324" t="s">
        <v>1462</v>
      </c>
      <c r="D17" s="119"/>
      <c r="E17" s="325"/>
      <c r="F17" s="21"/>
      <c r="G17" s="22"/>
    </row>
    <row r="18" spans="1:7" ht="25.5">
      <c r="A18" s="95">
        <v>1</v>
      </c>
      <c r="B18" s="128" t="s">
        <v>17</v>
      </c>
      <c r="C18" s="326" t="s">
        <v>1463</v>
      </c>
      <c r="D18" s="327" t="s">
        <v>267</v>
      </c>
      <c r="E18" s="327">
        <v>1</v>
      </c>
      <c r="F18" s="21"/>
      <c r="G18" s="22"/>
    </row>
    <row r="19" spans="1:7">
      <c r="A19" s="95">
        <v>2</v>
      </c>
      <c r="B19" s="128" t="s">
        <v>17</v>
      </c>
      <c r="C19" s="328" t="s">
        <v>1464</v>
      </c>
      <c r="D19" s="300" t="s">
        <v>267</v>
      </c>
      <c r="E19" s="327">
        <v>1</v>
      </c>
      <c r="F19" s="21"/>
      <c r="G19" s="22"/>
    </row>
    <row r="20" spans="1:7" ht="38.25">
      <c r="A20" s="95">
        <v>3</v>
      </c>
      <c r="B20" s="128" t="s">
        <v>17</v>
      </c>
      <c r="C20" s="282" t="s">
        <v>1465</v>
      </c>
      <c r="D20" s="329" t="s">
        <v>32</v>
      </c>
      <c r="E20" s="330" t="s">
        <v>1466</v>
      </c>
      <c r="F20" s="21"/>
      <c r="G20" s="22"/>
    </row>
    <row r="21" spans="1:7" ht="25.5">
      <c r="A21" s="95">
        <v>4</v>
      </c>
      <c r="B21" s="128" t="s">
        <v>1467</v>
      </c>
      <c r="C21" s="331" t="s">
        <v>1468</v>
      </c>
      <c r="D21" s="332" t="s">
        <v>32</v>
      </c>
      <c r="E21" s="330" t="s">
        <v>1469</v>
      </c>
      <c r="F21" s="21"/>
      <c r="G21" s="22"/>
    </row>
    <row r="22" spans="1:7" ht="25.5">
      <c r="A22" s="95">
        <v>5</v>
      </c>
      <c r="B22" s="128" t="s">
        <v>1467</v>
      </c>
      <c r="C22" s="282" t="s">
        <v>1470</v>
      </c>
      <c r="D22" s="329" t="s">
        <v>32</v>
      </c>
      <c r="E22" s="330" t="s">
        <v>628</v>
      </c>
      <c r="F22" s="21"/>
      <c r="G22" s="22"/>
    </row>
    <row r="23" spans="1:7" ht="25.5">
      <c r="A23" s="95">
        <v>6</v>
      </c>
      <c r="B23" s="128" t="s">
        <v>1467</v>
      </c>
      <c r="C23" s="177" t="s">
        <v>1471</v>
      </c>
      <c r="D23" s="329" t="s">
        <v>32</v>
      </c>
      <c r="E23" s="330" t="s">
        <v>631</v>
      </c>
      <c r="F23" s="21"/>
      <c r="G23" s="22"/>
    </row>
    <row r="24" spans="1:7">
      <c r="A24" s="95">
        <v>7</v>
      </c>
      <c r="B24" s="128" t="s">
        <v>1467</v>
      </c>
      <c r="C24" s="282" t="s">
        <v>1472</v>
      </c>
      <c r="D24" s="329" t="s">
        <v>32</v>
      </c>
      <c r="E24" s="330" t="s">
        <v>631</v>
      </c>
      <c r="F24" s="21"/>
      <c r="G24" s="22"/>
    </row>
    <row r="25" spans="1:7" ht="25.5">
      <c r="A25" s="95">
        <v>8</v>
      </c>
      <c r="B25" s="128" t="s">
        <v>1467</v>
      </c>
      <c r="C25" s="177" t="s">
        <v>1473</v>
      </c>
      <c r="D25" s="333" t="s">
        <v>32</v>
      </c>
      <c r="E25" s="334" t="s">
        <v>1474</v>
      </c>
      <c r="F25" s="21"/>
      <c r="G25" s="22"/>
    </row>
    <row r="26" spans="1:7" ht="25.5">
      <c r="A26" s="95">
        <v>9</v>
      </c>
      <c r="B26" s="128" t="s">
        <v>1467</v>
      </c>
      <c r="C26" s="282" t="s">
        <v>1475</v>
      </c>
      <c r="D26" s="329" t="s">
        <v>267</v>
      </c>
      <c r="E26" s="330" t="s">
        <v>582</v>
      </c>
      <c r="F26" s="21"/>
      <c r="G26" s="22"/>
    </row>
    <row r="27" spans="1:7" ht="25.5">
      <c r="A27" s="95">
        <v>10</v>
      </c>
      <c r="B27" s="128" t="s">
        <v>1467</v>
      </c>
      <c r="C27" s="177" t="s">
        <v>1476</v>
      </c>
      <c r="D27" s="329" t="s">
        <v>267</v>
      </c>
      <c r="E27" s="330" t="s">
        <v>582</v>
      </c>
      <c r="F27" s="21"/>
      <c r="G27" s="22"/>
    </row>
    <row r="28" spans="1:7" ht="25.5">
      <c r="A28" s="95">
        <v>11</v>
      </c>
      <c r="B28" s="128" t="s">
        <v>1467</v>
      </c>
      <c r="C28" s="177" t="s">
        <v>1477</v>
      </c>
      <c r="D28" s="333" t="s">
        <v>267</v>
      </c>
      <c r="E28" s="335">
        <v>2</v>
      </c>
      <c r="F28" s="21"/>
      <c r="G28" s="22"/>
    </row>
    <row r="29" spans="1:7">
      <c r="A29" s="95">
        <v>12</v>
      </c>
      <c r="B29" s="128" t="s">
        <v>1467</v>
      </c>
      <c r="C29" s="177" t="s">
        <v>1478</v>
      </c>
      <c r="D29" s="333" t="s">
        <v>32</v>
      </c>
      <c r="E29" s="335">
        <v>50</v>
      </c>
      <c r="F29" s="21"/>
      <c r="G29" s="22"/>
    </row>
    <row r="30" spans="1:7">
      <c r="A30" s="95">
        <v>13</v>
      </c>
      <c r="B30" s="128" t="s">
        <v>1467</v>
      </c>
      <c r="C30" s="336" t="s">
        <v>1479</v>
      </c>
      <c r="D30" s="333" t="s">
        <v>1480</v>
      </c>
      <c r="E30" s="335">
        <v>3</v>
      </c>
      <c r="F30" s="21"/>
      <c r="G30" s="22"/>
    </row>
    <row r="31" spans="1:7">
      <c r="A31" s="95">
        <v>14</v>
      </c>
      <c r="B31" s="128" t="s">
        <v>1467</v>
      </c>
      <c r="C31" s="336" t="s">
        <v>1481</v>
      </c>
      <c r="D31" s="333" t="s">
        <v>1480</v>
      </c>
      <c r="E31" s="168">
        <v>1</v>
      </c>
      <c r="F31" s="21"/>
      <c r="G31" s="22"/>
    </row>
    <row r="32" spans="1:7">
      <c r="A32" s="95">
        <v>15</v>
      </c>
      <c r="B32" s="128" t="s">
        <v>1467</v>
      </c>
      <c r="C32" s="337" t="s">
        <v>1482</v>
      </c>
      <c r="D32" s="338" t="s">
        <v>32</v>
      </c>
      <c r="E32" s="330" t="s">
        <v>1483</v>
      </c>
      <c r="F32" s="21"/>
      <c r="G32" s="22"/>
    </row>
    <row r="33" spans="1:7">
      <c r="A33" s="95">
        <v>16</v>
      </c>
      <c r="B33" s="128" t="s">
        <v>1467</v>
      </c>
      <c r="C33" s="339" t="s">
        <v>1484</v>
      </c>
      <c r="D33" s="338" t="s">
        <v>1480</v>
      </c>
      <c r="E33" s="330" t="s">
        <v>505</v>
      </c>
      <c r="F33" s="21"/>
      <c r="G33" s="22"/>
    </row>
    <row r="34" spans="1:7">
      <c r="A34" s="95">
        <v>17</v>
      </c>
      <c r="B34" s="128" t="s">
        <v>1467</v>
      </c>
      <c r="C34" s="340" t="s">
        <v>1485</v>
      </c>
      <c r="D34" s="338" t="s">
        <v>1480</v>
      </c>
      <c r="E34" s="330" t="s">
        <v>500</v>
      </c>
      <c r="F34" s="21"/>
      <c r="G34" s="22"/>
    </row>
    <row r="35" spans="1:7">
      <c r="A35" s="95"/>
      <c r="B35" s="128"/>
      <c r="C35" s="337"/>
      <c r="D35" s="338"/>
      <c r="E35" s="341"/>
      <c r="F35" s="21"/>
      <c r="G35" s="22"/>
    </row>
    <row r="36" spans="1:7">
      <c r="A36" s="95"/>
      <c r="B36" s="128"/>
      <c r="C36" s="342" t="s">
        <v>1486</v>
      </c>
      <c r="D36" s="98"/>
      <c r="E36" s="103"/>
      <c r="F36" s="21"/>
      <c r="G36" s="22"/>
    </row>
    <row r="37" spans="1:7">
      <c r="A37" s="95">
        <v>1</v>
      </c>
      <c r="B37" s="128" t="s">
        <v>1467</v>
      </c>
      <c r="C37" s="172" t="s">
        <v>1487</v>
      </c>
      <c r="D37" s="335" t="s">
        <v>32</v>
      </c>
      <c r="E37" s="168">
        <v>152</v>
      </c>
      <c r="F37" s="21"/>
      <c r="G37" s="22"/>
    </row>
    <row r="38" spans="1:7">
      <c r="A38" s="95">
        <v>2</v>
      </c>
      <c r="B38" s="128" t="s">
        <v>1467</v>
      </c>
      <c r="C38" s="172" t="s">
        <v>1488</v>
      </c>
      <c r="D38" s="335" t="s">
        <v>32</v>
      </c>
      <c r="E38" s="168">
        <v>30</v>
      </c>
      <c r="F38" s="21"/>
      <c r="G38" s="22"/>
    </row>
    <row r="39" spans="1:7" ht="25.5">
      <c r="A39" s="95">
        <v>3</v>
      </c>
      <c r="B39" s="128" t="s">
        <v>1467</v>
      </c>
      <c r="C39" s="172" t="s">
        <v>1489</v>
      </c>
      <c r="D39" s="329" t="s">
        <v>32</v>
      </c>
      <c r="E39" s="148">
        <v>104</v>
      </c>
      <c r="F39" s="21"/>
      <c r="G39" s="22"/>
    </row>
    <row r="40" spans="1:7" ht="25.5">
      <c r="A40" s="95">
        <v>4</v>
      </c>
      <c r="B40" s="128" t="s">
        <v>1467</v>
      </c>
      <c r="C40" s="282" t="s">
        <v>1490</v>
      </c>
      <c r="D40" s="329" t="s">
        <v>32</v>
      </c>
      <c r="E40" s="148">
        <v>10</v>
      </c>
      <c r="F40" s="21"/>
      <c r="G40" s="22"/>
    </row>
    <row r="41" spans="1:7" ht="25.5">
      <c r="A41" s="95">
        <v>5</v>
      </c>
      <c r="B41" s="128" t="s">
        <v>1467</v>
      </c>
      <c r="C41" s="172" t="s">
        <v>1491</v>
      </c>
      <c r="D41" s="335" t="s">
        <v>881</v>
      </c>
      <c r="E41" s="335">
        <v>2</v>
      </c>
      <c r="F41" s="21"/>
      <c r="G41" s="22"/>
    </row>
    <row r="42" spans="1:7" ht="25.5">
      <c r="A42" s="95">
        <v>6</v>
      </c>
      <c r="B42" s="128" t="s">
        <v>1467</v>
      </c>
      <c r="C42" s="172" t="s">
        <v>1492</v>
      </c>
      <c r="D42" s="335" t="s">
        <v>881</v>
      </c>
      <c r="E42" s="335">
        <v>2</v>
      </c>
      <c r="F42" s="21"/>
      <c r="G42" s="22"/>
    </row>
    <row r="43" spans="1:7">
      <c r="A43" s="95">
        <v>7</v>
      </c>
      <c r="B43" s="128" t="s">
        <v>1467</v>
      </c>
      <c r="C43" s="343" t="s">
        <v>1493</v>
      </c>
      <c r="D43" s="344" t="s">
        <v>32</v>
      </c>
      <c r="E43" s="345">
        <v>200</v>
      </c>
      <c r="F43" s="21"/>
      <c r="G43" s="22"/>
    </row>
    <row r="44" spans="1:7">
      <c r="A44" s="95">
        <v>8</v>
      </c>
      <c r="B44" s="128" t="s">
        <v>1467</v>
      </c>
      <c r="C44" s="346" t="s">
        <v>1494</v>
      </c>
      <c r="D44" s="347" t="s">
        <v>881</v>
      </c>
      <c r="E44" s="348">
        <v>1</v>
      </c>
      <c r="F44" s="21"/>
      <c r="G44" s="22"/>
    </row>
    <row r="45" spans="1:7">
      <c r="A45" s="95">
        <v>9</v>
      </c>
      <c r="B45" s="128" t="s">
        <v>1467</v>
      </c>
      <c r="C45" s="349" t="s">
        <v>1495</v>
      </c>
      <c r="D45" s="350" t="s">
        <v>267</v>
      </c>
      <c r="E45" s="351">
        <v>3</v>
      </c>
      <c r="F45" s="21"/>
      <c r="G45" s="22"/>
    </row>
    <row r="46" spans="1:7">
      <c r="A46" s="95">
        <v>10</v>
      </c>
      <c r="B46" s="128" t="s">
        <v>1467</v>
      </c>
      <c r="C46" s="349" t="s">
        <v>1496</v>
      </c>
      <c r="D46" s="350" t="s">
        <v>32</v>
      </c>
      <c r="E46" s="351">
        <v>20</v>
      </c>
      <c r="F46" s="21"/>
      <c r="G46" s="22"/>
    </row>
    <row r="47" spans="1:7" ht="25.5">
      <c r="A47" s="95">
        <v>11</v>
      </c>
      <c r="B47" s="128" t="s">
        <v>1467</v>
      </c>
      <c r="C47" s="177" t="s">
        <v>1497</v>
      </c>
      <c r="D47" s="350" t="s">
        <v>267</v>
      </c>
      <c r="E47" s="351">
        <v>90</v>
      </c>
      <c r="F47" s="21"/>
      <c r="G47" s="22"/>
    </row>
    <row r="48" spans="1:7">
      <c r="A48" s="95">
        <v>12</v>
      </c>
      <c r="B48" s="128" t="s">
        <v>1467</v>
      </c>
      <c r="C48" s="352" t="s">
        <v>1498</v>
      </c>
      <c r="D48" s="347" t="s">
        <v>881</v>
      </c>
      <c r="E48" s="347">
        <v>1</v>
      </c>
      <c r="F48" s="21"/>
      <c r="G48" s="22"/>
    </row>
    <row r="49" spans="1:7">
      <c r="A49" s="95"/>
      <c r="B49" s="128"/>
      <c r="C49" s="109"/>
      <c r="D49" s="98"/>
      <c r="E49" s="103"/>
      <c r="F49" s="21"/>
      <c r="G49" s="22"/>
    </row>
    <row r="50" spans="1:7">
      <c r="A50" s="95"/>
      <c r="B50" s="128"/>
      <c r="C50" s="353" t="s">
        <v>1499</v>
      </c>
      <c r="D50" s="98"/>
      <c r="E50" s="103"/>
      <c r="F50" s="21"/>
      <c r="G50" s="22"/>
    </row>
    <row r="51" spans="1:7">
      <c r="A51" s="95"/>
      <c r="B51" s="128"/>
      <c r="C51" s="354" t="s">
        <v>1500</v>
      </c>
      <c r="D51" s="98"/>
      <c r="E51" s="103"/>
      <c r="F51" s="21"/>
      <c r="G51" s="22"/>
    </row>
    <row r="52" spans="1:7" ht="38.25">
      <c r="A52" s="95">
        <v>1</v>
      </c>
      <c r="B52" s="128" t="s">
        <v>17</v>
      </c>
      <c r="C52" s="282" t="s">
        <v>1465</v>
      </c>
      <c r="D52" s="329" t="s">
        <v>32</v>
      </c>
      <c r="E52" s="329">
        <v>30</v>
      </c>
      <c r="F52" s="21"/>
      <c r="G52" s="22"/>
    </row>
    <row r="53" spans="1:7" ht="38.25">
      <c r="A53" s="95">
        <v>2</v>
      </c>
      <c r="B53" s="128" t="s">
        <v>17</v>
      </c>
      <c r="C53" s="355" t="s">
        <v>1501</v>
      </c>
      <c r="D53" s="329" t="s">
        <v>32</v>
      </c>
      <c r="E53" s="329">
        <v>95</v>
      </c>
      <c r="F53" s="21"/>
      <c r="G53" s="22"/>
    </row>
    <row r="54" spans="1:7" ht="25.5">
      <c r="A54" s="95">
        <v>3</v>
      </c>
      <c r="B54" s="128" t="s">
        <v>1467</v>
      </c>
      <c r="C54" s="331" t="s">
        <v>1468</v>
      </c>
      <c r="D54" s="332" t="s">
        <v>32</v>
      </c>
      <c r="E54" s="332">
        <v>150</v>
      </c>
      <c r="F54" s="21"/>
      <c r="G54" s="22"/>
    </row>
    <row r="55" spans="1:7" ht="38.25">
      <c r="A55" s="95">
        <v>4</v>
      </c>
      <c r="B55" s="128" t="s">
        <v>1467</v>
      </c>
      <c r="C55" s="172" t="s">
        <v>1502</v>
      </c>
      <c r="D55" s="335" t="s">
        <v>32</v>
      </c>
      <c r="E55" s="356">
        <v>30</v>
      </c>
      <c r="F55" s="21"/>
      <c r="G55" s="22"/>
    </row>
    <row r="56" spans="1:7" ht="25.5">
      <c r="A56" s="95">
        <v>5</v>
      </c>
      <c r="B56" s="128" t="s">
        <v>1467</v>
      </c>
      <c r="C56" s="172" t="s">
        <v>1503</v>
      </c>
      <c r="D56" s="335" t="s">
        <v>32</v>
      </c>
      <c r="E56" s="335">
        <v>150</v>
      </c>
      <c r="F56" s="21"/>
      <c r="G56" s="22"/>
    </row>
    <row r="57" spans="1:7">
      <c r="A57" s="95">
        <v>6</v>
      </c>
      <c r="B57" s="128" t="s">
        <v>1467</v>
      </c>
      <c r="C57" s="172" t="s">
        <v>1504</v>
      </c>
      <c r="D57" s="335" t="s">
        <v>881</v>
      </c>
      <c r="E57" s="335">
        <v>18</v>
      </c>
      <c r="F57" s="21"/>
      <c r="G57" s="22"/>
    </row>
    <row r="58" spans="1:7">
      <c r="A58" s="95">
        <v>7</v>
      </c>
      <c r="B58" s="128" t="s">
        <v>1467</v>
      </c>
      <c r="C58" s="172" t="s">
        <v>1505</v>
      </c>
      <c r="D58" s="335" t="s">
        <v>881</v>
      </c>
      <c r="E58" s="335">
        <v>15</v>
      </c>
      <c r="F58" s="21"/>
      <c r="G58" s="22"/>
    </row>
    <row r="59" spans="1:7">
      <c r="A59" s="95">
        <v>8</v>
      </c>
      <c r="B59" s="128" t="s">
        <v>1467</v>
      </c>
      <c r="C59" s="172" t="s">
        <v>1506</v>
      </c>
      <c r="D59" s="335" t="s">
        <v>881</v>
      </c>
      <c r="E59" s="335">
        <v>16</v>
      </c>
      <c r="F59" s="21"/>
      <c r="G59" s="22"/>
    </row>
    <row r="60" spans="1:7">
      <c r="A60" s="95">
        <v>9</v>
      </c>
      <c r="B60" s="128" t="s">
        <v>1467</v>
      </c>
      <c r="C60" s="172" t="s">
        <v>1507</v>
      </c>
      <c r="D60" s="335" t="s">
        <v>881</v>
      </c>
      <c r="E60" s="335">
        <v>7</v>
      </c>
      <c r="F60" s="21"/>
      <c r="G60" s="22"/>
    </row>
    <row r="61" spans="1:7">
      <c r="A61" s="95">
        <v>10</v>
      </c>
      <c r="B61" s="128" t="s">
        <v>1467</v>
      </c>
      <c r="C61" s="172" t="s">
        <v>1508</v>
      </c>
      <c r="D61" s="335" t="s">
        <v>881</v>
      </c>
      <c r="E61" s="667">
        <v>1</v>
      </c>
      <c r="F61" s="21"/>
      <c r="G61" s="22"/>
    </row>
    <row r="62" spans="1:7">
      <c r="A62" s="95"/>
      <c r="B62" s="128"/>
      <c r="C62" s="357" t="s">
        <v>1509</v>
      </c>
      <c r="D62" s="335"/>
      <c r="E62" s="335"/>
      <c r="F62" s="21"/>
      <c r="G62" s="22"/>
    </row>
    <row r="63" spans="1:7">
      <c r="A63" s="95">
        <v>1</v>
      </c>
      <c r="B63" s="128" t="s">
        <v>1467</v>
      </c>
      <c r="C63" s="172" t="s">
        <v>704</v>
      </c>
      <c r="D63" s="335" t="s">
        <v>32</v>
      </c>
      <c r="E63" s="335">
        <v>100</v>
      </c>
      <c r="F63" s="21"/>
      <c r="G63" s="22"/>
    </row>
    <row r="64" spans="1:7">
      <c r="A64" s="95">
        <v>2</v>
      </c>
      <c r="B64" s="128" t="s">
        <v>1467</v>
      </c>
      <c r="C64" s="172" t="s">
        <v>1510</v>
      </c>
      <c r="D64" s="335" t="s">
        <v>32</v>
      </c>
      <c r="E64" s="335">
        <v>100</v>
      </c>
      <c r="F64" s="21"/>
      <c r="G64" s="22"/>
    </row>
    <row r="65" spans="1:7">
      <c r="A65" s="95">
        <v>3</v>
      </c>
      <c r="B65" s="128" t="s">
        <v>1467</v>
      </c>
      <c r="C65" s="172" t="s">
        <v>1511</v>
      </c>
      <c r="D65" s="335" t="s">
        <v>32</v>
      </c>
      <c r="E65" s="335">
        <v>150</v>
      </c>
      <c r="F65" s="21"/>
      <c r="G65" s="22"/>
    </row>
    <row r="66" spans="1:7">
      <c r="A66" s="95">
        <v>4</v>
      </c>
      <c r="B66" s="128" t="s">
        <v>1467</v>
      </c>
      <c r="C66" s="346" t="s">
        <v>1493</v>
      </c>
      <c r="D66" s="348" t="s">
        <v>32</v>
      </c>
      <c r="E66" s="335">
        <v>150</v>
      </c>
      <c r="F66" s="21"/>
      <c r="G66" s="22"/>
    </row>
    <row r="67" spans="1:7" ht="102">
      <c r="A67" s="95">
        <v>5</v>
      </c>
      <c r="B67" s="128" t="s">
        <v>1467</v>
      </c>
      <c r="C67" s="346" t="s">
        <v>1512</v>
      </c>
      <c r="D67" s="335" t="s">
        <v>881</v>
      </c>
      <c r="E67" s="335">
        <v>18</v>
      </c>
      <c r="F67" s="21"/>
      <c r="G67" s="22"/>
    </row>
    <row r="68" spans="1:7" ht="51">
      <c r="A68" s="95">
        <v>6</v>
      </c>
      <c r="B68" s="128" t="s">
        <v>1467</v>
      </c>
      <c r="C68" s="166" t="s">
        <v>1513</v>
      </c>
      <c r="D68" s="335" t="s">
        <v>881</v>
      </c>
      <c r="E68" s="347">
        <v>16</v>
      </c>
      <c r="F68" s="21"/>
      <c r="G68" s="22"/>
    </row>
    <row r="69" spans="1:7" ht="51">
      <c r="A69" s="95">
        <v>7</v>
      </c>
      <c r="B69" s="128" t="s">
        <v>1467</v>
      </c>
      <c r="C69" s="166" t="s">
        <v>1514</v>
      </c>
      <c r="D69" s="335" t="s">
        <v>881</v>
      </c>
      <c r="E69" s="347">
        <v>7</v>
      </c>
      <c r="F69" s="21"/>
      <c r="G69" s="22"/>
    </row>
    <row r="70" spans="1:7" ht="38.25">
      <c r="A70" s="95">
        <v>8</v>
      </c>
      <c r="B70" s="128" t="s">
        <v>1467</v>
      </c>
      <c r="C70" s="166" t="s">
        <v>1515</v>
      </c>
      <c r="D70" s="335" t="s">
        <v>1480</v>
      </c>
      <c r="E70" s="347">
        <v>15</v>
      </c>
      <c r="F70" s="21"/>
      <c r="G70" s="22"/>
    </row>
    <row r="71" spans="1:7">
      <c r="A71" s="95">
        <v>9</v>
      </c>
      <c r="B71" s="128" t="s">
        <v>1467</v>
      </c>
      <c r="C71" s="166" t="s">
        <v>1516</v>
      </c>
      <c r="D71" s="335" t="s">
        <v>32</v>
      </c>
      <c r="E71" s="347">
        <v>80</v>
      </c>
      <c r="F71" s="21"/>
      <c r="G71" s="22"/>
    </row>
    <row r="72" spans="1:7" ht="25.5">
      <c r="A72" s="95">
        <v>10</v>
      </c>
      <c r="B72" s="128" t="s">
        <v>1467</v>
      </c>
      <c r="C72" s="166" t="s">
        <v>1517</v>
      </c>
      <c r="D72" s="347" t="s">
        <v>1518</v>
      </c>
      <c r="E72" s="347">
        <v>33</v>
      </c>
      <c r="F72" s="21"/>
      <c r="G72" s="22"/>
    </row>
    <row r="73" spans="1:7">
      <c r="A73" s="95">
        <v>11</v>
      </c>
      <c r="B73" s="128" t="s">
        <v>1467</v>
      </c>
      <c r="C73" s="166" t="s">
        <v>67</v>
      </c>
      <c r="D73" s="347" t="s">
        <v>881</v>
      </c>
      <c r="E73" s="335">
        <v>1</v>
      </c>
      <c r="F73" s="21"/>
      <c r="G73" s="22"/>
    </row>
    <row r="74" spans="1:7">
      <c r="A74" s="95"/>
      <c r="B74" s="128"/>
      <c r="C74" s="172"/>
      <c r="D74" s="335"/>
      <c r="E74" s="335"/>
      <c r="F74" s="21"/>
      <c r="G74" s="22"/>
    </row>
    <row r="75" spans="1:7">
      <c r="A75" s="95"/>
      <c r="B75" s="128"/>
      <c r="C75" s="354" t="s">
        <v>1519</v>
      </c>
      <c r="D75" s="98"/>
      <c r="E75" s="103"/>
      <c r="F75" s="21"/>
      <c r="G75" s="22"/>
    </row>
    <row r="76" spans="1:7" ht="25.5">
      <c r="A76" s="95">
        <v>1</v>
      </c>
      <c r="B76" s="128" t="s">
        <v>1467</v>
      </c>
      <c r="C76" s="358" t="s">
        <v>1520</v>
      </c>
      <c r="D76" s="359" t="s">
        <v>267</v>
      </c>
      <c r="E76" s="359" t="s">
        <v>500</v>
      </c>
      <c r="F76" s="21"/>
      <c r="G76" s="22"/>
    </row>
    <row r="77" spans="1:7">
      <c r="A77" s="95">
        <v>2</v>
      </c>
      <c r="B77" s="128" t="s">
        <v>1467</v>
      </c>
      <c r="C77" s="358" t="s">
        <v>1521</v>
      </c>
      <c r="D77" s="359" t="s">
        <v>1522</v>
      </c>
      <c r="E77" s="359" t="s">
        <v>500</v>
      </c>
      <c r="F77" s="21"/>
      <c r="G77" s="22"/>
    </row>
    <row r="78" spans="1:7">
      <c r="A78" s="95">
        <v>3</v>
      </c>
      <c r="B78" s="128" t="s">
        <v>1467</v>
      </c>
      <c r="C78" s="358" t="s">
        <v>1523</v>
      </c>
      <c r="D78" s="359" t="s">
        <v>1524</v>
      </c>
      <c r="E78" s="359" t="s">
        <v>1525</v>
      </c>
      <c r="F78" s="21"/>
      <c r="G78" s="22"/>
    </row>
    <row r="79" spans="1:7">
      <c r="A79" s="95">
        <v>4</v>
      </c>
      <c r="B79" s="128" t="s">
        <v>1467</v>
      </c>
      <c r="C79" s="358" t="s">
        <v>1526</v>
      </c>
      <c r="D79" s="359" t="s">
        <v>1524</v>
      </c>
      <c r="E79" s="359" t="s">
        <v>1527</v>
      </c>
      <c r="F79" s="21"/>
      <c r="G79" s="22"/>
    </row>
    <row r="80" spans="1:7">
      <c r="A80" s="95">
        <v>5</v>
      </c>
      <c r="B80" s="128" t="s">
        <v>1467</v>
      </c>
      <c r="C80" s="358" t="s">
        <v>1528</v>
      </c>
      <c r="D80" s="359" t="s">
        <v>1529</v>
      </c>
      <c r="E80" s="335">
        <v>1</v>
      </c>
      <c r="F80" s="21"/>
      <c r="G80" s="22"/>
    </row>
    <row r="81" spans="1:7">
      <c r="A81" s="95">
        <v>6</v>
      </c>
      <c r="B81" s="128" t="s">
        <v>1467</v>
      </c>
      <c r="C81" s="358" t="s">
        <v>1530</v>
      </c>
      <c r="D81" s="359" t="s">
        <v>1529</v>
      </c>
      <c r="E81" s="335">
        <v>1</v>
      </c>
      <c r="F81" s="21"/>
      <c r="G81" s="22"/>
    </row>
    <row r="82" spans="1:7">
      <c r="A82" s="605"/>
      <c r="B82" s="606"/>
      <c r="C82" s="607"/>
      <c r="D82" s="608"/>
      <c r="E82" s="609"/>
      <c r="F82" s="509"/>
      <c r="G82" s="510"/>
    </row>
    <row r="83" spans="1:7">
      <c r="A83" s="605"/>
      <c r="B83" s="606"/>
      <c r="C83" s="610" t="s">
        <v>2351</v>
      </c>
      <c r="D83" s="611"/>
      <c r="E83" s="609"/>
      <c r="F83" s="509"/>
      <c r="G83" s="510"/>
    </row>
    <row r="84" spans="1:7">
      <c r="A84" s="605"/>
      <c r="B84" s="606"/>
      <c r="C84" s="612" t="s">
        <v>2352</v>
      </c>
      <c r="D84" s="608"/>
      <c r="E84" s="609"/>
      <c r="F84" s="509"/>
      <c r="G84" s="510"/>
    </row>
    <row r="85" spans="1:7">
      <c r="A85" s="605">
        <v>1</v>
      </c>
      <c r="B85" s="128" t="s">
        <v>1467</v>
      </c>
      <c r="C85" s="613" t="s">
        <v>1464</v>
      </c>
      <c r="D85" s="614" t="s">
        <v>267</v>
      </c>
      <c r="E85" s="615">
        <v>1</v>
      </c>
      <c r="F85" s="509"/>
      <c r="G85" s="510"/>
    </row>
    <row r="86" spans="1:7" ht="38.25">
      <c r="A86" s="605">
        <v>2</v>
      </c>
      <c r="B86" s="128" t="s">
        <v>1467</v>
      </c>
      <c r="C86" s="613" t="s">
        <v>1465</v>
      </c>
      <c r="D86" s="614" t="s">
        <v>32</v>
      </c>
      <c r="E86" s="615">
        <v>3</v>
      </c>
      <c r="F86" s="509"/>
      <c r="G86" s="510"/>
    </row>
    <row r="87" spans="1:7" ht="25.5">
      <c r="A87" s="605">
        <v>3</v>
      </c>
      <c r="B87" s="128" t="s">
        <v>1467</v>
      </c>
      <c r="C87" s="613" t="s">
        <v>2353</v>
      </c>
      <c r="D87" s="614" t="s">
        <v>32</v>
      </c>
      <c r="E87" s="615">
        <v>3</v>
      </c>
      <c r="F87" s="509"/>
      <c r="G87" s="510"/>
    </row>
    <row r="88" spans="1:7">
      <c r="A88" s="605">
        <v>4</v>
      </c>
      <c r="B88" s="128" t="s">
        <v>1467</v>
      </c>
      <c r="C88" s="616" t="s">
        <v>2354</v>
      </c>
      <c r="D88" s="617" t="s">
        <v>1137</v>
      </c>
      <c r="E88" s="615">
        <v>3</v>
      </c>
      <c r="F88" s="509"/>
      <c r="G88" s="510"/>
    </row>
    <row r="89" spans="1:7" ht="25.5">
      <c r="A89" s="605">
        <v>5</v>
      </c>
      <c r="B89" s="128" t="s">
        <v>1467</v>
      </c>
      <c r="C89" s="613" t="s">
        <v>2355</v>
      </c>
      <c r="D89" s="614" t="s">
        <v>32</v>
      </c>
      <c r="E89" s="618">
        <v>3</v>
      </c>
      <c r="F89" s="509"/>
      <c r="G89" s="510"/>
    </row>
    <row r="90" spans="1:7" ht="25.5">
      <c r="A90" s="605">
        <v>6</v>
      </c>
      <c r="B90" s="128" t="s">
        <v>1467</v>
      </c>
      <c r="C90" s="619" t="s">
        <v>2356</v>
      </c>
      <c r="D90" s="620" t="s">
        <v>32</v>
      </c>
      <c r="E90" s="621">
        <v>6</v>
      </c>
      <c r="F90" s="509"/>
      <c r="G90" s="510"/>
    </row>
    <row r="91" spans="1:7" ht="25.5">
      <c r="A91" s="605">
        <v>7</v>
      </c>
      <c r="B91" s="128" t="s">
        <v>1467</v>
      </c>
      <c r="C91" s="622" t="s">
        <v>2357</v>
      </c>
      <c r="D91" s="623" t="s">
        <v>267</v>
      </c>
      <c r="E91" s="624">
        <v>2</v>
      </c>
      <c r="F91" s="509"/>
      <c r="G91" s="510"/>
    </row>
    <row r="92" spans="1:7" ht="25.5">
      <c r="A92" s="605">
        <v>8</v>
      </c>
      <c r="B92" s="128" t="s">
        <v>1467</v>
      </c>
      <c r="C92" s="622" t="s">
        <v>2358</v>
      </c>
      <c r="D92" s="623" t="s">
        <v>267</v>
      </c>
      <c r="E92" s="624">
        <v>1</v>
      </c>
      <c r="F92" s="509"/>
      <c r="G92" s="510"/>
    </row>
    <row r="93" spans="1:7" ht="25.5">
      <c r="A93" s="605">
        <v>9</v>
      </c>
      <c r="B93" s="128" t="s">
        <v>1467</v>
      </c>
      <c r="C93" s="625" t="s">
        <v>2359</v>
      </c>
      <c r="D93" s="626" t="s">
        <v>267</v>
      </c>
      <c r="E93" s="624">
        <v>1</v>
      </c>
      <c r="F93" s="509"/>
      <c r="G93" s="510"/>
    </row>
    <row r="94" spans="1:7">
      <c r="A94" s="605">
        <v>10</v>
      </c>
      <c r="B94" s="128" t="s">
        <v>1467</v>
      </c>
      <c r="C94" s="625" t="s">
        <v>1479</v>
      </c>
      <c r="D94" s="626" t="s">
        <v>1480</v>
      </c>
      <c r="E94" s="624">
        <v>9</v>
      </c>
      <c r="F94" s="509"/>
      <c r="G94" s="510"/>
    </row>
    <row r="95" spans="1:7">
      <c r="A95" s="605">
        <v>11</v>
      </c>
      <c r="B95" s="128" t="s">
        <v>1467</v>
      </c>
      <c r="C95" s="627" t="s">
        <v>2360</v>
      </c>
      <c r="D95" s="628" t="s">
        <v>1480</v>
      </c>
      <c r="E95" s="629" t="s">
        <v>500</v>
      </c>
      <c r="F95" s="509"/>
      <c r="G95" s="510"/>
    </row>
    <row r="96" spans="1:7">
      <c r="A96" s="605">
        <v>12</v>
      </c>
      <c r="B96" s="128" t="s">
        <v>1467</v>
      </c>
      <c r="C96" s="625" t="s">
        <v>2361</v>
      </c>
      <c r="D96" s="630" t="s">
        <v>1480</v>
      </c>
      <c r="E96" s="631">
        <v>1</v>
      </c>
      <c r="F96" s="509"/>
      <c r="G96" s="510"/>
    </row>
    <row r="97" spans="1:7">
      <c r="A97" s="605"/>
      <c r="B97" s="606"/>
      <c r="C97" s="607"/>
      <c r="D97" s="608"/>
      <c r="E97" s="609"/>
      <c r="F97" s="509"/>
      <c r="G97" s="510"/>
    </row>
    <row r="98" spans="1:7">
      <c r="A98" s="605"/>
      <c r="B98" s="606"/>
      <c r="C98" s="632" t="s">
        <v>1509</v>
      </c>
      <c r="D98" s="608"/>
      <c r="E98" s="609"/>
      <c r="F98" s="509"/>
      <c r="G98" s="510"/>
    </row>
    <row r="99" spans="1:7">
      <c r="A99" s="605">
        <v>1</v>
      </c>
      <c r="B99" s="128" t="s">
        <v>1467</v>
      </c>
      <c r="C99" s="633" t="s">
        <v>2362</v>
      </c>
      <c r="D99" s="634" t="s">
        <v>32</v>
      </c>
      <c r="E99" s="621">
        <v>7</v>
      </c>
      <c r="F99" s="509"/>
      <c r="G99" s="510"/>
    </row>
    <row r="100" spans="1:7">
      <c r="A100" s="605">
        <v>2</v>
      </c>
      <c r="B100" s="128" t="s">
        <v>1467</v>
      </c>
      <c r="C100" s="633" t="s">
        <v>2363</v>
      </c>
      <c r="D100" s="634" t="s">
        <v>881</v>
      </c>
      <c r="E100" s="621">
        <v>2</v>
      </c>
      <c r="F100" s="509"/>
      <c r="G100" s="510"/>
    </row>
    <row r="101" spans="1:7" ht="25.5">
      <c r="A101" s="605">
        <v>3</v>
      </c>
      <c r="B101" s="128" t="s">
        <v>1467</v>
      </c>
      <c r="C101" s="635" t="s">
        <v>2364</v>
      </c>
      <c r="D101" s="634" t="s">
        <v>32</v>
      </c>
      <c r="E101" s="621">
        <v>6</v>
      </c>
      <c r="F101" s="509"/>
      <c r="G101" s="510"/>
    </row>
    <row r="102" spans="1:7">
      <c r="A102" s="605">
        <v>4</v>
      </c>
      <c r="B102" s="128" t="s">
        <v>1467</v>
      </c>
      <c r="C102" s="633" t="s">
        <v>2365</v>
      </c>
      <c r="D102" s="634" t="s">
        <v>267</v>
      </c>
      <c r="E102" s="621">
        <v>1</v>
      </c>
      <c r="F102" s="509"/>
      <c r="G102" s="510"/>
    </row>
    <row r="103" spans="1:7">
      <c r="A103" s="605">
        <v>5</v>
      </c>
      <c r="B103" s="128" t="s">
        <v>1467</v>
      </c>
      <c r="C103" s="636" t="s">
        <v>2366</v>
      </c>
      <c r="D103" s="634" t="s">
        <v>32</v>
      </c>
      <c r="E103" s="621">
        <v>6</v>
      </c>
      <c r="F103" s="509"/>
      <c r="G103" s="510"/>
    </row>
    <row r="104" spans="1:7" ht="38.25">
      <c r="A104" s="605">
        <v>6</v>
      </c>
      <c r="B104" s="128" t="s">
        <v>1467</v>
      </c>
      <c r="C104" s="622" t="s">
        <v>2367</v>
      </c>
      <c r="D104" s="637" t="s">
        <v>1480</v>
      </c>
      <c r="E104" s="637">
        <v>1</v>
      </c>
      <c r="F104" s="509"/>
      <c r="G104" s="510"/>
    </row>
    <row r="105" spans="1:7" ht="25.5">
      <c r="A105" s="605">
        <v>7</v>
      </c>
      <c r="B105" s="128" t="s">
        <v>1467</v>
      </c>
      <c r="C105" s="638" t="s">
        <v>2368</v>
      </c>
      <c r="D105" s="637" t="s">
        <v>267</v>
      </c>
      <c r="E105" s="637">
        <v>2</v>
      </c>
      <c r="F105" s="509"/>
      <c r="G105" s="510"/>
    </row>
    <row r="106" spans="1:7">
      <c r="A106" s="605">
        <v>8</v>
      </c>
      <c r="B106" s="128" t="s">
        <v>1467</v>
      </c>
      <c r="C106" s="638" t="s">
        <v>2369</v>
      </c>
      <c r="D106" s="637" t="s">
        <v>32</v>
      </c>
      <c r="E106" s="637">
        <v>0.5</v>
      </c>
      <c r="F106" s="509"/>
      <c r="G106" s="510"/>
    </row>
    <row r="107" spans="1:7" ht="25.5">
      <c r="A107" s="605">
        <v>9</v>
      </c>
      <c r="B107" s="128" t="s">
        <v>1467</v>
      </c>
      <c r="C107" s="638" t="s">
        <v>2370</v>
      </c>
      <c r="D107" s="637" t="s">
        <v>1480</v>
      </c>
      <c r="E107" s="637">
        <v>2</v>
      </c>
      <c r="F107" s="509"/>
      <c r="G107" s="510"/>
    </row>
    <row r="108" spans="1:7">
      <c r="A108" s="605">
        <v>10</v>
      </c>
      <c r="B108" s="128" t="s">
        <v>1467</v>
      </c>
      <c r="C108" s="639" t="s">
        <v>2371</v>
      </c>
      <c r="D108" s="637" t="s">
        <v>1480</v>
      </c>
      <c r="E108" s="637">
        <v>1</v>
      </c>
      <c r="F108" s="509"/>
      <c r="G108" s="510"/>
    </row>
    <row r="109" spans="1:7">
      <c r="A109" s="605">
        <v>11</v>
      </c>
      <c r="B109" s="128" t="s">
        <v>1467</v>
      </c>
      <c r="C109" s="640" t="s">
        <v>2372</v>
      </c>
      <c r="D109" s="634" t="s">
        <v>267</v>
      </c>
      <c r="E109" s="621">
        <v>1</v>
      </c>
      <c r="F109" s="509"/>
      <c r="G109" s="510"/>
    </row>
    <row r="110" spans="1:7">
      <c r="A110" s="605">
        <v>12</v>
      </c>
      <c r="B110" s="128" t="s">
        <v>1467</v>
      </c>
      <c r="C110" s="640" t="s">
        <v>2373</v>
      </c>
      <c r="D110" s="634" t="s">
        <v>267</v>
      </c>
      <c r="E110" s="621">
        <v>3</v>
      </c>
      <c r="F110" s="509"/>
      <c r="G110" s="510"/>
    </row>
    <row r="111" spans="1:7">
      <c r="A111" s="605">
        <v>13</v>
      </c>
      <c r="B111" s="128" t="s">
        <v>1467</v>
      </c>
      <c r="C111" s="640" t="s">
        <v>2374</v>
      </c>
      <c r="D111" s="634" t="s">
        <v>267</v>
      </c>
      <c r="E111" s="621">
        <v>3</v>
      </c>
      <c r="F111" s="509"/>
      <c r="G111" s="510"/>
    </row>
    <row r="112" spans="1:7">
      <c r="A112" s="605">
        <v>14</v>
      </c>
      <c r="B112" s="128" t="s">
        <v>1467</v>
      </c>
      <c r="C112" s="635" t="s">
        <v>2375</v>
      </c>
      <c r="D112" s="634" t="s">
        <v>267</v>
      </c>
      <c r="E112" s="621">
        <v>3</v>
      </c>
      <c r="F112" s="509"/>
      <c r="G112" s="510"/>
    </row>
    <row r="113" spans="1:7" ht="38.25">
      <c r="A113" s="605">
        <v>15</v>
      </c>
      <c r="B113" s="128" t="s">
        <v>1467</v>
      </c>
      <c r="C113" s="641" t="s">
        <v>2376</v>
      </c>
      <c r="D113" s="634" t="s">
        <v>230</v>
      </c>
      <c r="E113" s="621">
        <v>1</v>
      </c>
      <c r="F113" s="509"/>
      <c r="G113" s="510"/>
    </row>
    <row r="114" spans="1:7" ht="38.25">
      <c r="A114" s="605">
        <v>16</v>
      </c>
      <c r="B114" s="128" t="s">
        <v>1467</v>
      </c>
      <c r="C114" s="641" t="s">
        <v>2377</v>
      </c>
      <c r="D114" s="634" t="s">
        <v>267</v>
      </c>
      <c r="E114" s="621">
        <v>1</v>
      </c>
      <c r="F114" s="509"/>
      <c r="G114" s="510"/>
    </row>
    <row r="115" spans="1:7">
      <c r="A115" s="605">
        <v>17</v>
      </c>
      <c r="B115" s="128" t="s">
        <v>1467</v>
      </c>
      <c r="C115" s="633" t="s">
        <v>2378</v>
      </c>
      <c r="D115" s="642" t="s">
        <v>220</v>
      </c>
      <c r="E115" s="643">
        <v>30</v>
      </c>
      <c r="F115" s="509"/>
      <c r="G115" s="510"/>
    </row>
    <row r="116" spans="1:7">
      <c r="A116" s="605">
        <v>18</v>
      </c>
      <c r="B116" s="128" t="s">
        <v>1467</v>
      </c>
      <c r="C116" s="636" t="s">
        <v>2379</v>
      </c>
      <c r="D116" s="637" t="s">
        <v>1480</v>
      </c>
      <c r="E116" s="621">
        <v>1</v>
      </c>
      <c r="F116" s="509"/>
      <c r="G116" s="510"/>
    </row>
    <row r="117" spans="1:7">
      <c r="A117" s="605"/>
      <c r="B117" s="606"/>
      <c r="C117" s="607"/>
      <c r="D117" s="608"/>
      <c r="E117" s="609"/>
      <c r="F117" s="509"/>
      <c r="G117" s="510"/>
    </row>
    <row r="118" spans="1:7">
      <c r="A118" s="605"/>
      <c r="B118" s="606"/>
      <c r="C118" s="644" t="s">
        <v>2380</v>
      </c>
      <c r="D118" s="608"/>
      <c r="E118" s="609"/>
      <c r="F118" s="509"/>
      <c r="G118" s="510"/>
    </row>
    <row r="119" spans="1:7">
      <c r="A119" s="605">
        <v>1</v>
      </c>
      <c r="B119" s="128" t="s">
        <v>1467</v>
      </c>
      <c r="C119" s="627" t="s">
        <v>1523</v>
      </c>
      <c r="D119" s="645" t="s">
        <v>1524</v>
      </c>
      <c r="E119" s="634">
        <v>0.01</v>
      </c>
      <c r="F119" s="509"/>
      <c r="G119" s="510"/>
    </row>
    <row r="120" spans="1:7">
      <c r="A120" s="605">
        <v>2</v>
      </c>
      <c r="B120" s="128" t="s">
        <v>1467</v>
      </c>
      <c r="C120" s="627" t="s">
        <v>1526</v>
      </c>
      <c r="D120" s="645" t="s">
        <v>1524</v>
      </c>
      <c r="E120" s="634">
        <v>0.01</v>
      </c>
      <c r="F120" s="509"/>
      <c r="G120" s="510"/>
    </row>
    <row r="121" spans="1:7" ht="25.5">
      <c r="A121" s="605">
        <v>3</v>
      </c>
      <c r="B121" s="128" t="s">
        <v>1467</v>
      </c>
      <c r="C121" s="646" t="s">
        <v>2381</v>
      </c>
      <c r="D121" s="647" t="s">
        <v>37</v>
      </c>
      <c r="E121" s="634">
        <v>1</v>
      </c>
      <c r="F121" s="509"/>
      <c r="G121" s="510"/>
    </row>
    <row r="122" spans="1:7">
      <c r="A122" s="605">
        <v>4</v>
      </c>
      <c r="B122" s="128" t="s">
        <v>1467</v>
      </c>
      <c r="C122" s="648" t="s">
        <v>1528</v>
      </c>
      <c r="D122" s="645" t="s">
        <v>37</v>
      </c>
      <c r="E122" s="634">
        <v>1</v>
      </c>
      <c r="F122" s="509"/>
      <c r="G122" s="510"/>
    </row>
    <row r="123" spans="1:7" s="17" customFormat="1">
      <c r="A123" s="28"/>
      <c r="B123" s="29"/>
      <c r="C123" s="30"/>
      <c r="D123" s="31"/>
      <c r="E123" s="12"/>
      <c r="F123" s="12"/>
      <c r="G123" s="32"/>
    </row>
    <row r="124" spans="1:7" ht="15">
      <c r="A124" s="13"/>
      <c r="B124" s="13"/>
      <c r="C124" s="18"/>
      <c r="D124" s="19"/>
      <c r="E124" s="18"/>
      <c r="F124" s="18" t="s">
        <v>6</v>
      </c>
      <c r="G124" s="20"/>
    </row>
    <row r="126" spans="1:7" s="25" customFormat="1" ht="12.75" customHeight="1">
      <c r="B126" s="26" t="str">
        <f>'1,1'!B37</f>
        <v>Piezīmes:</v>
      </c>
    </row>
    <row r="127" spans="1:7" s="25" customFormat="1" ht="45" customHeight="1">
      <c r="A127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127" s="684"/>
      <c r="C127" s="684"/>
      <c r="D127" s="684"/>
      <c r="E127" s="684"/>
      <c r="F127" s="684"/>
      <c r="G127" s="684"/>
    </row>
    <row r="128" spans="1:7" s="25" customFormat="1" ht="12.75" customHeight="1">
      <c r="A128" s="684" t="e">
        <f>'1,1'!#REF!</f>
        <v>#REF!</v>
      </c>
      <c r="B128" s="684"/>
      <c r="C128" s="684"/>
      <c r="D128" s="684"/>
      <c r="E128" s="684"/>
      <c r="F128" s="684"/>
      <c r="G128" s="684"/>
    </row>
    <row r="129" spans="2:4" s="25" customFormat="1" ht="12.75" customHeight="1">
      <c r="B129" s="27"/>
    </row>
    <row r="130" spans="2:4">
      <c r="B130" s="5" t="str">
        <f>'1,1'!B40</f>
        <v>Sastādīja:</v>
      </c>
    </row>
    <row r="131" spans="2:4" ht="14.25" customHeight="1">
      <c r="C131" s="33" t="str">
        <f>'1,1'!C41</f>
        <v>Arnis Gailītis</v>
      </c>
    </row>
    <row r="132" spans="2:4">
      <c r="C132" s="34" t="str">
        <f>'1,1'!C42</f>
        <v>Sertifikāta Nr.20-5643</v>
      </c>
      <c r="D132" s="35"/>
    </row>
    <row r="135" spans="2:4">
      <c r="B135" s="41" t="str">
        <f>'1,1'!B45</f>
        <v>Pārbaudīja:</v>
      </c>
      <c r="C135" s="3"/>
    </row>
    <row r="136" spans="2:4">
      <c r="B136" s="2"/>
      <c r="C136" s="33" t="str">
        <f>'1,1'!C46</f>
        <v>Andris Kokins</v>
      </c>
    </row>
    <row r="137" spans="2:4">
      <c r="B137" s="1"/>
      <c r="C137" s="34" t="str">
        <f>'1,1'!C47</f>
        <v>Sertifikāta Nr.10-0024</v>
      </c>
    </row>
  </sheetData>
  <mergeCells count="15">
    <mergeCell ref="A128:G128"/>
    <mergeCell ref="A127:G127"/>
    <mergeCell ref="A1:C1"/>
    <mergeCell ref="A2:G2"/>
    <mergeCell ref="A7:G7"/>
    <mergeCell ref="A11:A12"/>
    <mergeCell ref="B11:B12"/>
    <mergeCell ref="C11:C12"/>
    <mergeCell ref="D11:D12"/>
    <mergeCell ref="E11:E12"/>
    <mergeCell ref="F11:F12"/>
    <mergeCell ref="G11:G12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74"/>
  <sheetViews>
    <sheetView showZeros="0" view="pageBreakPreview" topLeftCell="A46" zoomScale="80" zoomScaleNormal="100" zoomScaleSheetLayoutView="80" workbookViewId="0">
      <selection activeCell="A60" sqref="A60:XFD176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8.140625" style="5" customWidth="1"/>
    <col min="5" max="6" width="9.140625" style="5"/>
    <col min="7" max="7" width="20.710937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686" t="s">
        <v>15</v>
      </c>
      <c r="B1" s="686"/>
      <c r="C1" s="686"/>
      <c r="D1" s="36" t="str">
        <f ca="1">MID(CELL("filename",A1), FIND("]", CELL("filename",A1))+ 1, 255)</f>
        <v>3,6</v>
      </c>
      <c r="E1" s="36"/>
      <c r="F1" s="36"/>
      <c r="G1" s="36"/>
    </row>
    <row r="2" spans="1:7" s="9" customFormat="1" ht="15">
      <c r="A2" s="687" t="str">
        <f>C13</f>
        <v>Ārējie siltumtīkli</v>
      </c>
      <c r="B2" s="687"/>
      <c r="C2" s="687"/>
      <c r="D2" s="687"/>
      <c r="E2" s="687"/>
      <c r="F2" s="687"/>
      <c r="G2" s="687"/>
    </row>
    <row r="3" spans="1:7" ht="47.25" customHeight="1">
      <c r="A3" s="6"/>
      <c r="B3" s="6" t="s">
        <v>2</v>
      </c>
      <c r="C3" s="695" t="str">
        <f>'1,1'!C3</f>
        <v>Skolas ēka un Siguldas mācību korpuss</v>
      </c>
      <c r="D3" s="695"/>
      <c r="E3" s="695"/>
      <c r="F3" s="695"/>
      <c r="G3" s="695"/>
    </row>
    <row r="4" spans="1:7" ht="40.5" customHeight="1">
      <c r="A4" s="6"/>
      <c r="B4" s="6" t="s">
        <v>3</v>
      </c>
      <c r="C4" s="695" t="str">
        <f>'1,1'!C4</f>
        <v>Skolas ēkas pārbūve un Siguldas mācību korpusa būvniecība (1. kārta- mācību korpuss)</v>
      </c>
      <c r="D4" s="695"/>
      <c r="E4" s="695"/>
      <c r="F4" s="695"/>
      <c r="G4" s="695"/>
    </row>
    <row r="5" spans="1:7" ht="15">
      <c r="A5" s="6"/>
      <c r="B5" s="6" t="s">
        <v>4</v>
      </c>
      <c r="C5" s="696" t="str">
        <f>'1,1'!C5</f>
        <v>Ata Kronvalda iela 7, Sigulda</v>
      </c>
      <c r="D5" s="696"/>
      <c r="E5" s="696"/>
      <c r="F5" s="696"/>
      <c r="G5" s="696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</row>
    <row r="8" spans="1:7">
      <c r="A8" s="8"/>
      <c r="B8" s="8"/>
      <c r="D8" s="11"/>
      <c r="E8" s="14"/>
      <c r="F8" s="14"/>
      <c r="G8" s="10"/>
    </row>
    <row r="9" spans="1:7" ht="15" customHeight="1">
      <c r="A9" s="16"/>
      <c r="B9" s="16"/>
      <c r="C9" s="4" t="str">
        <f>'1,1'!C9</f>
        <v>Tāme sastādīta:  2017.gada 2. maijs</v>
      </c>
      <c r="F9" s="15"/>
      <c r="G9" s="15"/>
    </row>
    <row r="10" spans="1:7" ht="15">
      <c r="A10" s="16"/>
      <c r="B10" s="16"/>
    </row>
    <row r="11" spans="1:7" ht="14.25" customHeight="1">
      <c r="A11" s="690" t="s">
        <v>5</v>
      </c>
      <c r="B11" s="691" t="s">
        <v>7</v>
      </c>
      <c r="C11" s="693" t="s">
        <v>8</v>
      </c>
      <c r="D11" s="694" t="s">
        <v>9</v>
      </c>
      <c r="E11" s="690" t="s">
        <v>10</v>
      </c>
      <c r="F11" s="688" t="s">
        <v>19</v>
      </c>
      <c r="G11" s="688" t="s">
        <v>20</v>
      </c>
    </row>
    <row r="12" spans="1:7" ht="59.25" customHeight="1">
      <c r="A12" s="690"/>
      <c r="B12" s="692"/>
      <c r="C12" s="693"/>
      <c r="D12" s="694"/>
      <c r="E12" s="690"/>
      <c r="F12" s="689"/>
      <c r="G12" s="689"/>
    </row>
    <row r="13" spans="1:7" ht="15.75">
      <c r="A13" s="158"/>
      <c r="B13" s="87">
        <v>0</v>
      </c>
      <c r="C13" s="88" t="s">
        <v>1634</v>
      </c>
      <c r="D13" s="123"/>
      <c r="E13" s="124"/>
      <c r="F13" s="23"/>
      <c r="G13" s="24"/>
    </row>
    <row r="14" spans="1:7">
      <c r="A14" s="91"/>
      <c r="B14" s="92"/>
      <c r="C14" s="191" t="s">
        <v>1531</v>
      </c>
      <c r="D14" s="126"/>
      <c r="E14" s="126"/>
      <c r="F14" s="21"/>
      <c r="G14" s="22"/>
    </row>
    <row r="15" spans="1:7">
      <c r="A15" s="95"/>
      <c r="B15" s="128"/>
      <c r="C15" s="324" t="s">
        <v>1532</v>
      </c>
      <c r="D15" s="119"/>
      <c r="E15" s="119"/>
      <c r="F15" s="21"/>
      <c r="G15" s="22"/>
    </row>
    <row r="16" spans="1:7">
      <c r="A16" s="95">
        <v>1</v>
      </c>
      <c r="B16" s="360" t="s">
        <v>1120</v>
      </c>
      <c r="C16" s="176" t="s">
        <v>1533</v>
      </c>
      <c r="D16" s="361" t="s">
        <v>32</v>
      </c>
      <c r="E16" s="362">
        <f>102-E19*2-E20*2-E21*2</f>
        <v>90</v>
      </c>
      <c r="F16" s="21"/>
      <c r="G16" s="22"/>
    </row>
    <row r="17" spans="1:7" ht="25.5">
      <c r="A17" s="95">
        <v>2</v>
      </c>
      <c r="B17" s="360" t="s">
        <v>1120</v>
      </c>
      <c r="C17" s="176" t="s">
        <v>1534</v>
      </c>
      <c r="D17" s="361" t="s">
        <v>32</v>
      </c>
      <c r="E17" s="362">
        <v>6</v>
      </c>
      <c r="F17" s="21"/>
      <c r="G17" s="22"/>
    </row>
    <row r="18" spans="1:7" ht="51">
      <c r="A18" s="95">
        <v>3</v>
      </c>
      <c r="B18" s="360" t="s">
        <v>1120</v>
      </c>
      <c r="C18" s="318" t="s">
        <v>1535</v>
      </c>
      <c r="D18" s="361" t="s">
        <v>267</v>
      </c>
      <c r="E18" s="362">
        <v>26</v>
      </c>
      <c r="F18" s="21"/>
      <c r="G18" s="22"/>
    </row>
    <row r="19" spans="1:7" ht="25.5">
      <c r="A19" s="95">
        <v>4</v>
      </c>
      <c r="B19" s="360" t="s">
        <v>1120</v>
      </c>
      <c r="C19" s="176" t="s">
        <v>1536</v>
      </c>
      <c r="D19" s="361" t="s">
        <v>267</v>
      </c>
      <c r="E19" s="362">
        <v>2</v>
      </c>
      <c r="F19" s="21"/>
      <c r="G19" s="22"/>
    </row>
    <row r="20" spans="1:7" ht="25.5">
      <c r="A20" s="95">
        <v>5</v>
      </c>
      <c r="B20" s="360" t="s">
        <v>1120</v>
      </c>
      <c r="C20" s="176" t="s">
        <v>1537</v>
      </c>
      <c r="D20" s="361" t="s">
        <v>267</v>
      </c>
      <c r="E20" s="362">
        <v>2</v>
      </c>
      <c r="F20" s="21"/>
      <c r="G20" s="22"/>
    </row>
    <row r="21" spans="1:7" ht="25.5">
      <c r="A21" s="95">
        <v>6</v>
      </c>
      <c r="B21" s="360" t="s">
        <v>1120</v>
      </c>
      <c r="C21" s="176" t="s">
        <v>1538</v>
      </c>
      <c r="D21" s="361" t="s">
        <v>267</v>
      </c>
      <c r="E21" s="362">
        <v>2</v>
      </c>
      <c r="F21" s="21"/>
      <c r="G21" s="22"/>
    </row>
    <row r="22" spans="1:7">
      <c r="A22" s="95">
        <v>7</v>
      </c>
      <c r="B22" s="360" t="s">
        <v>1120</v>
      </c>
      <c r="C22" s="176" t="s">
        <v>1539</v>
      </c>
      <c r="D22" s="361" t="s">
        <v>267</v>
      </c>
      <c r="E22" s="362">
        <v>2</v>
      </c>
      <c r="F22" s="21"/>
      <c r="G22" s="22"/>
    </row>
    <row r="23" spans="1:7">
      <c r="A23" s="95">
        <v>8</v>
      </c>
      <c r="B23" s="360" t="s">
        <v>1120</v>
      </c>
      <c r="C23" s="176" t="s">
        <v>1540</v>
      </c>
      <c r="D23" s="361" t="s">
        <v>267</v>
      </c>
      <c r="E23" s="361">
        <v>2</v>
      </c>
      <c r="F23" s="21"/>
      <c r="G23" s="22"/>
    </row>
    <row r="24" spans="1:7" ht="25.5">
      <c r="A24" s="95">
        <v>9</v>
      </c>
      <c r="B24" s="360" t="s">
        <v>1120</v>
      </c>
      <c r="C24" s="176" t="s">
        <v>1541</v>
      </c>
      <c r="D24" s="361" t="s">
        <v>267</v>
      </c>
      <c r="E24" s="361">
        <v>2</v>
      </c>
      <c r="F24" s="21"/>
      <c r="G24" s="22"/>
    </row>
    <row r="25" spans="1:7">
      <c r="A25" s="95">
        <v>10</v>
      </c>
      <c r="B25" s="360" t="s">
        <v>1120</v>
      </c>
      <c r="C25" s="176" t="s">
        <v>1542</v>
      </c>
      <c r="D25" s="361" t="s">
        <v>1429</v>
      </c>
      <c r="E25" s="361">
        <v>0.05</v>
      </c>
      <c r="F25" s="21"/>
      <c r="G25" s="22"/>
    </row>
    <row r="26" spans="1:7">
      <c r="A26" s="95">
        <v>11</v>
      </c>
      <c r="B26" s="360" t="s">
        <v>1120</v>
      </c>
      <c r="C26" s="176" t="s">
        <v>1543</v>
      </c>
      <c r="D26" s="361" t="s">
        <v>32</v>
      </c>
      <c r="E26" s="361">
        <v>6</v>
      </c>
      <c r="F26" s="21"/>
      <c r="G26" s="22"/>
    </row>
    <row r="27" spans="1:7">
      <c r="A27" s="95">
        <v>12</v>
      </c>
      <c r="B27" s="360" t="s">
        <v>1120</v>
      </c>
      <c r="C27" s="176" t="s">
        <v>1544</v>
      </c>
      <c r="D27" s="361" t="s">
        <v>230</v>
      </c>
      <c r="E27" s="361">
        <v>1</v>
      </c>
      <c r="F27" s="21"/>
      <c r="G27" s="22"/>
    </row>
    <row r="28" spans="1:7">
      <c r="A28" s="95">
        <v>13</v>
      </c>
      <c r="B28" s="360" t="s">
        <v>1120</v>
      </c>
      <c r="C28" s="176" t="s">
        <v>1545</v>
      </c>
      <c r="D28" s="361" t="s">
        <v>230</v>
      </c>
      <c r="E28" s="361">
        <v>1</v>
      </c>
      <c r="F28" s="21"/>
      <c r="G28" s="22"/>
    </row>
    <row r="29" spans="1:7">
      <c r="A29" s="95">
        <v>14</v>
      </c>
      <c r="B29" s="360" t="s">
        <v>1120</v>
      </c>
      <c r="C29" s="176" t="s">
        <v>1546</v>
      </c>
      <c r="D29" s="361" t="s">
        <v>230</v>
      </c>
      <c r="E29" s="361">
        <v>1</v>
      </c>
      <c r="F29" s="21"/>
      <c r="G29" s="22"/>
    </row>
    <row r="30" spans="1:7">
      <c r="A30" s="95">
        <v>15</v>
      </c>
      <c r="B30" s="360" t="s">
        <v>1120</v>
      </c>
      <c r="C30" s="176" t="s">
        <v>1547</v>
      </c>
      <c r="D30" s="361" t="s">
        <v>32</v>
      </c>
      <c r="E30" s="361">
        <v>12</v>
      </c>
      <c r="F30" s="21"/>
      <c r="G30" s="22"/>
    </row>
    <row r="31" spans="1:7">
      <c r="A31" s="95">
        <v>16</v>
      </c>
      <c r="B31" s="360" t="s">
        <v>1120</v>
      </c>
      <c r="C31" s="176" t="s">
        <v>1548</v>
      </c>
      <c r="D31" s="361" t="s">
        <v>32</v>
      </c>
      <c r="E31" s="362">
        <v>102</v>
      </c>
      <c r="F31" s="21"/>
      <c r="G31" s="22"/>
    </row>
    <row r="32" spans="1:7">
      <c r="A32" s="95">
        <v>17</v>
      </c>
      <c r="B32" s="360" t="s">
        <v>1120</v>
      </c>
      <c r="C32" s="318" t="s">
        <v>1549</v>
      </c>
      <c r="D32" s="361" t="s">
        <v>1550</v>
      </c>
      <c r="E32" s="362">
        <v>4</v>
      </c>
      <c r="F32" s="21"/>
      <c r="G32" s="22"/>
    </row>
    <row r="33" spans="1:7" ht="25.5">
      <c r="A33" s="95">
        <v>18</v>
      </c>
      <c r="B33" s="360" t="s">
        <v>1120</v>
      </c>
      <c r="C33" s="176" t="s">
        <v>1551</v>
      </c>
      <c r="D33" s="361" t="s">
        <v>1429</v>
      </c>
      <c r="E33" s="362">
        <f>(0.15+0.18+0.3)*51*2</f>
        <v>64.259999999999991</v>
      </c>
      <c r="F33" s="21"/>
      <c r="G33" s="22"/>
    </row>
    <row r="34" spans="1:7">
      <c r="A34" s="95"/>
      <c r="B34" s="360"/>
      <c r="C34" s="363" t="s">
        <v>1552</v>
      </c>
      <c r="D34" s="329"/>
      <c r="E34" s="148"/>
      <c r="F34" s="21"/>
      <c r="G34" s="22"/>
    </row>
    <row r="35" spans="1:7">
      <c r="A35" s="95"/>
      <c r="B35" s="360"/>
      <c r="C35" s="364" t="s">
        <v>1553</v>
      </c>
      <c r="D35" s="364"/>
      <c r="E35" s="364"/>
      <c r="F35" s="21"/>
      <c r="G35" s="22"/>
    </row>
    <row r="36" spans="1:7">
      <c r="A36" s="95">
        <v>1</v>
      </c>
      <c r="B36" s="360" t="s">
        <v>1120</v>
      </c>
      <c r="C36" s="176" t="s">
        <v>1554</v>
      </c>
      <c r="D36" s="361" t="s">
        <v>1429</v>
      </c>
      <c r="E36" s="362">
        <v>191</v>
      </c>
      <c r="F36" s="21"/>
      <c r="G36" s="22"/>
    </row>
    <row r="37" spans="1:7">
      <c r="A37" s="95">
        <v>2</v>
      </c>
      <c r="B37" s="360" t="s">
        <v>1120</v>
      </c>
      <c r="C37" s="176" t="s">
        <v>1555</v>
      </c>
      <c r="D37" s="361" t="s">
        <v>1429</v>
      </c>
      <c r="E37" s="362">
        <v>19</v>
      </c>
      <c r="F37" s="21"/>
      <c r="G37" s="22"/>
    </row>
    <row r="38" spans="1:7" ht="38.25">
      <c r="A38" s="95">
        <v>3</v>
      </c>
      <c r="B38" s="360" t="s">
        <v>1120</v>
      </c>
      <c r="C38" s="176" t="s">
        <v>1556</v>
      </c>
      <c r="D38" s="365" t="s">
        <v>1557</v>
      </c>
      <c r="E38" s="361">
        <v>3</v>
      </c>
      <c r="F38" s="21"/>
      <c r="G38" s="22"/>
    </row>
    <row r="39" spans="1:7">
      <c r="A39" s="95">
        <v>4</v>
      </c>
      <c r="B39" s="360" t="s">
        <v>1120</v>
      </c>
      <c r="C39" s="176" t="s">
        <v>1558</v>
      </c>
      <c r="D39" s="361" t="s">
        <v>1137</v>
      </c>
      <c r="E39" s="362">
        <v>153</v>
      </c>
      <c r="F39" s="21"/>
      <c r="G39" s="22"/>
    </row>
    <row r="40" spans="1:7">
      <c r="A40" s="95">
        <v>5</v>
      </c>
      <c r="B40" s="360" t="s">
        <v>1120</v>
      </c>
      <c r="C40" s="176" t="s">
        <v>1559</v>
      </c>
      <c r="D40" s="361" t="s">
        <v>1137</v>
      </c>
      <c r="E40" s="362">
        <v>53</v>
      </c>
      <c r="F40" s="21"/>
      <c r="G40" s="22"/>
    </row>
    <row r="41" spans="1:7">
      <c r="A41" s="95">
        <v>6</v>
      </c>
      <c r="B41" s="360" t="s">
        <v>1120</v>
      </c>
      <c r="C41" s="176" t="s">
        <v>1560</v>
      </c>
      <c r="D41" s="361" t="s">
        <v>32</v>
      </c>
      <c r="E41" s="362">
        <v>40</v>
      </c>
      <c r="F41" s="21"/>
      <c r="G41" s="22"/>
    </row>
    <row r="42" spans="1:7">
      <c r="A42" s="95"/>
      <c r="B42" s="360"/>
      <c r="C42" s="366" t="s">
        <v>1561</v>
      </c>
      <c r="D42" s="329"/>
      <c r="E42" s="148"/>
      <c r="F42" s="21"/>
      <c r="G42" s="22"/>
    </row>
    <row r="43" spans="1:7" ht="38.25">
      <c r="A43" s="95">
        <v>1</v>
      </c>
      <c r="B43" s="360" t="s">
        <v>1120</v>
      </c>
      <c r="C43" s="318" t="s">
        <v>1562</v>
      </c>
      <c r="D43" s="367" t="s">
        <v>1429</v>
      </c>
      <c r="E43" s="362">
        <v>15</v>
      </c>
      <c r="F43" s="21"/>
      <c r="G43" s="22"/>
    </row>
    <row r="44" spans="1:7" ht="25.5">
      <c r="A44" s="95">
        <v>2</v>
      </c>
      <c r="B44" s="360" t="s">
        <v>1120</v>
      </c>
      <c r="C44" s="318" t="s">
        <v>1563</v>
      </c>
      <c r="D44" s="367" t="s">
        <v>1429</v>
      </c>
      <c r="E44" s="362">
        <v>49</v>
      </c>
      <c r="F44" s="21"/>
      <c r="G44" s="22"/>
    </row>
    <row r="45" spans="1:7" ht="25.5">
      <c r="A45" s="95">
        <v>3</v>
      </c>
      <c r="B45" s="360" t="s">
        <v>1120</v>
      </c>
      <c r="C45" s="318" t="s">
        <v>1564</v>
      </c>
      <c r="D45" s="367" t="s">
        <v>1429</v>
      </c>
      <c r="E45" s="362">
        <v>146</v>
      </c>
      <c r="F45" s="21"/>
      <c r="G45" s="22"/>
    </row>
    <row r="46" spans="1:7" ht="25.5">
      <c r="A46" s="95">
        <v>4</v>
      </c>
      <c r="B46" s="360" t="s">
        <v>1120</v>
      </c>
      <c r="C46" s="318" t="s">
        <v>1565</v>
      </c>
      <c r="D46" s="367" t="s">
        <v>1429</v>
      </c>
      <c r="E46" s="362">
        <v>64</v>
      </c>
      <c r="F46" s="21"/>
      <c r="G46" s="22"/>
    </row>
    <row r="47" spans="1:7">
      <c r="A47" s="95">
        <v>5</v>
      </c>
      <c r="B47" s="360" t="s">
        <v>1120</v>
      </c>
      <c r="C47" s="176" t="s">
        <v>1566</v>
      </c>
      <c r="D47" s="361" t="s">
        <v>1137</v>
      </c>
      <c r="E47" s="362">
        <v>53</v>
      </c>
      <c r="F47" s="21"/>
      <c r="G47" s="22"/>
    </row>
    <row r="48" spans="1:7">
      <c r="A48" s="95">
        <v>6</v>
      </c>
      <c r="B48" s="360" t="s">
        <v>1120</v>
      </c>
      <c r="C48" s="176" t="s">
        <v>1567</v>
      </c>
      <c r="D48" s="361" t="s">
        <v>32</v>
      </c>
      <c r="E48" s="362">
        <v>40</v>
      </c>
      <c r="F48" s="21"/>
      <c r="G48" s="22"/>
    </row>
    <row r="49" spans="1:7">
      <c r="A49" s="95"/>
      <c r="B49" s="360"/>
      <c r="C49" s="343"/>
      <c r="D49" s="344"/>
      <c r="E49" s="345"/>
      <c r="F49" s="21"/>
      <c r="G49" s="22"/>
    </row>
    <row r="50" spans="1:7">
      <c r="A50" s="95"/>
      <c r="B50" s="360"/>
      <c r="C50" s="368" t="s">
        <v>1568</v>
      </c>
      <c r="D50" s="368"/>
      <c r="E50" s="368"/>
      <c r="F50" s="21"/>
      <c r="G50" s="22"/>
    </row>
    <row r="51" spans="1:7" ht="25.5">
      <c r="A51" s="95">
        <v>1</v>
      </c>
      <c r="B51" s="360" t="s">
        <v>1120</v>
      </c>
      <c r="C51" s="176" t="s">
        <v>1569</v>
      </c>
      <c r="D51" s="361" t="s">
        <v>32</v>
      </c>
      <c r="E51" s="362">
        <v>51</v>
      </c>
      <c r="F51" s="21"/>
      <c r="G51" s="22"/>
    </row>
    <row r="52" spans="1:7" ht="25.5">
      <c r="A52" s="95">
        <v>2</v>
      </c>
      <c r="B52" s="360" t="s">
        <v>1120</v>
      </c>
      <c r="C52" s="176" t="s">
        <v>1570</v>
      </c>
      <c r="D52" s="361" t="s">
        <v>1571</v>
      </c>
      <c r="E52" s="362">
        <v>9</v>
      </c>
      <c r="F52" s="21"/>
      <c r="G52" s="22"/>
    </row>
    <row r="53" spans="1:7">
      <c r="A53" s="95">
        <v>3</v>
      </c>
      <c r="B53" s="360" t="s">
        <v>1120</v>
      </c>
      <c r="C53" s="176" t="s">
        <v>1572</v>
      </c>
      <c r="D53" s="361" t="s">
        <v>1571</v>
      </c>
      <c r="E53" s="362">
        <v>2</v>
      </c>
      <c r="F53" s="21"/>
      <c r="G53" s="22"/>
    </row>
    <row r="54" spans="1:7">
      <c r="A54" s="95">
        <v>4</v>
      </c>
      <c r="B54" s="360" t="s">
        <v>1120</v>
      </c>
      <c r="C54" s="176" t="s">
        <v>1573</v>
      </c>
      <c r="D54" s="361" t="s">
        <v>32</v>
      </c>
      <c r="E54" s="362">
        <v>102</v>
      </c>
      <c r="F54" s="21"/>
      <c r="G54" s="22"/>
    </row>
    <row r="55" spans="1:7">
      <c r="A55" s="95">
        <v>5</v>
      </c>
      <c r="B55" s="360" t="s">
        <v>1120</v>
      </c>
      <c r="C55" s="176" t="s">
        <v>1574</v>
      </c>
      <c r="D55" s="361" t="s">
        <v>1571</v>
      </c>
      <c r="E55" s="362">
        <v>1</v>
      </c>
      <c r="F55" s="21"/>
      <c r="G55" s="22"/>
    </row>
    <row r="56" spans="1:7">
      <c r="A56" s="95">
        <v>6</v>
      </c>
      <c r="B56" s="360" t="s">
        <v>1120</v>
      </c>
      <c r="C56" s="176" t="s">
        <v>1575</v>
      </c>
      <c r="D56" s="361" t="s">
        <v>1571</v>
      </c>
      <c r="E56" s="362">
        <v>1</v>
      </c>
      <c r="F56" s="21"/>
      <c r="G56" s="22"/>
    </row>
    <row r="57" spans="1:7">
      <c r="A57" s="95">
        <v>7</v>
      </c>
      <c r="B57" s="360" t="s">
        <v>1120</v>
      </c>
      <c r="C57" s="176" t="s">
        <v>1576</v>
      </c>
      <c r="D57" s="361" t="s">
        <v>1571</v>
      </c>
      <c r="E57" s="362">
        <v>1</v>
      </c>
      <c r="F57" s="21"/>
      <c r="G57" s="22"/>
    </row>
    <row r="58" spans="1:7" ht="38.25">
      <c r="A58" s="95">
        <v>8</v>
      </c>
      <c r="B58" s="360" t="s">
        <v>1120</v>
      </c>
      <c r="C58" s="176" t="s">
        <v>1577</v>
      </c>
      <c r="D58" s="365" t="s">
        <v>1557</v>
      </c>
      <c r="E58" s="361">
        <v>12</v>
      </c>
      <c r="F58" s="21"/>
      <c r="G58" s="22"/>
    </row>
    <row r="59" spans="1:7" ht="25.5">
      <c r="A59" s="95">
        <v>9</v>
      </c>
      <c r="B59" s="360" t="s">
        <v>1120</v>
      </c>
      <c r="C59" s="176" t="s">
        <v>1578</v>
      </c>
      <c r="D59" s="361" t="s">
        <v>32</v>
      </c>
      <c r="E59" s="362">
        <v>102</v>
      </c>
      <c r="F59" s="21"/>
      <c r="G59" s="22"/>
    </row>
    <row r="60" spans="1:7" s="17" customFormat="1">
      <c r="A60" s="28"/>
      <c r="B60" s="29"/>
      <c r="C60" s="30"/>
      <c r="D60" s="31"/>
      <c r="E60" s="12"/>
      <c r="F60" s="12"/>
      <c r="G60" s="32"/>
    </row>
    <row r="61" spans="1:7" ht="15">
      <c r="A61" s="13"/>
      <c r="B61" s="13"/>
      <c r="C61" s="18"/>
      <c r="D61" s="19"/>
      <c r="E61" s="18"/>
      <c r="F61" s="18" t="s">
        <v>6</v>
      </c>
      <c r="G61" s="20"/>
    </row>
    <row r="63" spans="1:7" s="25" customFormat="1" ht="12.75" customHeight="1">
      <c r="B63" s="26" t="str">
        <f>'1,1'!B37</f>
        <v>Piezīmes:</v>
      </c>
    </row>
    <row r="64" spans="1:7" s="25" customFormat="1" ht="45" customHeight="1">
      <c r="A64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64" s="684"/>
      <c r="C64" s="684"/>
      <c r="D64" s="684"/>
      <c r="E64" s="684"/>
      <c r="F64" s="684"/>
      <c r="G64" s="684"/>
    </row>
    <row r="65" spans="1:7" s="25" customFormat="1" ht="12.75" customHeight="1">
      <c r="A65" s="684" t="e">
        <f>'1,1'!#REF!</f>
        <v>#REF!</v>
      </c>
      <c r="B65" s="684"/>
      <c r="C65" s="684"/>
      <c r="D65" s="684"/>
      <c r="E65" s="684"/>
      <c r="F65" s="684"/>
      <c r="G65" s="684"/>
    </row>
    <row r="66" spans="1:7" s="25" customFormat="1" ht="12.75" customHeight="1">
      <c r="B66" s="27"/>
    </row>
    <row r="67" spans="1:7">
      <c r="B67" s="5" t="str">
        <f>'1,1'!B40</f>
        <v>Sastādīja:</v>
      </c>
    </row>
    <row r="68" spans="1:7" ht="14.25" customHeight="1">
      <c r="C68" s="33" t="str">
        <f>'1,1'!C41</f>
        <v>Arnis Gailītis</v>
      </c>
    </row>
    <row r="69" spans="1:7">
      <c r="C69" s="34" t="str">
        <f>'1,1'!C42</f>
        <v>Sertifikāta Nr.20-5643</v>
      </c>
      <c r="D69" s="35"/>
    </row>
    <row r="72" spans="1:7">
      <c r="B72" s="41" t="str">
        <f>'1,1'!B45</f>
        <v>Pārbaudīja:</v>
      </c>
      <c r="C72" s="3"/>
    </row>
    <row r="73" spans="1:7">
      <c r="B73" s="2"/>
      <c r="C73" s="33" t="str">
        <f>'1,1'!C46</f>
        <v>Andris Kokins</v>
      </c>
    </row>
    <row r="74" spans="1:7">
      <c r="B74" s="1"/>
      <c r="C74" s="34" t="str">
        <f>'1,1'!C47</f>
        <v>Sertifikāta Nr.10-0024</v>
      </c>
    </row>
  </sheetData>
  <mergeCells count="15">
    <mergeCell ref="A65:G65"/>
    <mergeCell ref="A64:G64"/>
    <mergeCell ref="A1:C1"/>
    <mergeCell ref="A2:G2"/>
    <mergeCell ref="A7:G7"/>
    <mergeCell ref="A11:A12"/>
    <mergeCell ref="B11:B12"/>
    <mergeCell ref="C11:C12"/>
    <mergeCell ref="D11:D12"/>
    <mergeCell ref="E11:E12"/>
    <mergeCell ref="F11:F12"/>
    <mergeCell ref="G11:G12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80"/>
  <sheetViews>
    <sheetView showZeros="0" view="pageBreakPreview" zoomScale="80" zoomScaleNormal="100" zoomScaleSheetLayoutView="80" workbookViewId="0">
      <selection activeCell="D21" sqref="D21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8.140625" style="5" customWidth="1"/>
    <col min="5" max="6" width="9.140625" style="5"/>
    <col min="7" max="7" width="20.710937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686" t="s">
        <v>15</v>
      </c>
      <c r="B1" s="686"/>
      <c r="C1" s="686"/>
      <c r="D1" s="36" t="str">
        <f ca="1">MID(CELL("filename",A1), FIND("]", CELL("filename",A1))+ 1, 255)</f>
        <v>4,1</v>
      </c>
      <c r="E1" s="36"/>
      <c r="F1" s="36"/>
      <c r="G1" s="36"/>
    </row>
    <row r="2" spans="1:7" s="9" customFormat="1" ht="15">
      <c r="A2" s="687" t="str">
        <f>C13</f>
        <v>Teritorijas labiekārtošana</v>
      </c>
      <c r="B2" s="687"/>
      <c r="C2" s="687"/>
      <c r="D2" s="687"/>
      <c r="E2" s="687"/>
      <c r="F2" s="687"/>
      <c r="G2" s="687"/>
    </row>
    <row r="3" spans="1:7" ht="47.25" customHeight="1">
      <c r="A3" s="6"/>
      <c r="B3" s="6" t="s">
        <v>2</v>
      </c>
      <c r="C3" s="695" t="str">
        <f>'1,1'!C3</f>
        <v>Skolas ēka un Siguldas mācību korpuss</v>
      </c>
      <c r="D3" s="695"/>
      <c r="E3" s="695"/>
      <c r="F3" s="695"/>
      <c r="G3" s="695"/>
    </row>
    <row r="4" spans="1:7" ht="40.5" customHeight="1">
      <c r="A4" s="6"/>
      <c r="B4" s="6" t="s">
        <v>3</v>
      </c>
      <c r="C4" s="695" t="str">
        <f>'1,1'!C4</f>
        <v>Skolas ēkas pārbūve un Siguldas mācību korpusa būvniecība (1. kārta- mācību korpuss)</v>
      </c>
      <c r="D4" s="695"/>
      <c r="E4" s="695"/>
      <c r="F4" s="695"/>
      <c r="G4" s="695"/>
    </row>
    <row r="5" spans="1:7" ht="15">
      <c r="A5" s="6"/>
      <c r="B5" s="6" t="s">
        <v>4</v>
      </c>
      <c r="C5" s="696" t="str">
        <f>'1,1'!C5</f>
        <v>Ata Kronvalda iela 7, Sigulda</v>
      </c>
      <c r="D5" s="696"/>
      <c r="E5" s="696"/>
      <c r="F5" s="696"/>
      <c r="G5" s="696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</row>
    <row r="8" spans="1:7">
      <c r="A8" s="8"/>
      <c r="B8" s="8"/>
      <c r="D8" s="11"/>
      <c r="E8" s="14"/>
      <c r="F8" s="14"/>
      <c r="G8" s="10"/>
    </row>
    <row r="9" spans="1:7" ht="15" customHeight="1">
      <c r="A9" s="16"/>
      <c r="B9" s="16"/>
      <c r="C9" s="4" t="str">
        <f>'1,1'!C9</f>
        <v>Tāme sastādīta:  2017.gada 2. maijs</v>
      </c>
      <c r="F9" s="15"/>
      <c r="G9" s="15"/>
    </row>
    <row r="10" spans="1:7" ht="15">
      <c r="A10" s="16"/>
      <c r="B10" s="16"/>
    </row>
    <row r="11" spans="1:7" ht="14.25" customHeight="1">
      <c r="A11" s="690" t="s">
        <v>5</v>
      </c>
      <c r="B11" s="691" t="s">
        <v>7</v>
      </c>
      <c r="C11" s="693" t="s">
        <v>8</v>
      </c>
      <c r="D11" s="694" t="s">
        <v>9</v>
      </c>
      <c r="E11" s="690" t="s">
        <v>10</v>
      </c>
      <c r="F11" s="688" t="s">
        <v>19</v>
      </c>
      <c r="G11" s="688" t="s">
        <v>20</v>
      </c>
    </row>
    <row r="12" spans="1:7" ht="59.25" customHeight="1">
      <c r="A12" s="690"/>
      <c r="B12" s="692"/>
      <c r="C12" s="693"/>
      <c r="D12" s="694"/>
      <c r="E12" s="690"/>
      <c r="F12" s="689"/>
      <c r="G12" s="689"/>
    </row>
    <row r="13" spans="1:7" ht="15.75">
      <c r="A13" s="158"/>
      <c r="B13" s="280"/>
      <c r="C13" s="88" t="s">
        <v>2354</v>
      </c>
      <c r="D13" s="123"/>
      <c r="E13" s="124"/>
      <c r="F13" s="23"/>
      <c r="G13" s="24"/>
    </row>
    <row r="14" spans="1:7" ht="30">
      <c r="A14" s="369"/>
      <c r="B14" s="370"/>
      <c r="C14" s="371" t="s">
        <v>1579</v>
      </c>
      <c r="D14" s="370"/>
      <c r="E14" s="370"/>
      <c r="F14" s="21"/>
      <c r="G14" s="22"/>
    </row>
    <row r="15" spans="1:7" ht="15">
      <c r="A15" s="369"/>
      <c r="B15" s="370"/>
      <c r="C15" s="372" t="s">
        <v>1553</v>
      </c>
      <c r="D15" s="370"/>
      <c r="E15" s="370"/>
      <c r="F15" s="21"/>
      <c r="G15" s="22"/>
    </row>
    <row r="16" spans="1:7" ht="25.5">
      <c r="A16" s="369">
        <v>1</v>
      </c>
      <c r="B16" s="370" t="s">
        <v>1580</v>
      </c>
      <c r="C16" s="373" t="s">
        <v>1581</v>
      </c>
      <c r="D16" s="370" t="s">
        <v>1137</v>
      </c>
      <c r="E16" s="370">
        <v>2143</v>
      </c>
      <c r="F16" s="21"/>
      <c r="G16" s="22"/>
    </row>
    <row r="17" spans="1:7">
      <c r="A17" s="369">
        <v>2</v>
      </c>
      <c r="B17" s="370" t="s">
        <v>1580</v>
      </c>
      <c r="C17" s="373" t="s">
        <v>1582</v>
      </c>
      <c r="D17" s="370" t="s">
        <v>1137</v>
      </c>
      <c r="E17" s="370">
        <v>2143</v>
      </c>
      <c r="F17" s="21"/>
      <c r="G17" s="22"/>
    </row>
    <row r="18" spans="1:7" ht="25.5">
      <c r="A18" s="369">
        <v>3</v>
      </c>
      <c r="B18" s="370" t="s">
        <v>1580</v>
      </c>
      <c r="C18" s="373" t="s">
        <v>1583</v>
      </c>
      <c r="D18" s="370" t="s">
        <v>1137</v>
      </c>
      <c r="E18" s="370">
        <v>2143</v>
      </c>
      <c r="F18" s="21"/>
      <c r="G18" s="22"/>
    </row>
    <row r="19" spans="1:7">
      <c r="A19" s="369"/>
      <c r="B19" s="370"/>
      <c r="C19" s="373"/>
      <c r="D19" s="370"/>
      <c r="E19" s="374"/>
      <c r="F19" s="21"/>
      <c r="G19" s="22"/>
    </row>
    <row r="20" spans="1:7" ht="15">
      <c r="A20" s="369"/>
      <c r="B20" s="370"/>
      <c r="C20" s="372" t="s">
        <v>1584</v>
      </c>
      <c r="D20" s="370"/>
      <c r="E20" s="374"/>
      <c r="F20" s="21"/>
      <c r="G20" s="22"/>
    </row>
    <row r="21" spans="1:7" ht="30">
      <c r="A21" s="369"/>
      <c r="B21" s="370"/>
      <c r="C21" s="375" t="s">
        <v>1585</v>
      </c>
      <c r="D21" s="370"/>
      <c r="E21" s="374"/>
      <c r="F21" s="21"/>
      <c r="G21" s="22"/>
    </row>
    <row r="22" spans="1:7">
      <c r="A22" s="369"/>
      <c r="B22" s="370"/>
      <c r="C22" s="373"/>
      <c r="D22" s="370"/>
      <c r="E22" s="374"/>
      <c r="F22" s="21"/>
      <c r="G22" s="22"/>
    </row>
    <row r="23" spans="1:7" ht="15">
      <c r="A23" s="369"/>
      <c r="B23" s="370"/>
      <c r="C23" s="375" t="s">
        <v>1586</v>
      </c>
      <c r="D23" s="370"/>
      <c r="E23" s="374"/>
      <c r="F23" s="21"/>
      <c r="G23" s="22"/>
    </row>
    <row r="24" spans="1:7">
      <c r="A24" s="369">
        <v>1</v>
      </c>
      <c r="B24" s="370" t="s">
        <v>1580</v>
      </c>
      <c r="C24" s="373" t="s">
        <v>1587</v>
      </c>
      <c r="D24" s="370" t="s">
        <v>1137</v>
      </c>
      <c r="E24" s="374">
        <v>510</v>
      </c>
      <c r="F24" s="21"/>
      <c r="G24" s="22"/>
    </row>
    <row r="25" spans="1:7">
      <c r="A25" s="369">
        <v>2</v>
      </c>
      <c r="B25" s="370" t="s">
        <v>1580</v>
      </c>
      <c r="C25" s="373" t="s">
        <v>1588</v>
      </c>
      <c r="D25" s="370" t="s">
        <v>1137</v>
      </c>
      <c r="E25" s="374">
        <v>510</v>
      </c>
      <c r="F25" s="21"/>
      <c r="G25" s="22"/>
    </row>
    <row r="26" spans="1:7" ht="25.5">
      <c r="A26" s="369">
        <v>3</v>
      </c>
      <c r="B26" s="370" t="s">
        <v>1580</v>
      </c>
      <c r="C26" s="373" t="s">
        <v>1589</v>
      </c>
      <c r="D26" s="370" t="s">
        <v>1137</v>
      </c>
      <c r="E26" s="374">
        <v>510</v>
      </c>
      <c r="F26" s="21"/>
      <c r="G26" s="22"/>
    </row>
    <row r="27" spans="1:7">
      <c r="A27" s="369"/>
      <c r="B27" s="370"/>
      <c r="C27" s="373"/>
      <c r="D27" s="370"/>
      <c r="E27" s="374"/>
      <c r="F27" s="21"/>
      <c r="G27" s="22"/>
    </row>
    <row r="28" spans="1:7" ht="15">
      <c r="A28" s="369"/>
      <c r="B28" s="370"/>
      <c r="C28" s="375" t="s">
        <v>1590</v>
      </c>
      <c r="D28" s="370"/>
      <c r="E28" s="374"/>
      <c r="F28" s="21"/>
      <c r="G28" s="22"/>
    </row>
    <row r="29" spans="1:7">
      <c r="A29" s="369">
        <v>1</v>
      </c>
      <c r="B29" s="370" t="s">
        <v>1580</v>
      </c>
      <c r="C29" s="373" t="s">
        <v>1591</v>
      </c>
      <c r="D29" s="370" t="s">
        <v>1137</v>
      </c>
      <c r="E29" s="374">
        <v>520</v>
      </c>
      <c r="F29" s="21"/>
      <c r="G29" s="22"/>
    </row>
    <row r="30" spans="1:7">
      <c r="A30" s="369">
        <v>2</v>
      </c>
      <c r="B30" s="370" t="s">
        <v>1580</v>
      </c>
      <c r="C30" s="373" t="s">
        <v>1588</v>
      </c>
      <c r="D30" s="370" t="s">
        <v>1137</v>
      </c>
      <c r="E30" s="374">
        <v>520</v>
      </c>
      <c r="F30" s="21"/>
      <c r="G30" s="22"/>
    </row>
    <row r="31" spans="1:7">
      <c r="A31" s="369">
        <v>3</v>
      </c>
      <c r="B31" s="370" t="s">
        <v>1580</v>
      </c>
      <c r="C31" s="373" t="s">
        <v>1592</v>
      </c>
      <c r="D31" s="370" t="s">
        <v>1137</v>
      </c>
      <c r="E31" s="374">
        <v>520</v>
      </c>
      <c r="F31" s="21"/>
      <c r="G31" s="22"/>
    </row>
    <row r="32" spans="1:7">
      <c r="A32" s="369"/>
      <c r="B32" s="370"/>
      <c r="C32" s="373"/>
      <c r="D32" s="370"/>
      <c r="E32" s="374"/>
      <c r="F32" s="21"/>
      <c r="G32" s="22"/>
    </row>
    <row r="33" spans="1:7" ht="15">
      <c r="A33" s="369"/>
      <c r="B33" s="370"/>
      <c r="C33" s="375" t="s">
        <v>1593</v>
      </c>
      <c r="D33" s="370"/>
      <c r="E33" s="374"/>
      <c r="F33" s="21"/>
      <c r="G33" s="22"/>
    </row>
    <row r="34" spans="1:7">
      <c r="A34" s="369">
        <v>1</v>
      </c>
      <c r="B34" s="370" t="s">
        <v>1580</v>
      </c>
      <c r="C34" s="373" t="s">
        <v>1587</v>
      </c>
      <c r="D34" s="370" t="s">
        <v>1137</v>
      </c>
      <c r="E34" s="374">
        <v>169</v>
      </c>
      <c r="F34" s="21"/>
      <c r="G34" s="22"/>
    </row>
    <row r="35" spans="1:7">
      <c r="A35" s="369">
        <v>2</v>
      </c>
      <c r="B35" s="370" t="s">
        <v>1580</v>
      </c>
      <c r="C35" s="373" t="s">
        <v>1588</v>
      </c>
      <c r="D35" s="370" t="s">
        <v>1137</v>
      </c>
      <c r="E35" s="374">
        <v>169</v>
      </c>
      <c r="F35" s="21"/>
      <c r="G35" s="22"/>
    </row>
    <row r="36" spans="1:7" ht="25.5">
      <c r="A36" s="369">
        <v>3</v>
      </c>
      <c r="B36" s="370" t="s">
        <v>1580</v>
      </c>
      <c r="C36" s="373" t="s">
        <v>1589</v>
      </c>
      <c r="D36" s="370" t="s">
        <v>1137</v>
      </c>
      <c r="E36" s="374">
        <v>169</v>
      </c>
      <c r="F36" s="21"/>
      <c r="G36" s="22"/>
    </row>
    <row r="37" spans="1:7">
      <c r="A37" s="369"/>
      <c r="B37" s="370"/>
      <c r="C37" s="373"/>
      <c r="D37" s="370"/>
      <c r="E37" s="374"/>
      <c r="F37" s="21"/>
      <c r="G37" s="22"/>
    </row>
    <row r="38" spans="1:7" ht="15">
      <c r="A38" s="369"/>
      <c r="B38" s="370"/>
      <c r="C38" s="375" t="s">
        <v>1594</v>
      </c>
      <c r="D38" s="370"/>
      <c r="E38" s="374"/>
      <c r="F38" s="21"/>
      <c r="G38" s="22"/>
    </row>
    <row r="39" spans="1:7" ht="25.5">
      <c r="A39" s="369">
        <v>1</v>
      </c>
      <c r="B39" s="370" t="s">
        <v>1580</v>
      </c>
      <c r="C39" s="373" t="s">
        <v>1595</v>
      </c>
      <c r="D39" s="370" t="s">
        <v>1137</v>
      </c>
      <c r="E39" s="370">
        <v>338</v>
      </c>
      <c r="F39" s="21"/>
      <c r="G39" s="22"/>
    </row>
    <row r="40" spans="1:7">
      <c r="A40" s="369"/>
      <c r="B40" s="370"/>
      <c r="C40" s="373"/>
      <c r="D40" s="370"/>
      <c r="E40" s="374"/>
      <c r="F40" s="21"/>
      <c r="G40" s="22"/>
    </row>
    <row r="41" spans="1:7" ht="15">
      <c r="A41" s="369"/>
      <c r="B41" s="370"/>
      <c r="C41" s="372" t="s">
        <v>1596</v>
      </c>
      <c r="D41" s="370"/>
      <c r="E41" s="374"/>
      <c r="F41" s="21"/>
      <c r="G41" s="22"/>
    </row>
    <row r="42" spans="1:7" ht="25.5">
      <c r="A42" s="369">
        <v>1</v>
      </c>
      <c r="B42" s="370" t="s">
        <v>1580</v>
      </c>
      <c r="C42" s="373" t="s">
        <v>1597</v>
      </c>
      <c r="D42" s="370" t="s">
        <v>32</v>
      </c>
      <c r="E42" s="374">
        <v>163</v>
      </c>
      <c r="F42" s="21"/>
      <c r="G42" s="22"/>
    </row>
    <row r="43" spans="1:7" ht="25.5">
      <c r="A43" s="369">
        <v>2</v>
      </c>
      <c r="B43" s="370" t="s">
        <v>1580</v>
      </c>
      <c r="C43" s="373" t="s">
        <v>1598</v>
      </c>
      <c r="D43" s="370" t="s">
        <v>32</v>
      </c>
      <c r="E43" s="374">
        <v>79</v>
      </c>
      <c r="F43" s="21"/>
      <c r="G43" s="22"/>
    </row>
    <row r="44" spans="1:7" ht="25.5">
      <c r="A44" s="369">
        <v>3</v>
      </c>
      <c r="B44" s="370" t="s">
        <v>1580</v>
      </c>
      <c r="C44" s="373" t="s">
        <v>1599</v>
      </c>
      <c r="D44" s="370" t="s">
        <v>1480</v>
      </c>
      <c r="E44" s="374">
        <v>11</v>
      </c>
      <c r="F44" s="21"/>
      <c r="G44" s="22"/>
    </row>
    <row r="45" spans="1:7" ht="25.5">
      <c r="A45" s="369">
        <v>4</v>
      </c>
      <c r="B45" s="370" t="s">
        <v>1580</v>
      </c>
      <c r="C45" s="373" t="s">
        <v>1600</v>
      </c>
      <c r="D45" s="370" t="s">
        <v>32</v>
      </c>
      <c r="E45" s="374">
        <v>137</v>
      </c>
      <c r="F45" s="21"/>
      <c r="G45" s="22"/>
    </row>
    <row r="46" spans="1:7">
      <c r="A46" s="369"/>
      <c r="B46" s="370"/>
      <c r="C46" s="373"/>
      <c r="D46" s="370"/>
      <c r="E46" s="374"/>
      <c r="F46" s="21"/>
      <c r="G46" s="22"/>
    </row>
    <row r="47" spans="1:7" ht="30">
      <c r="A47" s="369"/>
      <c r="B47" s="370"/>
      <c r="C47" s="372" t="s">
        <v>1601</v>
      </c>
      <c r="D47" s="370"/>
      <c r="E47" s="374"/>
      <c r="F47" s="21"/>
      <c r="G47" s="22"/>
    </row>
    <row r="48" spans="1:7">
      <c r="A48" s="369">
        <v>1</v>
      </c>
      <c r="B48" s="370" t="s">
        <v>1580</v>
      </c>
      <c r="C48" s="373" t="s">
        <v>1602</v>
      </c>
      <c r="D48" s="370" t="s">
        <v>1480</v>
      </c>
      <c r="E48" s="370">
        <v>1068</v>
      </c>
      <c r="F48" s="21"/>
      <c r="G48" s="22"/>
    </row>
    <row r="49" spans="1:7">
      <c r="A49" s="369"/>
      <c r="B49" s="370"/>
      <c r="C49" s="373" t="s">
        <v>1603</v>
      </c>
      <c r="D49" s="370" t="s">
        <v>1480</v>
      </c>
      <c r="E49" s="370">
        <v>414</v>
      </c>
      <c r="F49" s="21"/>
      <c r="G49" s="22"/>
    </row>
    <row r="50" spans="1:7">
      <c r="A50" s="369"/>
      <c r="B50" s="370"/>
      <c r="C50" s="373" t="s">
        <v>1604</v>
      </c>
      <c r="D50" s="370" t="s">
        <v>1480</v>
      </c>
      <c r="E50" s="370">
        <v>400</v>
      </c>
      <c r="F50" s="21"/>
      <c r="G50" s="22"/>
    </row>
    <row r="51" spans="1:7">
      <c r="A51" s="369"/>
      <c r="B51" s="370"/>
      <c r="C51" s="373" t="s">
        <v>1605</v>
      </c>
      <c r="D51" s="370" t="s">
        <v>1480</v>
      </c>
      <c r="E51" s="370">
        <v>254</v>
      </c>
      <c r="F51" s="21"/>
      <c r="G51" s="22"/>
    </row>
    <row r="52" spans="1:7">
      <c r="A52" s="369"/>
      <c r="B52" s="370"/>
      <c r="C52" s="373" t="s">
        <v>2336</v>
      </c>
      <c r="D52" s="370" t="s">
        <v>889</v>
      </c>
      <c r="E52" s="370">
        <v>1</v>
      </c>
      <c r="F52" s="21"/>
      <c r="G52" s="22"/>
    </row>
    <row r="53" spans="1:7">
      <c r="A53" s="369">
        <v>2</v>
      </c>
      <c r="B53" s="370" t="s">
        <v>1580</v>
      </c>
      <c r="C53" s="373" t="s">
        <v>1606</v>
      </c>
      <c r="D53" s="370" t="s">
        <v>1480</v>
      </c>
      <c r="E53" s="370">
        <v>105</v>
      </c>
      <c r="F53" s="21"/>
      <c r="G53" s="22"/>
    </row>
    <row r="54" spans="1:7">
      <c r="A54" s="369"/>
      <c r="B54" s="370"/>
      <c r="C54" s="373" t="s">
        <v>1607</v>
      </c>
      <c r="D54" s="370" t="s">
        <v>1480</v>
      </c>
      <c r="E54" s="370">
        <v>4</v>
      </c>
      <c r="F54" s="21"/>
      <c r="G54" s="22"/>
    </row>
    <row r="55" spans="1:7">
      <c r="A55" s="369"/>
      <c r="B55" s="370"/>
      <c r="C55" s="373" t="s">
        <v>1608</v>
      </c>
      <c r="D55" s="370" t="s">
        <v>1480</v>
      </c>
      <c r="E55" s="370">
        <v>68</v>
      </c>
      <c r="F55" s="21"/>
      <c r="G55" s="22"/>
    </row>
    <row r="56" spans="1:7">
      <c r="A56" s="369"/>
      <c r="B56" s="370"/>
      <c r="C56" s="373" t="s">
        <v>1609</v>
      </c>
      <c r="D56" s="370" t="s">
        <v>1480</v>
      </c>
      <c r="E56" s="370">
        <v>12</v>
      </c>
      <c r="F56" s="21"/>
      <c r="G56" s="22"/>
    </row>
    <row r="57" spans="1:7">
      <c r="A57" s="369"/>
      <c r="B57" s="370"/>
      <c r="C57" s="373" t="s">
        <v>1610</v>
      </c>
      <c r="D57" s="370" t="s">
        <v>1480</v>
      </c>
      <c r="E57" s="370">
        <v>21</v>
      </c>
      <c r="F57" s="21"/>
      <c r="G57" s="22"/>
    </row>
    <row r="58" spans="1:7">
      <c r="A58" s="369"/>
      <c r="B58" s="370"/>
      <c r="C58" s="373" t="s">
        <v>2336</v>
      </c>
      <c r="D58" s="370" t="s">
        <v>889</v>
      </c>
      <c r="E58" s="370">
        <v>1</v>
      </c>
      <c r="F58" s="21"/>
      <c r="G58" s="22"/>
    </row>
    <row r="59" spans="1:7">
      <c r="A59" s="369">
        <v>3</v>
      </c>
      <c r="B59" s="370" t="s">
        <v>1580</v>
      </c>
      <c r="C59" s="373" t="s">
        <v>1611</v>
      </c>
      <c r="D59" s="370" t="s">
        <v>1480</v>
      </c>
      <c r="E59" s="370">
        <v>32</v>
      </c>
      <c r="F59" s="21"/>
      <c r="G59" s="22"/>
    </row>
    <row r="60" spans="1:7">
      <c r="A60" s="369"/>
      <c r="B60" s="370"/>
      <c r="C60" s="373" t="s">
        <v>2337</v>
      </c>
      <c r="D60" s="370" t="s">
        <v>1480</v>
      </c>
      <c r="E60" s="370">
        <v>32</v>
      </c>
      <c r="F60" s="21"/>
      <c r="G60" s="22"/>
    </row>
    <row r="61" spans="1:7">
      <c r="A61" s="369"/>
      <c r="B61" s="370"/>
      <c r="C61" s="373"/>
      <c r="D61" s="370"/>
      <c r="E61" s="374"/>
      <c r="F61" s="21"/>
      <c r="G61" s="22"/>
    </row>
    <row r="62" spans="1:7" ht="15">
      <c r="A62" s="369"/>
      <c r="B62" s="370"/>
      <c r="C62" s="372" t="s">
        <v>1612</v>
      </c>
      <c r="D62" s="370"/>
      <c r="E62" s="374"/>
      <c r="F62" s="21"/>
      <c r="G62" s="22"/>
    </row>
    <row r="63" spans="1:7">
      <c r="A63" s="369">
        <v>1</v>
      </c>
      <c r="B63" s="370" t="s">
        <v>1580</v>
      </c>
      <c r="C63" s="566" t="s">
        <v>2338</v>
      </c>
      <c r="D63" s="567" t="s">
        <v>18</v>
      </c>
      <c r="E63" s="567">
        <v>80</v>
      </c>
      <c r="F63" s="21"/>
      <c r="G63" s="22"/>
    </row>
    <row r="64" spans="1:7" ht="25.5">
      <c r="A64" s="369">
        <v>2</v>
      </c>
      <c r="B64" s="370" t="s">
        <v>1580</v>
      </c>
      <c r="C64" s="566" t="s">
        <v>1613</v>
      </c>
      <c r="D64" s="567" t="s">
        <v>32</v>
      </c>
      <c r="E64" s="567">
        <v>30</v>
      </c>
      <c r="F64" s="21"/>
      <c r="G64" s="22"/>
    </row>
    <row r="65" spans="1:7">
      <c r="A65" s="369">
        <v>3</v>
      </c>
      <c r="B65" s="370" t="s">
        <v>1580</v>
      </c>
      <c r="C65" s="566" t="s">
        <v>2339</v>
      </c>
      <c r="D65" s="567" t="s">
        <v>18</v>
      </c>
      <c r="E65" s="567">
        <v>7</v>
      </c>
      <c r="F65" s="21"/>
      <c r="G65" s="22"/>
    </row>
    <row r="66" spans="1:7" s="17" customFormat="1">
      <c r="A66" s="28"/>
      <c r="B66" s="29"/>
      <c r="C66" s="30"/>
      <c r="D66" s="31"/>
      <c r="E66" s="12"/>
      <c r="F66" s="12"/>
      <c r="G66" s="32"/>
    </row>
    <row r="67" spans="1:7" ht="15">
      <c r="A67" s="13"/>
      <c r="B67" s="13"/>
      <c r="C67" s="18"/>
      <c r="D67" s="19"/>
      <c r="E67" s="18"/>
      <c r="F67" s="18" t="s">
        <v>6</v>
      </c>
      <c r="G67" s="20"/>
    </row>
    <row r="69" spans="1:7" s="25" customFormat="1" ht="12.75" customHeight="1">
      <c r="B69" s="26" t="str">
        <f>'1,1'!B37</f>
        <v>Piezīmes:</v>
      </c>
    </row>
    <row r="70" spans="1:7" s="25" customFormat="1" ht="45" customHeight="1">
      <c r="A70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70" s="684"/>
      <c r="C70" s="684"/>
      <c r="D70" s="684"/>
      <c r="E70" s="684"/>
      <c r="F70" s="684"/>
      <c r="G70" s="684"/>
    </row>
    <row r="71" spans="1:7" s="25" customFormat="1" ht="12.75" customHeight="1">
      <c r="A71" s="684" t="e">
        <f>'1,1'!#REF!</f>
        <v>#REF!</v>
      </c>
      <c r="B71" s="684"/>
      <c r="C71" s="684"/>
      <c r="D71" s="684"/>
      <c r="E71" s="684"/>
      <c r="F71" s="684"/>
      <c r="G71" s="684"/>
    </row>
    <row r="72" spans="1:7" s="25" customFormat="1" ht="12.75" customHeight="1">
      <c r="B72" s="27"/>
    </row>
    <row r="73" spans="1:7">
      <c r="B73" s="5" t="str">
        <f>'1,1'!B40</f>
        <v>Sastādīja:</v>
      </c>
    </row>
    <row r="74" spans="1:7" ht="14.25" customHeight="1">
      <c r="C74" s="33" t="str">
        <f>'1,1'!C41</f>
        <v>Arnis Gailītis</v>
      </c>
    </row>
    <row r="75" spans="1:7">
      <c r="C75" s="34" t="str">
        <f>'1,1'!C42</f>
        <v>Sertifikāta Nr.20-5643</v>
      </c>
      <c r="D75" s="35"/>
    </row>
    <row r="78" spans="1:7">
      <c r="B78" s="41" t="str">
        <f>'1,1'!B45</f>
        <v>Pārbaudīja:</v>
      </c>
      <c r="C78" s="3"/>
    </row>
    <row r="79" spans="1:7">
      <c r="B79" s="2"/>
      <c r="C79" s="33" t="str">
        <f>'1,1'!C46</f>
        <v>Andris Kokins</v>
      </c>
    </row>
    <row r="80" spans="1:7">
      <c r="B80" s="1"/>
      <c r="C80" s="34" t="str">
        <f>'1,1'!C47</f>
        <v>Sertifikāta Nr.10-0024</v>
      </c>
    </row>
  </sheetData>
  <mergeCells count="15">
    <mergeCell ref="A71:G71"/>
    <mergeCell ref="A70:G70"/>
    <mergeCell ref="A1:C1"/>
    <mergeCell ref="A2:G2"/>
    <mergeCell ref="A7:G7"/>
    <mergeCell ref="A11:A12"/>
    <mergeCell ref="B11:B12"/>
    <mergeCell ref="C11:C12"/>
    <mergeCell ref="D11:D12"/>
    <mergeCell ref="E11:E12"/>
    <mergeCell ref="F11:F12"/>
    <mergeCell ref="G11:G12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55"/>
  <sheetViews>
    <sheetView showZeros="0" view="pageBreakPreview" zoomScale="80" zoomScaleNormal="100" zoomScaleSheetLayoutView="80" workbookViewId="0">
      <selection activeCell="C41" sqref="C41"/>
    </sheetView>
  </sheetViews>
  <sheetFormatPr defaultRowHeight="14.25"/>
  <cols>
    <col min="1" max="2" width="12.140625" style="5" customWidth="1"/>
    <col min="3" max="3" width="60" style="5" customWidth="1"/>
    <col min="4" max="4" width="8.140625" style="5" customWidth="1"/>
    <col min="5" max="6" width="9.140625" style="5"/>
    <col min="7" max="7" width="14.4257812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686" t="s">
        <v>15</v>
      </c>
      <c r="B1" s="686"/>
      <c r="C1" s="686"/>
      <c r="D1" s="36" t="str">
        <f ca="1">MID(CELL("filename",A1), FIND("]", CELL("filename",A1))+ 1, 255)</f>
        <v>1,4</v>
      </c>
      <c r="E1" s="36"/>
      <c r="F1" s="36"/>
      <c r="G1" s="36"/>
    </row>
    <row r="2" spans="1:7" s="9" customFormat="1" ht="15">
      <c r="A2" s="687" t="str">
        <f>C12</f>
        <v>Pamati</v>
      </c>
      <c r="B2" s="687"/>
      <c r="C2" s="687"/>
      <c r="D2" s="687"/>
      <c r="E2" s="687"/>
      <c r="F2" s="687"/>
      <c r="G2" s="687"/>
    </row>
    <row r="3" spans="1:7" ht="20.25" customHeight="1">
      <c r="A3" s="6"/>
      <c r="B3" s="6" t="s">
        <v>2</v>
      </c>
      <c r="C3" s="695" t="str">
        <f>'1,1'!C3:G3</f>
        <v>Skolas ēka un Siguldas mācību korpuss</v>
      </c>
      <c r="D3" s="695"/>
      <c r="E3" s="695"/>
      <c r="F3" s="695"/>
      <c r="G3" s="695"/>
    </row>
    <row r="4" spans="1:7" ht="26.25" customHeight="1">
      <c r="A4" s="6"/>
      <c r="B4" s="6" t="s">
        <v>3</v>
      </c>
      <c r="C4" s="695" t="str">
        <f>'1,1'!C4:G4</f>
        <v>Skolas ēkas pārbūve un Siguldas mācību korpusa būvniecība (1. kārta- mācību korpuss)</v>
      </c>
      <c r="D4" s="695"/>
      <c r="E4" s="695"/>
      <c r="F4" s="695"/>
      <c r="G4" s="695"/>
    </row>
    <row r="5" spans="1:7" ht="15">
      <c r="A5" s="6"/>
      <c r="B5" s="6" t="s">
        <v>4</v>
      </c>
      <c r="C5" s="695" t="str">
        <f>'1,1'!C5</f>
        <v>Ata Kronvalda iela 7, Sigulda</v>
      </c>
      <c r="D5" s="695"/>
      <c r="E5" s="695"/>
      <c r="F5" s="695"/>
      <c r="G5" s="695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</row>
    <row r="8" spans="1:7" ht="15" customHeight="1">
      <c r="A8" s="16"/>
      <c r="B8" s="16"/>
      <c r="C8" s="4" t="str">
        <f>'1,1'!C9</f>
        <v>Tāme sastādīta:  2017.gada 2. maijs</v>
      </c>
      <c r="F8" s="15"/>
      <c r="G8" s="15"/>
    </row>
    <row r="9" spans="1:7" ht="15">
      <c r="A9" s="16"/>
      <c r="B9" s="16"/>
    </row>
    <row r="10" spans="1:7" ht="14.25" customHeight="1">
      <c r="A10" s="703" t="s">
        <v>5</v>
      </c>
      <c r="B10" s="704" t="s">
        <v>7</v>
      </c>
      <c r="C10" s="705" t="s">
        <v>8</v>
      </c>
      <c r="D10" s="706" t="s">
        <v>9</v>
      </c>
      <c r="E10" s="703" t="s">
        <v>10</v>
      </c>
      <c r="F10" s="707" t="s">
        <v>19</v>
      </c>
      <c r="G10" s="707" t="s">
        <v>20</v>
      </c>
    </row>
    <row r="11" spans="1:7" ht="59.25" customHeight="1">
      <c r="A11" s="703"/>
      <c r="B11" s="708"/>
      <c r="C11" s="705"/>
      <c r="D11" s="706"/>
      <c r="E11" s="703"/>
      <c r="F11" s="709"/>
      <c r="G11" s="709"/>
    </row>
    <row r="12" spans="1:7" ht="15.75">
      <c r="A12" s="511"/>
      <c r="B12" s="427">
        <v>0</v>
      </c>
      <c r="C12" s="48" t="s">
        <v>2382</v>
      </c>
      <c r="D12" s="416"/>
      <c r="E12" s="417"/>
      <c r="F12" s="23"/>
      <c r="G12" s="24"/>
    </row>
    <row r="13" spans="1:7" ht="15.75">
      <c r="A13" s="295">
        <v>0</v>
      </c>
      <c r="B13" s="219"/>
      <c r="C13" s="437" t="s">
        <v>1962</v>
      </c>
      <c r="D13" s="438"/>
      <c r="E13" s="439"/>
      <c r="F13" s="21"/>
      <c r="G13" s="22"/>
    </row>
    <row r="14" spans="1:7" ht="25.5">
      <c r="A14" s="440">
        <v>1</v>
      </c>
      <c r="B14" s="441" t="s">
        <v>1120</v>
      </c>
      <c r="C14" s="442" t="s">
        <v>1963</v>
      </c>
      <c r="D14" s="443" t="s">
        <v>1137</v>
      </c>
      <c r="E14" s="444">
        <v>22</v>
      </c>
      <c r="F14" s="21"/>
      <c r="G14" s="22"/>
    </row>
    <row r="15" spans="1:7" ht="25.5">
      <c r="A15" s="440">
        <v>2</v>
      </c>
      <c r="B15" s="441" t="s">
        <v>1120</v>
      </c>
      <c r="C15" s="442" t="s">
        <v>1964</v>
      </c>
      <c r="D15" s="433" t="s">
        <v>1137</v>
      </c>
      <c r="E15" s="434">
        <v>157</v>
      </c>
      <c r="F15" s="21"/>
      <c r="G15" s="22"/>
    </row>
    <row r="16" spans="1:7">
      <c r="A16" s="440">
        <v>3</v>
      </c>
      <c r="B16" s="441" t="s">
        <v>1120</v>
      </c>
      <c r="C16" s="711" t="s">
        <v>1965</v>
      </c>
      <c r="D16" s="433" t="s">
        <v>1429</v>
      </c>
      <c r="E16" s="434">
        <v>65</v>
      </c>
      <c r="F16" s="21"/>
      <c r="G16" s="22"/>
    </row>
    <row r="17" spans="1:7" ht="25.5">
      <c r="A17" s="440">
        <v>4</v>
      </c>
      <c r="B17" s="441" t="s">
        <v>1120</v>
      </c>
      <c r="C17" s="534" t="s">
        <v>1966</v>
      </c>
      <c r="D17" s="433" t="s">
        <v>1967</v>
      </c>
      <c r="E17" s="434">
        <v>11300.8</v>
      </c>
      <c r="F17" s="21"/>
      <c r="G17" s="22"/>
    </row>
    <row r="18" spans="1:7">
      <c r="A18" s="440">
        <v>0</v>
      </c>
      <c r="B18" s="441"/>
      <c r="C18" s="447" t="s">
        <v>1968</v>
      </c>
      <c r="D18" s="448" t="s">
        <v>1967</v>
      </c>
      <c r="E18" s="449">
        <f>E17*1.15</f>
        <v>12995.919999999998</v>
      </c>
      <c r="F18" s="21"/>
      <c r="G18" s="22"/>
    </row>
    <row r="19" spans="1:7" ht="25.5">
      <c r="A19" s="440">
        <v>0</v>
      </c>
      <c r="B19" s="441"/>
      <c r="C19" s="447" t="s">
        <v>1969</v>
      </c>
      <c r="D19" s="433" t="s">
        <v>37</v>
      </c>
      <c r="E19" s="433">
        <v>1</v>
      </c>
      <c r="F19" s="21"/>
      <c r="G19" s="22"/>
    </row>
    <row r="20" spans="1:7" ht="25.5">
      <c r="A20" s="440">
        <v>5</v>
      </c>
      <c r="B20" s="441" t="s">
        <v>1580</v>
      </c>
      <c r="C20" s="446" t="s">
        <v>1970</v>
      </c>
      <c r="D20" s="448" t="s">
        <v>1429</v>
      </c>
      <c r="E20" s="434">
        <v>115</v>
      </c>
      <c r="F20" s="21"/>
      <c r="G20" s="22"/>
    </row>
    <row r="21" spans="1:7">
      <c r="A21" s="440">
        <v>0</v>
      </c>
      <c r="B21" s="441"/>
      <c r="C21" s="447" t="s">
        <v>1971</v>
      </c>
      <c r="D21" s="448" t="s">
        <v>1429</v>
      </c>
      <c r="E21" s="450">
        <f>E20*1.05</f>
        <v>120.75</v>
      </c>
      <c r="F21" s="21"/>
      <c r="G21" s="22"/>
    </row>
    <row r="22" spans="1:7">
      <c r="A22" s="440">
        <v>0</v>
      </c>
      <c r="B22" s="441"/>
      <c r="C22" s="447" t="s">
        <v>1972</v>
      </c>
      <c r="D22" s="448" t="s">
        <v>1973</v>
      </c>
      <c r="E22" s="450">
        <f>E20*0.25</f>
        <v>28.75</v>
      </c>
      <c r="F22" s="21"/>
      <c r="G22" s="22"/>
    </row>
    <row r="23" spans="1:7">
      <c r="A23" s="440">
        <v>6</v>
      </c>
      <c r="B23" s="451" t="s">
        <v>1120</v>
      </c>
      <c r="C23" s="534" t="s">
        <v>1974</v>
      </c>
      <c r="D23" s="451" t="s">
        <v>333</v>
      </c>
      <c r="E23" s="452">
        <v>62</v>
      </c>
      <c r="F23" s="21"/>
      <c r="G23" s="22"/>
    </row>
    <row r="24" spans="1:7" ht="17.25" customHeight="1">
      <c r="A24" s="440">
        <v>7</v>
      </c>
      <c r="B24" s="451" t="s">
        <v>1120</v>
      </c>
      <c r="C24" s="534" t="s">
        <v>2422</v>
      </c>
      <c r="D24" s="668" t="s">
        <v>32</v>
      </c>
      <c r="E24" s="452">
        <v>14.5</v>
      </c>
      <c r="F24" s="21"/>
      <c r="G24" s="22"/>
    </row>
    <row r="25" spans="1:7">
      <c r="A25" s="440">
        <v>0</v>
      </c>
      <c r="B25" s="441"/>
      <c r="C25" s="453" t="s">
        <v>1975</v>
      </c>
      <c r="D25" s="448"/>
      <c r="E25" s="450"/>
      <c r="F25" s="21"/>
      <c r="G25" s="22"/>
    </row>
    <row r="26" spans="1:7">
      <c r="A26" s="440">
        <v>0</v>
      </c>
      <c r="B26" s="441"/>
      <c r="C26" s="207" t="s">
        <v>1976</v>
      </c>
      <c r="D26" s="448"/>
      <c r="E26" s="450"/>
      <c r="F26" s="21"/>
      <c r="G26" s="22"/>
    </row>
    <row r="27" spans="1:7">
      <c r="A27" s="440">
        <v>8</v>
      </c>
      <c r="B27" s="441" t="s">
        <v>1120</v>
      </c>
      <c r="C27" s="712" t="s">
        <v>1977</v>
      </c>
      <c r="D27" s="433" t="s">
        <v>1137</v>
      </c>
      <c r="E27" s="434">
        <v>2100</v>
      </c>
      <c r="F27" s="21"/>
      <c r="G27" s="22"/>
    </row>
    <row r="28" spans="1:7">
      <c r="A28" s="440">
        <v>9</v>
      </c>
      <c r="B28" s="441" t="s">
        <v>1120</v>
      </c>
      <c r="C28" s="534" t="s">
        <v>1978</v>
      </c>
      <c r="D28" s="433" t="s">
        <v>1967</v>
      </c>
      <c r="E28" s="434">
        <f>453.7+12941.9</f>
        <v>13395.6</v>
      </c>
      <c r="F28" s="21"/>
      <c r="G28" s="22"/>
    </row>
    <row r="29" spans="1:7">
      <c r="A29" s="440">
        <v>0</v>
      </c>
      <c r="B29" s="441"/>
      <c r="C29" s="447" t="s">
        <v>1968</v>
      </c>
      <c r="D29" s="448" t="s">
        <v>1967</v>
      </c>
      <c r="E29" s="449">
        <f>E28*1.15</f>
        <v>15404.939999999999</v>
      </c>
      <c r="F29" s="21"/>
      <c r="G29" s="22"/>
    </row>
    <row r="30" spans="1:7" ht="25.5">
      <c r="A30" s="440">
        <v>0</v>
      </c>
      <c r="B30" s="441"/>
      <c r="C30" s="447" t="s">
        <v>1969</v>
      </c>
      <c r="D30" s="433" t="s">
        <v>37</v>
      </c>
      <c r="E30" s="433">
        <v>1</v>
      </c>
      <c r="F30" s="21"/>
      <c r="G30" s="22"/>
    </row>
    <row r="31" spans="1:7" ht="25.5">
      <c r="A31" s="440">
        <v>10</v>
      </c>
      <c r="B31" s="441" t="s">
        <v>1580</v>
      </c>
      <c r="C31" s="446" t="s">
        <v>1970</v>
      </c>
      <c r="D31" s="448" t="s">
        <v>1429</v>
      </c>
      <c r="E31" s="434">
        <v>210</v>
      </c>
      <c r="F31" s="21"/>
      <c r="G31" s="22"/>
    </row>
    <row r="32" spans="1:7">
      <c r="A32" s="440">
        <v>0</v>
      </c>
      <c r="B32" s="441"/>
      <c r="C32" s="447" t="s">
        <v>1971</v>
      </c>
      <c r="D32" s="448" t="s">
        <v>1429</v>
      </c>
      <c r="E32" s="450">
        <f>E31*1.05</f>
        <v>220.5</v>
      </c>
      <c r="F32" s="21"/>
      <c r="G32" s="22"/>
    </row>
    <row r="33" spans="1:7">
      <c r="A33" s="440">
        <v>0</v>
      </c>
      <c r="B33" s="441"/>
      <c r="C33" s="447" t="s">
        <v>1972</v>
      </c>
      <c r="D33" s="448" t="s">
        <v>1973</v>
      </c>
      <c r="E33" s="450">
        <f>E31*0.25</f>
        <v>52.5</v>
      </c>
      <c r="F33" s="21"/>
      <c r="G33" s="22"/>
    </row>
    <row r="34" spans="1:7">
      <c r="A34" s="440">
        <v>11</v>
      </c>
      <c r="B34" s="441" t="s">
        <v>1580</v>
      </c>
      <c r="C34" s="520" t="s">
        <v>2301</v>
      </c>
      <c r="D34" s="521" t="s">
        <v>1137</v>
      </c>
      <c r="E34" s="522">
        <v>85</v>
      </c>
      <c r="F34" s="21"/>
      <c r="G34" s="22"/>
    </row>
    <row r="35" spans="1:7">
      <c r="A35" s="440">
        <v>12</v>
      </c>
      <c r="B35" s="441" t="s">
        <v>1580</v>
      </c>
      <c r="C35" s="520" t="s">
        <v>2302</v>
      </c>
      <c r="D35" s="521" t="s">
        <v>32</v>
      </c>
      <c r="E35" s="522">
        <v>82</v>
      </c>
      <c r="F35" s="21"/>
      <c r="G35" s="22"/>
    </row>
    <row r="36" spans="1:7">
      <c r="A36" s="440">
        <v>0</v>
      </c>
      <c r="B36" s="441"/>
      <c r="C36" s="207" t="s">
        <v>1979</v>
      </c>
      <c r="D36" s="448"/>
      <c r="E36" s="450"/>
      <c r="F36" s="21"/>
      <c r="G36" s="22"/>
    </row>
    <row r="37" spans="1:7">
      <c r="A37" s="440">
        <v>11</v>
      </c>
      <c r="B37" s="441" t="s">
        <v>1120</v>
      </c>
      <c r="C37" s="712" t="s">
        <v>1977</v>
      </c>
      <c r="D37" s="433" t="s">
        <v>1137</v>
      </c>
      <c r="E37" s="434">
        <v>61</v>
      </c>
      <c r="F37" s="21"/>
      <c r="G37" s="22"/>
    </row>
    <row r="38" spans="1:7">
      <c r="A38" s="440">
        <v>12</v>
      </c>
      <c r="B38" s="441" t="s">
        <v>1120</v>
      </c>
      <c r="C38" s="534" t="s">
        <v>1980</v>
      </c>
      <c r="D38" s="433" t="s">
        <v>1967</v>
      </c>
      <c r="E38" s="434">
        <v>1902.1</v>
      </c>
      <c r="F38" s="21"/>
      <c r="G38" s="22"/>
    </row>
    <row r="39" spans="1:7">
      <c r="A39" s="440">
        <v>0</v>
      </c>
      <c r="B39" s="441"/>
      <c r="C39" s="447" t="s">
        <v>1968</v>
      </c>
      <c r="D39" s="448" t="s">
        <v>1967</v>
      </c>
      <c r="E39" s="449">
        <f>E38*1.15</f>
        <v>2187.4149999999995</v>
      </c>
      <c r="F39" s="21"/>
      <c r="G39" s="22"/>
    </row>
    <row r="40" spans="1:7" ht="25.5">
      <c r="A40" s="440">
        <v>0</v>
      </c>
      <c r="B40" s="441"/>
      <c r="C40" s="447" t="s">
        <v>1969</v>
      </c>
      <c r="D40" s="433" t="s">
        <v>37</v>
      </c>
      <c r="E40" s="433">
        <v>1</v>
      </c>
      <c r="F40" s="21"/>
      <c r="G40" s="22"/>
    </row>
    <row r="41" spans="1:7" ht="25.5">
      <c r="A41" s="440">
        <v>13</v>
      </c>
      <c r="B41" s="441" t="s">
        <v>1580</v>
      </c>
      <c r="C41" s="446" t="s">
        <v>1970</v>
      </c>
      <c r="D41" s="448" t="s">
        <v>1429</v>
      </c>
      <c r="E41" s="434">
        <v>7.5</v>
      </c>
      <c r="F41" s="21"/>
      <c r="G41" s="22"/>
    </row>
    <row r="42" spans="1:7">
      <c r="A42" s="440">
        <v>0</v>
      </c>
      <c r="B42" s="441"/>
      <c r="C42" s="447" t="s">
        <v>1971</v>
      </c>
      <c r="D42" s="448" t="s">
        <v>1429</v>
      </c>
      <c r="E42" s="450">
        <f>E41*1.05</f>
        <v>7.875</v>
      </c>
      <c r="F42" s="21"/>
      <c r="G42" s="22"/>
    </row>
    <row r="43" spans="1:7">
      <c r="A43" s="440">
        <v>0</v>
      </c>
      <c r="B43" s="441"/>
      <c r="C43" s="447" t="s">
        <v>1972</v>
      </c>
      <c r="D43" s="448" t="s">
        <v>1973</v>
      </c>
      <c r="E43" s="450">
        <f>E41*0.25</f>
        <v>1.875</v>
      </c>
      <c r="F43" s="21"/>
      <c r="G43" s="22"/>
    </row>
    <row r="44" spans="1:7">
      <c r="A44" s="512"/>
      <c r="B44" s="517"/>
      <c r="C44" s="518" t="s">
        <v>2303</v>
      </c>
      <c r="D44" s="519"/>
      <c r="E44" s="516"/>
      <c r="F44" s="21"/>
      <c r="G44" s="22"/>
    </row>
    <row r="45" spans="1:7">
      <c r="A45" s="512">
        <v>1</v>
      </c>
      <c r="B45" s="513" t="s">
        <v>1580</v>
      </c>
      <c r="C45" s="514" t="s">
        <v>2304</v>
      </c>
      <c r="D45" s="515" t="s">
        <v>40</v>
      </c>
      <c r="E45" s="516">
        <v>11</v>
      </c>
      <c r="F45" s="509"/>
      <c r="G45" s="510"/>
    </row>
    <row r="46" spans="1:7">
      <c r="A46" s="512">
        <v>2</v>
      </c>
      <c r="B46" s="513" t="s">
        <v>1580</v>
      </c>
      <c r="C46" s="514" t="s">
        <v>2305</v>
      </c>
      <c r="D46" s="515" t="s">
        <v>40</v>
      </c>
      <c r="E46" s="516">
        <v>2</v>
      </c>
      <c r="F46" s="509"/>
      <c r="G46" s="510"/>
    </row>
    <row r="47" spans="1:7" ht="15">
      <c r="A47" s="13"/>
      <c r="B47" s="13"/>
      <c r="C47" s="18"/>
      <c r="D47" s="19"/>
      <c r="E47" s="18"/>
      <c r="F47" s="18" t="s">
        <v>6</v>
      </c>
      <c r="G47" s="20"/>
    </row>
    <row r="48" spans="1:7" s="25" customFormat="1" ht="12.75" customHeight="1">
      <c r="B48" s="26" t="str">
        <f>'1,1'!B37</f>
        <v>Piezīmes:</v>
      </c>
    </row>
    <row r="49" spans="1:7" s="25" customFormat="1" ht="27.75" customHeight="1">
      <c r="A49" s="710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49" s="710"/>
      <c r="C49" s="710"/>
      <c r="D49" s="710"/>
      <c r="E49" s="710"/>
      <c r="F49" s="710"/>
      <c r="G49" s="710"/>
    </row>
    <row r="50" spans="1:7">
      <c r="B50" s="5" t="str">
        <f>'1,1'!B40</f>
        <v>Sastādīja:</v>
      </c>
    </row>
    <row r="51" spans="1:7" ht="14.25" customHeight="1">
      <c r="C51" s="33" t="str">
        <f>'1,1'!C41</f>
        <v>Arnis Gailītis</v>
      </c>
    </row>
    <row r="52" spans="1:7">
      <c r="C52" s="34" t="str">
        <f>'1,1'!C42</f>
        <v>Sertifikāta Nr.20-5643</v>
      </c>
      <c r="D52" s="35"/>
    </row>
    <row r="53" spans="1:7">
      <c r="B53" s="41" t="str">
        <f>'1,1'!B45</f>
        <v>Pārbaudīja:</v>
      </c>
      <c r="C53" s="3"/>
    </row>
    <row r="54" spans="1:7">
      <c r="B54" s="2"/>
      <c r="C54" s="33" t="str">
        <f>'1,1'!C46</f>
        <v>Andris Kokins</v>
      </c>
    </row>
    <row r="55" spans="1:7">
      <c r="B55" s="1"/>
      <c r="C55" s="34" t="str">
        <f>'1,1'!C47</f>
        <v>Sertifikāta Nr.10-0024</v>
      </c>
    </row>
  </sheetData>
  <mergeCells count="14">
    <mergeCell ref="A49:G49"/>
    <mergeCell ref="A1:C1"/>
    <mergeCell ref="A2:G2"/>
    <mergeCell ref="A7:G7"/>
    <mergeCell ref="A10:A11"/>
    <mergeCell ref="B10:B11"/>
    <mergeCell ref="C10:C11"/>
    <mergeCell ref="D10:D11"/>
    <mergeCell ref="E10:E11"/>
    <mergeCell ref="F10:F11"/>
    <mergeCell ref="G10:G11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193"/>
  <sheetViews>
    <sheetView showZeros="0" view="pageBreakPreview" topLeftCell="A164" zoomScaleNormal="100" zoomScaleSheetLayoutView="100" workbookViewId="0">
      <selection activeCell="C171" sqref="C171"/>
    </sheetView>
  </sheetViews>
  <sheetFormatPr defaultRowHeight="14.25"/>
  <cols>
    <col min="1" max="1" width="12.140625" style="5" customWidth="1"/>
    <col min="2" max="2" width="11.5703125" style="5" customWidth="1"/>
    <col min="3" max="3" width="61.28515625" style="5" customWidth="1"/>
    <col min="4" max="4" width="8.140625" style="5" customWidth="1"/>
    <col min="5" max="6" width="9.140625" style="5"/>
    <col min="7" max="7" width="16.4257812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686" t="s">
        <v>15</v>
      </c>
      <c r="B1" s="686"/>
      <c r="C1" s="686"/>
      <c r="D1" s="36" t="str">
        <f ca="1">MID(CELL("filename",A1), FIND("]", CELL("filename",A1))+ 1, 255)</f>
        <v>1,5</v>
      </c>
      <c r="E1" s="36"/>
      <c r="F1" s="36"/>
      <c r="G1" s="36"/>
    </row>
    <row r="2" spans="1:7" s="9" customFormat="1" ht="15">
      <c r="A2" s="687" t="str">
        <f>C12</f>
        <v>Sienas</v>
      </c>
      <c r="B2" s="687"/>
      <c r="C2" s="687"/>
      <c r="D2" s="687"/>
      <c r="E2" s="687"/>
      <c r="F2" s="687"/>
      <c r="G2" s="687"/>
    </row>
    <row r="3" spans="1:7" ht="26.25" customHeight="1">
      <c r="A3" s="6"/>
      <c r="B3" s="6" t="s">
        <v>2</v>
      </c>
      <c r="C3" s="695" t="str">
        <f>'1,1'!C3:G3</f>
        <v>Skolas ēka un Siguldas mācību korpuss</v>
      </c>
      <c r="D3" s="695"/>
      <c r="E3" s="695"/>
      <c r="F3" s="695"/>
      <c r="G3" s="695"/>
    </row>
    <row r="4" spans="1:7" ht="40.5" customHeight="1">
      <c r="A4" s="6"/>
      <c r="B4" s="6" t="s">
        <v>3</v>
      </c>
      <c r="C4" s="695" t="str">
        <f>'1,1'!C4:G4</f>
        <v>Skolas ēkas pārbūve un Siguldas mācību korpusa būvniecība (1. kārta- mācību korpuss)</v>
      </c>
      <c r="D4" s="695"/>
      <c r="E4" s="695"/>
      <c r="F4" s="695"/>
      <c r="G4" s="695"/>
    </row>
    <row r="5" spans="1:7" ht="15">
      <c r="A5" s="6"/>
      <c r="B5" s="6" t="s">
        <v>4</v>
      </c>
      <c r="C5" s="695" t="str">
        <f>'1,1'!C5</f>
        <v>Ata Kronvalda iela 7, Sigulda</v>
      </c>
      <c r="D5" s="695"/>
      <c r="E5" s="695"/>
      <c r="F5" s="695"/>
      <c r="G5" s="695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21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</row>
    <row r="8" spans="1:7" ht="15" customHeight="1">
      <c r="A8" s="16"/>
      <c r="B8" s="16"/>
      <c r="C8" s="4" t="str">
        <f>'1,1'!C9</f>
        <v>Tāme sastādīta:  2017.gada 2. maijs</v>
      </c>
      <c r="F8" s="15"/>
      <c r="G8" s="15"/>
    </row>
    <row r="9" spans="1:7" ht="15">
      <c r="A9" s="16"/>
      <c r="B9" s="16"/>
    </row>
    <row r="10" spans="1:7" ht="14.25" customHeight="1">
      <c r="A10" s="690" t="s">
        <v>5</v>
      </c>
      <c r="B10" s="691" t="s">
        <v>7</v>
      </c>
      <c r="C10" s="693" t="s">
        <v>8</v>
      </c>
      <c r="D10" s="694" t="s">
        <v>9</v>
      </c>
      <c r="E10" s="690" t="s">
        <v>10</v>
      </c>
      <c r="F10" s="688" t="s">
        <v>19</v>
      </c>
      <c r="G10" s="688" t="s">
        <v>20</v>
      </c>
    </row>
    <row r="11" spans="1:7" ht="59.25" customHeight="1">
      <c r="A11" s="690"/>
      <c r="B11" s="692"/>
      <c r="C11" s="693"/>
      <c r="D11" s="694"/>
      <c r="E11" s="690"/>
      <c r="F11" s="689"/>
      <c r="G11" s="689"/>
    </row>
    <row r="12" spans="1:7" ht="15.75">
      <c r="A12" s="415"/>
      <c r="B12" s="427">
        <v>0</v>
      </c>
      <c r="C12" s="48" t="s">
        <v>2027</v>
      </c>
      <c r="D12" s="416"/>
      <c r="E12" s="417"/>
      <c r="F12" s="23"/>
      <c r="G12" s="24"/>
    </row>
    <row r="13" spans="1:7" ht="15">
      <c r="A13" s="295">
        <v>0</v>
      </c>
      <c r="B13" s="219"/>
      <c r="C13" s="454" t="s">
        <v>1981</v>
      </c>
      <c r="D13" s="438"/>
      <c r="E13" s="439"/>
      <c r="F13" s="21"/>
      <c r="G13" s="22"/>
    </row>
    <row r="14" spans="1:7" ht="15.75">
      <c r="A14" s="295">
        <v>0</v>
      </c>
      <c r="B14" s="219"/>
      <c r="C14" s="437" t="s">
        <v>1982</v>
      </c>
      <c r="D14" s="438"/>
      <c r="E14" s="439"/>
      <c r="F14" s="21"/>
      <c r="G14" s="22"/>
    </row>
    <row r="15" spans="1:7">
      <c r="A15" s="440">
        <v>1</v>
      </c>
      <c r="B15" s="457" t="s">
        <v>1983</v>
      </c>
      <c r="C15" s="652" t="s">
        <v>1984</v>
      </c>
      <c r="D15" s="420" t="s">
        <v>1137</v>
      </c>
      <c r="E15" s="421">
        <v>370</v>
      </c>
      <c r="F15" s="21"/>
      <c r="G15" s="22"/>
    </row>
    <row r="16" spans="1:7">
      <c r="A16" s="456">
        <v>2</v>
      </c>
      <c r="B16" s="457" t="s">
        <v>1580</v>
      </c>
      <c r="C16" s="458" t="s">
        <v>1985</v>
      </c>
      <c r="D16" s="421" t="s">
        <v>1137</v>
      </c>
      <c r="E16" s="459">
        <v>370</v>
      </c>
      <c r="F16" s="21"/>
      <c r="G16" s="22"/>
    </row>
    <row r="17" spans="1:7">
      <c r="A17" s="440">
        <v>3</v>
      </c>
      <c r="B17" s="457" t="s">
        <v>1986</v>
      </c>
      <c r="C17" s="455" t="s">
        <v>1987</v>
      </c>
      <c r="D17" s="420" t="s">
        <v>1137</v>
      </c>
      <c r="E17" s="421">
        <v>370</v>
      </c>
      <c r="F17" s="21"/>
      <c r="G17" s="22"/>
    </row>
    <row r="18" spans="1:7" ht="25.5">
      <c r="A18" s="440">
        <v>4</v>
      </c>
      <c r="B18" s="457" t="s">
        <v>1986</v>
      </c>
      <c r="C18" s="652" t="s">
        <v>1988</v>
      </c>
      <c r="D18" s="420" t="s">
        <v>1137</v>
      </c>
      <c r="E18" s="421">
        <v>370</v>
      </c>
      <c r="F18" s="21"/>
      <c r="G18" s="22"/>
    </row>
    <row r="19" spans="1:7">
      <c r="A19" s="440">
        <v>5</v>
      </c>
      <c r="B19" s="457" t="s">
        <v>1986</v>
      </c>
      <c r="C19" s="652" t="s">
        <v>2385</v>
      </c>
      <c r="D19" s="420" t="s">
        <v>1137</v>
      </c>
      <c r="E19" s="421">
        <v>370</v>
      </c>
      <c r="F19" s="21"/>
      <c r="G19" s="22"/>
    </row>
    <row r="20" spans="1:7" ht="15.75">
      <c r="A20" s="460">
        <v>0</v>
      </c>
      <c r="B20" s="219"/>
      <c r="C20" s="437" t="s">
        <v>1989</v>
      </c>
      <c r="D20" s="438"/>
      <c r="E20" s="439"/>
      <c r="F20" s="21"/>
      <c r="G20" s="22"/>
    </row>
    <row r="21" spans="1:7" ht="25.5">
      <c r="A21" s="440">
        <v>6</v>
      </c>
      <c r="B21" s="457" t="s">
        <v>1986</v>
      </c>
      <c r="C21" s="652" t="s">
        <v>1990</v>
      </c>
      <c r="D21" s="420" t="s">
        <v>1137</v>
      </c>
      <c r="E21" s="421">
        <v>577</v>
      </c>
      <c r="F21" s="21"/>
      <c r="G21" s="22"/>
    </row>
    <row r="22" spans="1:7" ht="15.75">
      <c r="A22" s="460">
        <v>0</v>
      </c>
      <c r="B22" s="219"/>
      <c r="C22" s="437" t="s">
        <v>1991</v>
      </c>
      <c r="D22" s="438"/>
      <c r="E22" s="439"/>
      <c r="F22" s="21"/>
      <c r="G22" s="22"/>
    </row>
    <row r="23" spans="1:7">
      <c r="A23" s="456">
        <v>7</v>
      </c>
      <c r="B23" s="457" t="s">
        <v>1580</v>
      </c>
      <c r="C23" s="458" t="s">
        <v>1992</v>
      </c>
      <c r="D23" s="421" t="s">
        <v>1137</v>
      </c>
      <c r="E23" s="459">
        <v>580</v>
      </c>
      <c r="F23" s="21"/>
      <c r="G23" s="22"/>
    </row>
    <row r="24" spans="1:7" ht="15.75">
      <c r="A24" s="295">
        <v>0</v>
      </c>
      <c r="B24" s="219"/>
      <c r="C24" s="437" t="s">
        <v>1993</v>
      </c>
      <c r="D24" s="438"/>
      <c r="E24" s="439"/>
      <c r="F24" s="21"/>
      <c r="G24" s="22"/>
    </row>
    <row r="25" spans="1:7" ht="15.75">
      <c r="A25" s="295">
        <v>0</v>
      </c>
      <c r="B25" s="219"/>
      <c r="C25" s="437" t="s">
        <v>1994</v>
      </c>
      <c r="D25" s="438"/>
      <c r="E25" s="439"/>
      <c r="F25" s="21"/>
      <c r="G25" s="22"/>
    </row>
    <row r="26" spans="1:7" ht="25.5">
      <c r="A26" s="440">
        <v>8</v>
      </c>
      <c r="B26" s="457" t="s">
        <v>1986</v>
      </c>
      <c r="C26" s="455" t="s">
        <v>1995</v>
      </c>
      <c r="D26" s="420" t="s">
        <v>1137</v>
      </c>
      <c r="E26" s="421">
        <v>272</v>
      </c>
      <c r="F26" s="21"/>
      <c r="G26" s="22"/>
    </row>
    <row r="27" spans="1:7">
      <c r="A27" s="440">
        <v>0</v>
      </c>
      <c r="B27" s="457">
        <v>0</v>
      </c>
      <c r="C27" s="447" t="s">
        <v>1996</v>
      </c>
      <c r="D27" s="420" t="s">
        <v>1137</v>
      </c>
      <c r="E27" s="421">
        <f>E26</f>
        <v>272</v>
      </c>
      <c r="F27" s="21"/>
      <c r="G27" s="22"/>
    </row>
    <row r="28" spans="1:7">
      <c r="A28" s="440">
        <v>0</v>
      </c>
      <c r="B28" s="457"/>
      <c r="C28" s="447" t="s">
        <v>1997</v>
      </c>
      <c r="D28" s="420" t="s">
        <v>1137</v>
      </c>
      <c r="E28" s="421">
        <f>E26</f>
        <v>272</v>
      </c>
      <c r="F28" s="21"/>
      <c r="G28" s="22"/>
    </row>
    <row r="29" spans="1:7">
      <c r="A29" s="440">
        <v>9</v>
      </c>
      <c r="B29" s="457" t="s">
        <v>1983</v>
      </c>
      <c r="C29" s="652" t="s">
        <v>1998</v>
      </c>
      <c r="D29" s="420" t="s">
        <v>1137</v>
      </c>
      <c r="E29" s="421">
        <v>272</v>
      </c>
      <c r="F29" s="21"/>
      <c r="G29" s="22"/>
    </row>
    <row r="30" spans="1:7">
      <c r="A30" s="440">
        <v>0</v>
      </c>
      <c r="B30" s="457">
        <v>0</v>
      </c>
      <c r="C30" s="447" t="s">
        <v>1999</v>
      </c>
      <c r="D30" s="420" t="s">
        <v>1137</v>
      </c>
      <c r="E30" s="421">
        <f>1.05*E29</f>
        <v>285.60000000000002</v>
      </c>
      <c r="F30" s="21"/>
      <c r="G30" s="22"/>
    </row>
    <row r="31" spans="1:7">
      <c r="A31" s="440">
        <v>10</v>
      </c>
      <c r="B31" s="457" t="s">
        <v>1986</v>
      </c>
      <c r="C31" s="652" t="s">
        <v>2000</v>
      </c>
      <c r="D31" s="420" t="s">
        <v>1137</v>
      </c>
      <c r="E31" s="421">
        <f>E29*2</f>
        <v>544</v>
      </c>
      <c r="F31" s="21"/>
      <c r="G31" s="22"/>
    </row>
    <row r="32" spans="1:7">
      <c r="A32" s="440">
        <v>0</v>
      </c>
      <c r="B32" s="457">
        <v>0</v>
      </c>
      <c r="C32" s="447" t="s">
        <v>2001</v>
      </c>
      <c r="D32" s="420" t="s">
        <v>2002</v>
      </c>
      <c r="E32" s="421">
        <f>0.07*E31</f>
        <v>38.080000000000005</v>
      </c>
      <c r="F32" s="21"/>
      <c r="G32" s="22"/>
    </row>
    <row r="33" spans="1:7">
      <c r="A33" s="440">
        <v>0</v>
      </c>
      <c r="B33" s="457">
        <v>0</v>
      </c>
      <c r="C33" s="447" t="s">
        <v>2003</v>
      </c>
      <c r="D33" s="420" t="s">
        <v>2002</v>
      </c>
      <c r="E33" s="421">
        <f>0.16*E31</f>
        <v>87.04</v>
      </c>
      <c r="F33" s="21"/>
      <c r="G33" s="22"/>
    </row>
    <row r="34" spans="1:7">
      <c r="A34" s="440">
        <v>0</v>
      </c>
      <c r="B34" s="457">
        <v>0</v>
      </c>
      <c r="C34" s="447" t="s">
        <v>2004</v>
      </c>
      <c r="D34" s="420" t="s">
        <v>1137</v>
      </c>
      <c r="E34" s="421">
        <f>2.2*E31</f>
        <v>1196.8000000000002</v>
      </c>
      <c r="F34" s="21"/>
      <c r="G34" s="22"/>
    </row>
    <row r="35" spans="1:7" ht="15.75">
      <c r="A35" s="295">
        <v>0</v>
      </c>
      <c r="B35" s="219"/>
      <c r="C35" s="437" t="s">
        <v>2005</v>
      </c>
      <c r="D35" s="438"/>
      <c r="E35" s="439"/>
      <c r="F35" s="21"/>
      <c r="G35" s="22"/>
    </row>
    <row r="36" spans="1:7">
      <c r="A36" s="440">
        <v>11</v>
      </c>
      <c r="B36" s="457" t="s">
        <v>1986</v>
      </c>
      <c r="C36" s="652" t="s">
        <v>2006</v>
      </c>
      <c r="D36" s="420" t="s">
        <v>1137</v>
      </c>
      <c r="E36" s="421">
        <v>959</v>
      </c>
      <c r="F36" s="21"/>
      <c r="G36" s="22"/>
    </row>
    <row r="37" spans="1:7">
      <c r="A37" s="440">
        <v>0</v>
      </c>
      <c r="B37" s="457">
        <v>0</v>
      </c>
      <c r="C37" s="447" t="s">
        <v>2007</v>
      </c>
      <c r="D37" s="420" t="s">
        <v>1137</v>
      </c>
      <c r="E37" s="421">
        <f>E36</f>
        <v>959</v>
      </c>
      <c r="F37" s="21"/>
      <c r="G37" s="22"/>
    </row>
    <row r="38" spans="1:7">
      <c r="A38" s="440">
        <v>0</v>
      </c>
      <c r="B38" s="457"/>
      <c r="C38" s="447" t="s">
        <v>1997</v>
      </c>
      <c r="D38" s="420" t="s">
        <v>1137</v>
      </c>
      <c r="E38" s="421">
        <f>E36</f>
        <v>959</v>
      </c>
      <c r="F38" s="21"/>
      <c r="G38" s="22"/>
    </row>
    <row r="39" spans="1:7" ht="25.5">
      <c r="A39" s="440">
        <v>12</v>
      </c>
      <c r="B39" s="457" t="s">
        <v>1983</v>
      </c>
      <c r="C39" s="455" t="s">
        <v>1998</v>
      </c>
      <c r="D39" s="420" t="s">
        <v>1137</v>
      </c>
      <c r="E39" s="421">
        <v>959</v>
      </c>
      <c r="F39" s="21"/>
      <c r="G39" s="22"/>
    </row>
    <row r="40" spans="1:7">
      <c r="A40" s="440">
        <v>0</v>
      </c>
      <c r="B40" s="457">
        <v>0</v>
      </c>
      <c r="C40" s="447" t="s">
        <v>2008</v>
      </c>
      <c r="D40" s="420" t="s">
        <v>1137</v>
      </c>
      <c r="E40" s="421">
        <f>1.05*E39</f>
        <v>1006.95</v>
      </c>
      <c r="F40" s="21"/>
      <c r="G40" s="22"/>
    </row>
    <row r="41" spans="1:7" ht="25.5">
      <c r="A41" s="440">
        <v>13</v>
      </c>
      <c r="B41" s="457" t="s">
        <v>1986</v>
      </c>
      <c r="C41" s="455" t="s">
        <v>2000</v>
      </c>
      <c r="D41" s="420" t="s">
        <v>1137</v>
      </c>
      <c r="E41" s="421">
        <f>E39*2</f>
        <v>1918</v>
      </c>
      <c r="F41" s="21"/>
      <c r="G41" s="22"/>
    </row>
    <row r="42" spans="1:7">
      <c r="A42" s="440">
        <v>0</v>
      </c>
      <c r="B42" s="457">
        <v>0</v>
      </c>
      <c r="C42" s="447" t="s">
        <v>2001</v>
      </c>
      <c r="D42" s="420" t="s">
        <v>2002</v>
      </c>
      <c r="E42" s="421">
        <f>0.07*E41</f>
        <v>134.26000000000002</v>
      </c>
      <c r="F42" s="21"/>
      <c r="G42" s="22"/>
    </row>
    <row r="43" spans="1:7">
      <c r="A43" s="440">
        <v>0</v>
      </c>
      <c r="B43" s="457">
        <v>0</v>
      </c>
      <c r="C43" s="447" t="s">
        <v>2003</v>
      </c>
      <c r="D43" s="420" t="s">
        <v>2002</v>
      </c>
      <c r="E43" s="421">
        <f>0.16*E41</f>
        <v>306.88</v>
      </c>
      <c r="F43" s="21"/>
      <c r="G43" s="22"/>
    </row>
    <row r="44" spans="1:7">
      <c r="A44" s="440">
        <v>0</v>
      </c>
      <c r="B44" s="457">
        <v>0</v>
      </c>
      <c r="C44" s="447" t="s">
        <v>2004</v>
      </c>
      <c r="D44" s="420" t="s">
        <v>1137</v>
      </c>
      <c r="E44" s="421">
        <f>2.2*E41</f>
        <v>4219.6000000000004</v>
      </c>
      <c r="F44" s="21"/>
      <c r="G44" s="22"/>
    </row>
    <row r="45" spans="1:7" ht="15.75">
      <c r="A45" s="295">
        <v>0</v>
      </c>
      <c r="B45" s="219"/>
      <c r="C45" s="437" t="s">
        <v>2009</v>
      </c>
      <c r="D45" s="438"/>
      <c r="E45" s="439"/>
      <c r="F45" s="21"/>
      <c r="G45" s="22"/>
    </row>
    <row r="46" spans="1:7" ht="15.75">
      <c r="A46" s="295">
        <v>0</v>
      </c>
      <c r="B46" s="219"/>
      <c r="C46" s="437" t="s">
        <v>2010</v>
      </c>
      <c r="D46" s="438"/>
      <c r="E46" s="439"/>
      <c r="F46" s="21"/>
      <c r="G46" s="22"/>
    </row>
    <row r="47" spans="1:7">
      <c r="A47" s="440">
        <v>14</v>
      </c>
      <c r="B47" s="457" t="s">
        <v>2011</v>
      </c>
      <c r="C47" s="455" t="s">
        <v>2012</v>
      </c>
      <c r="D47" s="420" t="s">
        <v>1429</v>
      </c>
      <c r="E47" s="421">
        <v>24</v>
      </c>
      <c r="F47" s="21"/>
      <c r="G47" s="22"/>
    </row>
    <row r="48" spans="1:7">
      <c r="A48" s="440">
        <v>0</v>
      </c>
      <c r="B48" s="457">
        <v>0</v>
      </c>
      <c r="C48" s="447" t="s">
        <v>2013</v>
      </c>
      <c r="D48" s="420" t="s">
        <v>1429</v>
      </c>
      <c r="E48" s="421">
        <f>0.93*E47</f>
        <v>22.32</v>
      </c>
      <c r="F48" s="21"/>
      <c r="G48" s="22"/>
    </row>
    <row r="49" spans="1:7">
      <c r="A49" s="440">
        <v>0</v>
      </c>
      <c r="B49" s="457">
        <v>0</v>
      </c>
      <c r="C49" s="447" t="s">
        <v>2014</v>
      </c>
      <c r="D49" s="420" t="s">
        <v>1429</v>
      </c>
      <c r="E49" s="421">
        <f>0.15*E47</f>
        <v>3.5999999999999996</v>
      </c>
      <c r="F49" s="21"/>
      <c r="G49" s="22"/>
    </row>
    <row r="50" spans="1:7">
      <c r="A50" s="440">
        <v>0</v>
      </c>
      <c r="B50" s="457">
        <v>0</v>
      </c>
      <c r="C50" s="447" t="s">
        <v>2015</v>
      </c>
      <c r="D50" s="420" t="s">
        <v>32</v>
      </c>
      <c r="E50" s="421">
        <v>37</v>
      </c>
      <c r="F50" s="21"/>
      <c r="G50" s="22"/>
    </row>
    <row r="51" spans="1:7" ht="25.5">
      <c r="A51" s="440">
        <v>15</v>
      </c>
      <c r="B51" s="461" t="s">
        <v>2016</v>
      </c>
      <c r="C51" s="455" t="s">
        <v>2017</v>
      </c>
      <c r="D51" s="420" t="s">
        <v>1137</v>
      </c>
      <c r="E51" s="421">
        <f>162*2</f>
        <v>324</v>
      </c>
      <c r="F51" s="21"/>
      <c r="G51" s="22"/>
    </row>
    <row r="52" spans="1:7">
      <c r="A52" s="440">
        <v>0</v>
      </c>
      <c r="B52" s="461">
        <v>0</v>
      </c>
      <c r="C52" s="447" t="s">
        <v>2018</v>
      </c>
      <c r="D52" s="420" t="s">
        <v>1967</v>
      </c>
      <c r="E52" s="421">
        <f>10*E51*1.1</f>
        <v>3564.0000000000005</v>
      </c>
      <c r="F52" s="21"/>
      <c r="G52" s="22"/>
    </row>
    <row r="53" spans="1:7" ht="25.5">
      <c r="A53" s="440">
        <v>0</v>
      </c>
      <c r="B53" s="462">
        <v>0</v>
      </c>
      <c r="C53" s="447" t="s">
        <v>2019</v>
      </c>
      <c r="D53" s="463" t="s">
        <v>1967</v>
      </c>
      <c r="E53" s="421">
        <f>0.1*E51</f>
        <v>32.4</v>
      </c>
      <c r="F53" s="21"/>
      <c r="G53" s="22"/>
    </row>
    <row r="54" spans="1:7" ht="15.75">
      <c r="A54" s="295">
        <v>0</v>
      </c>
      <c r="B54" s="219"/>
      <c r="C54" s="437" t="s">
        <v>2020</v>
      </c>
      <c r="D54" s="438"/>
      <c r="E54" s="439"/>
      <c r="F54" s="21"/>
      <c r="G54" s="22"/>
    </row>
    <row r="55" spans="1:7" ht="25.5">
      <c r="A55" s="440">
        <v>16</v>
      </c>
      <c r="B55" s="457" t="s">
        <v>1986</v>
      </c>
      <c r="C55" s="455" t="s">
        <v>2006</v>
      </c>
      <c r="D55" s="420" t="s">
        <v>1137</v>
      </c>
      <c r="E55" s="421">
        <v>226</v>
      </c>
      <c r="F55" s="21"/>
      <c r="G55" s="22"/>
    </row>
    <row r="56" spans="1:7">
      <c r="A56" s="440">
        <v>0</v>
      </c>
      <c r="B56" s="457">
        <v>0</v>
      </c>
      <c r="C56" s="447" t="s">
        <v>2007</v>
      </c>
      <c r="D56" s="420" t="s">
        <v>1137</v>
      </c>
      <c r="E56" s="421">
        <f>E55</f>
        <v>226</v>
      </c>
      <c r="F56" s="21"/>
      <c r="G56" s="22"/>
    </row>
    <row r="57" spans="1:7">
      <c r="A57" s="440">
        <v>0</v>
      </c>
      <c r="B57" s="457"/>
      <c r="C57" s="447" t="s">
        <v>1997</v>
      </c>
      <c r="D57" s="420" t="s">
        <v>1137</v>
      </c>
      <c r="E57" s="421">
        <f>E55</f>
        <v>226</v>
      </c>
      <c r="F57" s="21"/>
      <c r="G57" s="22"/>
    </row>
    <row r="58" spans="1:7">
      <c r="A58" s="440">
        <v>17</v>
      </c>
      <c r="B58" s="457" t="s">
        <v>1983</v>
      </c>
      <c r="C58" s="652" t="s">
        <v>1998</v>
      </c>
      <c r="D58" s="420" t="s">
        <v>1137</v>
      </c>
      <c r="E58" s="421">
        <v>226</v>
      </c>
      <c r="F58" s="21"/>
      <c r="G58" s="22"/>
    </row>
    <row r="59" spans="1:7">
      <c r="A59" s="440">
        <v>0</v>
      </c>
      <c r="B59" s="457">
        <v>0</v>
      </c>
      <c r="C59" s="447" t="s">
        <v>1999</v>
      </c>
      <c r="D59" s="420" t="s">
        <v>1137</v>
      </c>
      <c r="E59" s="421">
        <f>1.05*E58</f>
        <v>237.3</v>
      </c>
      <c r="F59" s="21"/>
      <c r="G59" s="22"/>
    </row>
    <row r="60" spans="1:7">
      <c r="A60" s="440">
        <v>18</v>
      </c>
      <c r="B60" s="457" t="s">
        <v>1986</v>
      </c>
      <c r="C60" s="652" t="s">
        <v>2000</v>
      </c>
      <c r="D60" s="420" t="s">
        <v>1137</v>
      </c>
      <c r="E60" s="421">
        <v>226</v>
      </c>
      <c r="F60" s="21"/>
      <c r="G60" s="22"/>
    </row>
    <row r="61" spans="1:7">
      <c r="A61" s="440">
        <v>0</v>
      </c>
      <c r="B61" s="457">
        <v>0</v>
      </c>
      <c r="C61" s="447" t="s">
        <v>2001</v>
      </c>
      <c r="D61" s="420" t="s">
        <v>2002</v>
      </c>
      <c r="E61" s="421">
        <f>0.07*E60</f>
        <v>15.820000000000002</v>
      </c>
      <c r="F61" s="21"/>
      <c r="G61" s="22"/>
    </row>
    <row r="62" spans="1:7">
      <c r="A62" s="440">
        <v>0</v>
      </c>
      <c r="B62" s="457">
        <v>0</v>
      </c>
      <c r="C62" s="447" t="s">
        <v>2003</v>
      </c>
      <c r="D62" s="420" t="s">
        <v>2002</v>
      </c>
      <c r="E62" s="421">
        <f>0.16*E60</f>
        <v>36.160000000000004</v>
      </c>
      <c r="F62" s="21"/>
      <c r="G62" s="22"/>
    </row>
    <row r="63" spans="1:7">
      <c r="A63" s="440">
        <v>0</v>
      </c>
      <c r="B63" s="457">
        <v>0</v>
      </c>
      <c r="C63" s="447" t="s">
        <v>2004</v>
      </c>
      <c r="D63" s="420" t="s">
        <v>1137</v>
      </c>
      <c r="E63" s="421">
        <f>2.2*E60</f>
        <v>497.20000000000005</v>
      </c>
      <c r="F63" s="21"/>
      <c r="G63" s="22"/>
    </row>
    <row r="64" spans="1:7">
      <c r="A64" s="440">
        <v>19</v>
      </c>
      <c r="B64" s="457" t="s">
        <v>1986</v>
      </c>
      <c r="C64" s="455" t="s">
        <v>2021</v>
      </c>
      <c r="D64" s="420" t="s">
        <v>1137</v>
      </c>
      <c r="E64" s="421">
        <v>226</v>
      </c>
      <c r="F64" s="21"/>
      <c r="G64" s="22"/>
    </row>
    <row r="65" spans="1:7">
      <c r="A65" s="440">
        <v>0</v>
      </c>
      <c r="B65" s="457">
        <v>0</v>
      </c>
      <c r="C65" s="447" t="s">
        <v>2004</v>
      </c>
      <c r="D65" s="420" t="s">
        <v>1137</v>
      </c>
      <c r="E65" s="421">
        <f>1.05*E64</f>
        <v>237.3</v>
      </c>
      <c r="F65" s="21"/>
      <c r="G65" s="22"/>
    </row>
    <row r="66" spans="1:7">
      <c r="A66" s="440">
        <v>0</v>
      </c>
      <c r="B66" s="457">
        <v>0</v>
      </c>
      <c r="C66" s="447" t="s">
        <v>2001</v>
      </c>
      <c r="D66" s="420" t="s">
        <v>2002</v>
      </c>
      <c r="E66" s="421">
        <f>0.16*E64</f>
        <v>36.160000000000004</v>
      </c>
      <c r="F66" s="21"/>
      <c r="G66" s="22"/>
    </row>
    <row r="67" spans="1:7" ht="15.75">
      <c r="A67" s="295">
        <v>0</v>
      </c>
      <c r="B67" s="219"/>
      <c r="C67" s="437" t="s">
        <v>2022</v>
      </c>
      <c r="D67" s="438"/>
      <c r="E67" s="439"/>
      <c r="F67" s="21"/>
      <c r="G67" s="22"/>
    </row>
    <row r="68" spans="1:7">
      <c r="A68" s="440">
        <v>20</v>
      </c>
      <c r="B68" s="457" t="s">
        <v>2011</v>
      </c>
      <c r="C68" s="713" t="s">
        <v>2023</v>
      </c>
      <c r="D68" s="420" t="s">
        <v>889</v>
      </c>
      <c r="E68" s="421">
        <v>3</v>
      </c>
      <c r="F68" s="21"/>
      <c r="G68" s="22"/>
    </row>
    <row r="69" spans="1:7">
      <c r="A69" s="440">
        <v>21</v>
      </c>
      <c r="B69" s="457" t="s">
        <v>2011</v>
      </c>
      <c r="C69" s="713" t="s">
        <v>2024</v>
      </c>
      <c r="D69" s="420" t="s">
        <v>889</v>
      </c>
      <c r="E69" s="421">
        <v>3</v>
      </c>
      <c r="F69" s="21"/>
      <c r="G69" s="22"/>
    </row>
    <row r="70" spans="1:7">
      <c r="A70" s="464">
        <v>0</v>
      </c>
      <c r="B70" s="465"/>
      <c r="C70" s="466"/>
      <c r="D70" s="465"/>
      <c r="E70" s="465"/>
      <c r="F70" s="21"/>
      <c r="G70" s="22"/>
    </row>
    <row r="71" spans="1:7">
      <c r="A71" s="440">
        <v>0</v>
      </c>
      <c r="B71" s="441"/>
      <c r="C71" s="467" t="s">
        <v>2306</v>
      </c>
      <c r="D71" s="448"/>
      <c r="E71" s="450"/>
      <c r="F71" s="21"/>
      <c r="G71" s="22"/>
    </row>
    <row r="72" spans="1:7">
      <c r="A72" s="440">
        <v>22</v>
      </c>
      <c r="B72" s="441" t="s">
        <v>1120</v>
      </c>
      <c r="C72" s="712" t="s">
        <v>1977</v>
      </c>
      <c r="D72" s="433" t="s">
        <v>1137</v>
      </c>
      <c r="E72" s="434">
        <v>144</v>
      </c>
      <c r="F72" s="21"/>
      <c r="G72" s="22"/>
    </row>
    <row r="73" spans="1:7">
      <c r="A73" s="440">
        <v>23</v>
      </c>
      <c r="B73" s="441" t="s">
        <v>1120</v>
      </c>
      <c r="C73" s="534" t="s">
        <v>1978</v>
      </c>
      <c r="D73" s="433" t="s">
        <v>1967</v>
      </c>
      <c r="E73" s="434">
        <f>41.4+2649.6</f>
        <v>2691</v>
      </c>
      <c r="F73" s="21"/>
      <c r="G73" s="22"/>
    </row>
    <row r="74" spans="1:7">
      <c r="A74" s="440">
        <v>0</v>
      </c>
      <c r="B74" s="441"/>
      <c r="C74" s="447" t="s">
        <v>1968</v>
      </c>
      <c r="D74" s="448" t="s">
        <v>1967</v>
      </c>
      <c r="E74" s="449">
        <f>E73*1.15</f>
        <v>3094.6499999999996</v>
      </c>
      <c r="F74" s="21"/>
      <c r="G74" s="22"/>
    </row>
    <row r="75" spans="1:7" ht="25.5">
      <c r="A75" s="440">
        <v>0</v>
      </c>
      <c r="B75" s="441"/>
      <c r="C75" s="527" t="s">
        <v>1969</v>
      </c>
      <c r="D75" s="433" t="s">
        <v>37</v>
      </c>
      <c r="E75" s="433">
        <v>1</v>
      </c>
      <c r="F75" s="21"/>
      <c r="G75" s="22"/>
    </row>
    <row r="76" spans="1:7" ht="25.5">
      <c r="A76" s="440">
        <v>24</v>
      </c>
      <c r="B76" s="441" t="s">
        <v>1580</v>
      </c>
      <c r="C76" s="446" t="s">
        <v>1970</v>
      </c>
      <c r="D76" s="448" t="s">
        <v>1429</v>
      </c>
      <c r="E76" s="434">
        <v>18</v>
      </c>
      <c r="F76" s="21"/>
      <c r="G76" s="22"/>
    </row>
    <row r="77" spans="1:7">
      <c r="A77" s="440">
        <v>0</v>
      </c>
      <c r="B77" s="441"/>
      <c r="C77" s="447" t="s">
        <v>1971</v>
      </c>
      <c r="D77" s="448" t="s">
        <v>1429</v>
      </c>
      <c r="E77" s="450">
        <f>E76*1.05</f>
        <v>18.900000000000002</v>
      </c>
      <c r="F77" s="21"/>
      <c r="G77" s="22"/>
    </row>
    <row r="78" spans="1:7">
      <c r="A78" s="440">
        <v>0</v>
      </c>
      <c r="B78" s="441"/>
      <c r="C78" s="447" t="s">
        <v>1972</v>
      </c>
      <c r="D78" s="448" t="s">
        <v>1973</v>
      </c>
      <c r="E78" s="450">
        <f>E76*0.25</f>
        <v>4.5</v>
      </c>
      <c r="F78" s="21"/>
      <c r="G78" s="22"/>
    </row>
    <row r="79" spans="1:7">
      <c r="A79" s="440">
        <v>0</v>
      </c>
      <c r="B79" s="441"/>
      <c r="C79" s="469" t="s">
        <v>2025</v>
      </c>
      <c r="D79" s="448"/>
      <c r="E79" s="450"/>
      <c r="F79" s="21"/>
      <c r="G79" s="22"/>
    </row>
    <row r="80" spans="1:7">
      <c r="A80" s="440">
        <v>26</v>
      </c>
      <c r="B80" s="441" t="s">
        <v>1580</v>
      </c>
      <c r="C80" s="712" t="s">
        <v>1977</v>
      </c>
      <c r="D80" s="523" t="s">
        <v>1137</v>
      </c>
      <c r="E80" s="524">
        <v>48</v>
      </c>
      <c r="F80" s="21"/>
      <c r="G80" s="22"/>
    </row>
    <row r="81" spans="1:7">
      <c r="A81" s="440">
        <v>27</v>
      </c>
      <c r="B81" s="441" t="s">
        <v>1580</v>
      </c>
      <c r="C81" s="534" t="s">
        <v>1978</v>
      </c>
      <c r="D81" s="523" t="s">
        <v>1967</v>
      </c>
      <c r="E81" s="524">
        <f>13.8+719</f>
        <v>732.8</v>
      </c>
      <c r="F81" s="21"/>
      <c r="G81" s="22"/>
    </row>
    <row r="82" spans="1:7">
      <c r="A82" s="440">
        <v>0</v>
      </c>
      <c r="B82" s="441"/>
      <c r="C82" s="470" t="s">
        <v>1968</v>
      </c>
      <c r="D82" s="525" t="s">
        <v>1967</v>
      </c>
      <c r="E82" s="526">
        <f>E81*1.15</f>
        <v>842.71999999999991</v>
      </c>
      <c r="F82" s="21"/>
      <c r="G82" s="22"/>
    </row>
    <row r="83" spans="1:7" ht="25.5">
      <c r="A83" s="440">
        <v>0</v>
      </c>
      <c r="B83" s="441"/>
      <c r="C83" s="471" t="s">
        <v>1969</v>
      </c>
      <c r="D83" s="523" t="s">
        <v>37</v>
      </c>
      <c r="E83" s="523">
        <v>1</v>
      </c>
      <c r="F83" s="21"/>
      <c r="G83" s="22"/>
    </row>
    <row r="84" spans="1:7" ht="25.5">
      <c r="A84" s="440">
        <v>28</v>
      </c>
      <c r="B84" s="441" t="s">
        <v>1580</v>
      </c>
      <c r="C84" s="446" t="s">
        <v>1970</v>
      </c>
      <c r="D84" s="525" t="s">
        <v>1429</v>
      </c>
      <c r="E84" s="524">
        <v>4.8</v>
      </c>
      <c r="F84" s="21"/>
      <c r="G84" s="22"/>
    </row>
    <row r="85" spans="1:7">
      <c r="A85" s="440">
        <v>0</v>
      </c>
      <c r="B85" s="441"/>
      <c r="C85" s="472" t="s">
        <v>1971</v>
      </c>
      <c r="D85" s="525" t="s">
        <v>1429</v>
      </c>
      <c r="E85" s="522">
        <f>E84*1.05</f>
        <v>5.04</v>
      </c>
      <c r="F85" s="21"/>
      <c r="G85" s="22"/>
    </row>
    <row r="86" spans="1:7">
      <c r="A86" s="440">
        <v>0</v>
      </c>
      <c r="B86" s="441"/>
      <c r="C86" s="472" t="s">
        <v>1972</v>
      </c>
      <c r="D86" s="525" t="s">
        <v>1973</v>
      </c>
      <c r="E86" s="522">
        <f>E84*0.25</f>
        <v>1.2</v>
      </c>
      <c r="F86" s="21"/>
      <c r="G86" s="22"/>
    </row>
    <row r="87" spans="1:7" ht="51">
      <c r="A87" s="531" t="s">
        <v>2386</v>
      </c>
      <c r="B87" s="92" t="s">
        <v>2031</v>
      </c>
      <c r="C87" s="656" t="s">
        <v>2032</v>
      </c>
      <c r="D87" s="474" t="s">
        <v>1967</v>
      </c>
      <c r="E87" s="475">
        <f>154.4+130.2+51.8</f>
        <v>336.40000000000003</v>
      </c>
      <c r="F87" s="21"/>
      <c r="G87" s="22"/>
    </row>
    <row r="88" spans="1:7">
      <c r="A88" s="440"/>
      <c r="B88" s="428"/>
      <c r="C88" s="447" t="s">
        <v>2033</v>
      </c>
      <c r="D88" s="312" t="s">
        <v>1967</v>
      </c>
      <c r="E88" s="477">
        <f>E87*1.1</f>
        <v>370.04000000000008</v>
      </c>
      <c r="F88" s="21"/>
      <c r="G88" s="22"/>
    </row>
    <row r="89" spans="1:7">
      <c r="A89" s="440"/>
      <c r="B89" s="428"/>
      <c r="C89" s="447" t="s">
        <v>2034</v>
      </c>
      <c r="D89" s="474" t="s">
        <v>37</v>
      </c>
      <c r="E89" s="312">
        <v>1</v>
      </c>
      <c r="F89" s="21"/>
      <c r="G89" s="22"/>
    </row>
    <row r="90" spans="1:7">
      <c r="A90" s="440"/>
      <c r="B90" s="441"/>
      <c r="C90" s="472"/>
      <c r="D90" s="525"/>
      <c r="E90" s="522"/>
      <c r="F90" s="21"/>
      <c r="G90" s="22"/>
    </row>
    <row r="91" spans="1:7">
      <c r="A91" s="440">
        <v>0</v>
      </c>
      <c r="B91" s="441"/>
      <c r="C91" s="207" t="s">
        <v>2026</v>
      </c>
      <c r="D91" s="448"/>
      <c r="E91" s="450"/>
      <c r="F91" s="21"/>
      <c r="G91" s="22"/>
    </row>
    <row r="92" spans="1:7">
      <c r="A92" s="440">
        <v>0</v>
      </c>
      <c r="B92" s="441"/>
      <c r="C92" s="207" t="s">
        <v>2027</v>
      </c>
      <c r="D92" s="448"/>
      <c r="E92" s="450"/>
      <c r="F92" s="21"/>
      <c r="G92" s="22"/>
    </row>
    <row r="93" spans="1:7">
      <c r="A93" s="440">
        <v>29</v>
      </c>
      <c r="B93" s="441" t="s">
        <v>1120</v>
      </c>
      <c r="C93" s="712" t="s">
        <v>1977</v>
      </c>
      <c r="D93" s="433" t="s">
        <v>1137</v>
      </c>
      <c r="E93" s="434">
        <v>520</v>
      </c>
      <c r="F93" s="21"/>
      <c r="G93" s="22"/>
    </row>
    <row r="94" spans="1:7">
      <c r="A94" s="440">
        <v>30</v>
      </c>
      <c r="B94" s="441" t="s">
        <v>1120</v>
      </c>
      <c r="C94" s="534" t="s">
        <v>1978</v>
      </c>
      <c r="D94" s="433" t="s">
        <v>1967</v>
      </c>
      <c r="E94" s="434">
        <v>6218.4</v>
      </c>
      <c r="F94" s="21"/>
      <c r="G94" s="22"/>
    </row>
    <row r="95" spans="1:7">
      <c r="A95" s="440">
        <v>0</v>
      </c>
      <c r="B95" s="441"/>
      <c r="C95" s="447" t="s">
        <v>1968</v>
      </c>
      <c r="D95" s="448" t="s">
        <v>1967</v>
      </c>
      <c r="E95" s="449">
        <f>E94*1.15</f>
        <v>7151.1599999999989</v>
      </c>
      <c r="F95" s="21"/>
      <c r="G95" s="22"/>
    </row>
    <row r="96" spans="1:7" ht="25.5">
      <c r="A96" s="440">
        <v>0</v>
      </c>
      <c r="B96" s="441"/>
      <c r="C96" s="447" t="s">
        <v>1969</v>
      </c>
      <c r="D96" s="433" t="s">
        <v>37</v>
      </c>
      <c r="E96" s="433">
        <v>1</v>
      </c>
      <c r="F96" s="21"/>
      <c r="G96" s="22"/>
    </row>
    <row r="97" spans="1:7" ht="25.5">
      <c r="A97" s="440">
        <v>31</v>
      </c>
      <c r="B97" s="441" t="s">
        <v>1580</v>
      </c>
      <c r="C97" s="446" t="s">
        <v>1970</v>
      </c>
      <c r="D97" s="448" t="s">
        <v>1429</v>
      </c>
      <c r="E97" s="434">
        <v>65</v>
      </c>
      <c r="F97" s="21"/>
      <c r="G97" s="22"/>
    </row>
    <row r="98" spans="1:7">
      <c r="A98" s="440">
        <v>0</v>
      </c>
      <c r="B98" s="441"/>
      <c r="C98" s="447" t="s">
        <v>1971</v>
      </c>
      <c r="D98" s="448" t="s">
        <v>1429</v>
      </c>
      <c r="E98" s="450">
        <f>E97*1.05</f>
        <v>68.25</v>
      </c>
      <c r="F98" s="21"/>
      <c r="G98" s="22"/>
    </row>
    <row r="99" spans="1:7">
      <c r="A99" s="440">
        <v>0</v>
      </c>
      <c r="B99" s="441"/>
      <c r="C99" s="447" t="s">
        <v>1972</v>
      </c>
      <c r="D99" s="448" t="s">
        <v>1973</v>
      </c>
      <c r="E99" s="450">
        <f>E97*0.25</f>
        <v>16.25</v>
      </c>
      <c r="F99" s="21"/>
      <c r="G99" s="22"/>
    </row>
    <row r="100" spans="1:7">
      <c r="A100" s="440">
        <v>0</v>
      </c>
      <c r="B100" s="441"/>
      <c r="C100" s="472"/>
      <c r="D100" s="448"/>
      <c r="E100" s="450"/>
      <c r="F100" s="21"/>
      <c r="G100" s="22"/>
    </row>
    <row r="101" spans="1:7">
      <c r="A101" s="440">
        <v>0</v>
      </c>
      <c r="B101" s="441"/>
      <c r="C101" s="207" t="s">
        <v>2028</v>
      </c>
      <c r="D101" s="448"/>
      <c r="E101" s="450"/>
      <c r="F101" s="21"/>
      <c r="G101" s="22"/>
    </row>
    <row r="102" spans="1:7">
      <c r="A102" s="440">
        <v>32</v>
      </c>
      <c r="B102" s="441" t="s">
        <v>1120</v>
      </c>
      <c r="C102" s="712" t="s">
        <v>1977</v>
      </c>
      <c r="D102" s="433" t="s">
        <v>1137</v>
      </c>
      <c r="E102" s="434">
        <v>220</v>
      </c>
      <c r="F102" s="21"/>
      <c r="G102" s="22"/>
    </row>
    <row r="103" spans="1:7">
      <c r="A103" s="440">
        <v>33</v>
      </c>
      <c r="B103" s="441" t="s">
        <v>1120</v>
      </c>
      <c r="C103" s="534" t="s">
        <v>1978</v>
      </c>
      <c r="D103" s="433" t="s">
        <v>1967</v>
      </c>
      <c r="E103" s="434">
        <v>4838.3</v>
      </c>
      <c r="F103" s="21"/>
      <c r="G103" s="22"/>
    </row>
    <row r="104" spans="1:7">
      <c r="A104" s="440">
        <v>0</v>
      </c>
      <c r="B104" s="441"/>
      <c r="C104" s="447" t="s">
        <v>1968</v>
      </c>
      <c r="D104" s="448" t="s">
        <v>1967</v>
      </c>
      <c r="E104" s="449">
        <f>E103*1.15</f>
        <v>5564.0450000000001</v>
      </c>
      <c r="F104" s="21"/>
      <c r="G104" s="22"/>
    </row>
    <row r="105" spans="1:7" ht="25.5">
      <c r="A105" s="440">
        <v>0</v>
      </c>
      <c r="B105" s="441"/>
      <c r="C105" s="447" t="s">
        <v>1969</v>
      </c>
      <c r="D105" s="433" t="s">
        <v>37</v>
      </c>
      <c r="E105" s="433">
        <v>1</v>
      </c>
      <c r="F105" s="21"/>
      <c r="G105" s="22"/>
    </row>
    <row r="106" spans="1:7" ht="25.5">
      <c r="A106" s="440">
        <v>34</v>
      </c>
      <c r="B106" s="441" t="s">
        <v>1580</v>
      </c>
      <c r="C106" s="446" t="s">
        <v>1970</v>
      </c>
      <c r="D106" s="448" t="s">
        <v>1429</v>
      </c>
      <c r="E106" s="434">
        <v>22</v>
      </c>
      <c r="F106" s="21"/>
      <c r="G106" s="22"/>
    </row>
    <row r="107" spans="1:7">
      <c r="A107" s="440">
        <v>0</v>
      </c>
      <c r="B107" s="441"/>
      <c r="C107" s="447" t="s">
        <v>1971</v>
      </c>
      <c r="D107" s="448" t="s">
        <v>1429</v>
      </c>
      <c r="E107" s="450">
        <f>E106*1.05</f>
        <v>23.1</v>
      </c>
      <c r="F107" s="21"/>
      <c r="G107" s="22"/>
    </row>
    <row r="108" spans="1:7">
      <c r="A108" s="440">
        <v>0</v>
      </c>
      <c r="B108" s="441"/>
      <c r="C108" s="447" t="s">
        <v>1972</v>
      </c>
      <c r="D108" s="448" t="s">
        <v>1973</v>
      </c>
      <c r="E108" s="450">
        <f>E106*0.25</f>
        <v>5.5</v>
      </c>
      <c r="F108" s="21"/>
      <c r="G108" s="22"/>
    </row>
    <row r="109" spans="1:7">
      <c r="A109" s="440">
        <v>0</v>
      </c>
      <c r="B109" s="441"/>
      <c r="C109" s="207" t="s">
        <v>2029</v>
      </c>
      <c r="D109" s="448"/>
      <c r="E109" s="450"/>
      <c r="F109" s="21"/>
      <c r="G109" s="22"/>
    </row>
    <row r="110" spans="1:7">
      <c r="A110" s="440">
        <v>0</v>
      </c>
      <c r="B110" s="441"/>
      <c r="C110" s="207" t="s">
        <v>2027</v>
      </c>
      <c r="D110" s="448"/>
      <c r="E110" s="450"/>
      <c r="F110" s="21"/>
      <c r="G110" s="22"/>
    </row>
    <row r="111" spans="1:7" ht="25.5">
      <c r="A111" s="440">
        <v>35</v>
      </c>
      <c r="B111" s="441" t="s">
        <v>1120</v>
      </c>
      <c r="C111" s="442" t="s">
        <v>1977</v>
      </c>
      <c r="D111" s="433" t="s">
        <v>1137</v>
      </c>
      <c r="E111" s="434">
        <v>1050</v>
      </c>
      <c r="F111" s="21"/>
      <c r="G111" s="22"/>
    </row>
    <row r="112" spans="1:7" ht="25.5">
      <c r="A112" s="440">
        <v>36</v>
      </c>
      <c r="B112" s="441" t="s">
        <v>1120</v>
      </c>
      <c r="C112" s="446" t="s">
        <v>1978</v>
      </c>
      <c r="D112" s="433" t="s">
        <v>1967</v>
      </c>
      <c r="E112" s="434">
        <f>232.5+5680.9</f>
        <v>5913.4</v>
      </c>
      <c r="F112" s="21"/>
      <c r="G112" s="22"/>
    </row>
    <row r="113" spans="1:7">
      <c r="A113" s="440">
        <v>0</v>
      </c>
      <c r="B113" s="441"/>
      <c r="C113" s="447" t="s">
        <v>1968</v>
      </c>
      <c r="D113" s="448" t="s">
        <v>1967</v>
      </c>
      <c r="E113" s="449">
        <f>E112*1.15</f>
        <v>6800.4099999999989</v>
      </c>
      <c r="F113" s="21"/>
      <c r="G113" s="22"/>
    </row>
    <row r="114" spans="1:7" ht="25.5">
      <c r="A114" s="440">
        <v>0</v>
      </c>
      <c r="B114" s="441"/>
      <c r="C114" s="447" t="s">
        <v>1969</v>
      </c>
      <c r="D114" s="433" t="s">
        <v>37</v>
      </c>
      <c r="E114" s="433">
        <v>1</v>
      </c>
      <c r="F114" s="21"/>
      <c r="G114" s="22"/>
    </row>
    <row r="115" spans="1:7" ht="25.5">
      <c r="A115" s="440">
        <v>37</v>
      </c>
      <c r="B115" s="441" t="s">
        <v>1580</v>
      </c>
      <c r="C115" s="446" t="s">
        <v>1970</v>
      </c>
      <c r="D115" s="448" t="s">
        <v>1429</v>
      </c>
      <c r="E115" s="434">
        <v>105</v>
      </c>
      <c r="F115" s="21"/>
      <c r="G115" s="22"/>
    </row>
    <row r="116" spans="1:7">
      <c r="A116" s="440">
        <v>0</v>
      </c>
      <c r="B116" s="441"/>
      <c r="C116" s="447" t="s">
        <v>1971</v>
      </c>
      <c r="D116" s="448" t="s">
        <v>1429</v>
      </c>
      <c r="E116" s="450">
        <f>E115*1.05</f>
        <v>110.25</v>
      </c>
      <c r="F116" s="21"/>
      <c r="G116" s="22"/>
    </row>
    <row r="117" spans="1:7">
      <c r="A117" s="440">
        <v>0</v>
      </c>
      <c r="B117" s="441"/>
      <c r="C117" s="447" t="s">
        <v>1972</v>
      </c>
      <c r="D117" s="448" t="s">
        <v>1973</v>
      </c>
      <c r="E117" s="450">
        <f>E115*0.25</f>
        <v>26.25</v>
      </c>
      <c r="F117" s="21"/>
      <c r="G117" s="22"/>
    </row>
    <row r="118" spans="1:7">
      <c r="A118" s="440">
        <v>0</v>
      </c>
      <c r="B118" s="441"/>
      <c r="C118" s="472"/>
      <c r="D118" s="448"/>
      <c r="E118" s="450"/>
      <c r="F118" s="21"/>
      <c r="G118" s="22"/>
    </row>
    <row r="119" spans="1:7">
      <c r="A119" s="440">
        <v>0</v>
      </c>
      <c r="B119" s="441"/>
      <c r="C119" s="207" t="s">
        <v>2030</v>
      </c>
      <c r="D119" s="448"/>
      <c r="E119" s="450"/>
      <c r="F119" s="21"/>
      <c r="G119" s="22"/>
    </row>
    <row r="120" spans="1:7">
      <c r="A120" s="440">
        <v>38</v>
      </c>
      <c r="B120" s="441" t="s">
        <v>1120</v>
      </c>
      <c r="C120" s="712" t="s">
        <v>1977</v>
      </c>
      <c r="D120" s="433" t="s">
        <v>1137</v>
      </c>
      <c r="E120" s="434">
        <v>130</v>
      </c>
      <c r="F120" s="21"/>
      <c r="G120" s="22"/>
    </row>
    <row r="121" spans="1:7">
      <c r="A121" s="440">
        <v>39</v>
      </c>
      <c r="B121" s="441" t="s">
        <v>1120</v>
      </c>
      <c r="C121" s="534" t="s">
        <v>1978</v>
      </c>
      <c r="D121" s="433" t="s">
        <v>1967</v>
      </c>
      <c r="E121" s="434">
        <f>599.2+3120.6</f>
        <v>3719.8</v>
      </c>
      <c r="F121" s="21"/>
      <c r="G121" s="22"/>
    </row>
    <row r="122" spans="1:7">
      <c r="A122" s="440">
        <v>0</v>
      </c>
      <c r="B122" s="441"/>
      <c r="C122" s="447" t="s">
        <v>1968</v>
      </c>
      <c r="D122" s="448" t="s">
        <v>1967</v>
      </c>
      <c r="E122" s="449">
        <f>E121*1.1</f>
        <v>4091.7800000000007</v>
      </c>
      <c r="F122" s="21"/>
      <c r="G122" s="22"/>
    </row>
    <row r="123" spans="1:7" ht="25.5">
      <c r="A123" s="440">
        <v>0</v>
      </c>
      <c r="B123" s="441"/>
      <c r="C123" s="447" t="s">
        <v>1969</v>
      </c>
      <c r="D123" s="433" t="s">
        <v>37</v>
      </c>
      <c r="E123" s="433">
        <v>1</v>
      </c>
      <c r="F123" s="21"/>
      <c r="G123" s="22"/>
    </row>
    <row r="124" spans="1:7" ht="25.5">
      <c r="A124" s="440">
        <v>40</v>
      </c>
      <c r="B124" s="441" t="s">
        <v>1580</v>
      </c>
      <c r="C124" s="446" t="s">
        <v>1970</v>
      </c>
      <c r="D124" s="448" t="s">
        <v>1429</v>
      </c>
      <c r="E124" s="434">
        <v>13</v>
      </c>
      <c r="F124" s="21"/>
      <c r="G124" s="22"/>
    </row>
    <row r="125" spans="1:7">
      <c r="A125" s="440">
        <v>0</v>
      </c>
      <c r="B125" s="441"/>
      <c r="C125" s="447" t="s">
        <v>1971</v>
      </c>
      <c r="D125" s="448" t="s">
        <v>1429</v>
      </c>
      <c r="E125" s="450">
        <f>E124*1.05</f>
        <v>13.65</v>
      </c>
      <c r="F125" s="21"/>
      <c r="G125" s="22"/>
    </row>
    <row r="126" spans="1:7">
      <c r="A126" s="440">
        <v>0</v>
      </c>
      <c r="B126" s="441"/>
      <c r="C126" s="447" t="s">
        <v>1972</v>
      </c>
      <c r="D126" s="448" t="s">
        <v>1973</v>
      </c>
      <c r="E126" s="450">
        <f>E124*0.25</f>
        <v>3.25</v>
      </c>
      <c r="F126" s="21"/>
      <c r="G126" s="22"/>
    </row>
    <row r="127" spans="1:7" ht="51">
      <c r="A127" s="440">
        <v>41</v>
      </c>
      <c r="B127" s="92" t="s">
        <v>2031</v>
      </c>
      <c r="C127" s="656" t="s">
        <v>2032</v>
      </c>
      <c r="D127" s="474" t="s">
        <v>1967</v>
      </c>
      <c r="E127" s="475">
        <f>248.6+15.7+122.4+672</f>
        <v>1058.7</v>
      </c>
      <c r="F127" s="21"/>
      <c r="G127" s="22"/>
    </row>
    <row r="128" spans="1:7">
      <c r="A128" s="476">
        <v>0</v>
      </c>
      <c r="B128" s="428"/>
      <c r="C128" s="447" t="s">
        <v>2033</v>
      </c>
      <c r="D128" s="312" t="s">
        <v>1967</v>
      </c>
      <c r="E128" s="477">
        <f>E127*1.1</f>
        <v>1164.5700000000002</v>
      </c>
      <c r="F128" s="21"/>
      <c r="G128" s="22"/>
    </row>
    <row r="129" spans="1:7">
      <c r="A129" s="476">
        <v>0</v>
      </c>
      <c r="B129" s="428"/>
      <c r="C129" s="447" t="s">
        <v>2034</v>
      </c>
      <c r="D129" s="474" t="s">
        <v>37</v>
      </c>
      <c r="E129" s="312">
        <v>1</v>
      </c>
      <c r="F129" s="21"/>
      <c r="G129" s="22"/>
    </row>
    <row r="130" spans="1:7">
      <c r="A130" s="440">
        <v>0</v>
      </c>
      <c r="B130" s="441"/>
      <c r="C130" s="207" t="s">
        <v>2035</v>
      </c>
      <c r="D130" s="448"/>
      <c r="E130" s="450"/>
      <c r="F130" s="21"/>
      <c r="G130" s="22"/>
    </row>
    <row r="131" spans="1:7">
      <c r="A131" s="440">
        <v>0</v>
      </c>
      <c r="B131" s="441"/>
      <c r="C131" s="207" t="s">
        <v>2027</v>
      </c>
      <c r="D131" s="448"/>
      <c r="E131" s="450"/>
      <c r="F131" s="21"/>
      <c r="G131" s="22"/>
    </row>
    <row r="132" spans="1:7">
      <c r="A132" s="440">
        <v>42</v>
      </c>
      <c r="B132" s="441" t="s">
        <v>1120</v>
      </c>
      <c r="C132" s="712" t="s">
        <v>1977</v>
      </c>
      <c r="D132" s="433" t="s">
        <v>1137</v>
      </c>
      <c r="E132" s="434">
        <v>1150</v>
      </c>
      <c r="F132" s="21"/>
      <c r="G132" s="22"/>
    </row>
    <row r="133" spans="1:7">
      <c r="A133" s="440">
        <v>43</v>
      </c>
      <c r="B133" s="441" t="s">
        <v>1120</v>
      </c>
      <c r="C133" s="534" t="s">
        <v>1978</v>
      </c>
      <c r="D133" s="433" t="s">
        <v>1967</v>
      </c>
      <c r="E133" s="434">
        <f>384.6+10740.5</f>
        <v>11125.1</v>
      </c>
      <c r="F133" s="21"/>
      <c r="G133" s="22"/>
    </row>
    <row r="134" spans="1:7">
      <c r="A134" s="440">
        <v>0</v>
      </c>
      <c r="B134" s="441"/>
      <c r="C134" s="447" t="s">
        <v>1968</v>
      </c>
      <c r="D134" s="448" t="s">
        <v>1967</v>
      </c>
      <c r="E134" s="449">
        <f>E133*1.15</f>
        <v>12793.865</v>
      </c>
      <c r="F134" s="21"/>
      <c r="G134" s="22"/>
    </row>
    <row r="135" spans="1:7" ht="25.5">
      <c r="A135" s="440">
        <v>0</v>
      </c>
      <c r="B135" s="441"/>
      <c r="C135" s="447" t="s">
        <v>1969</v>
      </c>
      <c r="D135" s="433" t="s">
        <v>37</v>
      </c>
      <c r="E135" s="433">
        <v>1</v>
      </c>
      <c r="F135" s="21"/>
      <c r="G135" s="22"/>
    </row>
    <row r="136" spans="1:7" ht="25.5">
      <c r="A136" s="440">
        <v>44</v>
      </c>
      <c r="B136" s="441" t="s">
        <v>1580</v>
      </c>
      <c r="C136" s="446" t="s">
        <v>1970</v>
      </c>
      <c r="D136" s="448" t="s">
        <v>1429</v>
      </c>
      <c r="E136" s="434">
        <v>115</v>
      </c>
      <c r="F136" s="21"/>
      <c r="G136" s="22"/>
    </row>
    <row r="137" spans="1:7">
      <c r="A137" s="440">
        <v>0</v>
      </c>
      <c r="B137" s="441"/>
      <c r="C137" s="447" t="s">
        <v>1971</v>
      </c>
      <c r="D137" s="448" t="s">
        <v>1429</v>
      </c>
      <c r="E137" s="450">
        <f>E136*1.05</f>
        <v>120.75</v>
      </c>
      <c r="F137" s="21"/>
      <c r="G137" s="22"/>
    </row>
    <row r="138" spans="1:7">
      <c r="A138" s="440">
        <v>0</v>
      </c>
      <c r="B138" s="441"/>
      <c r="C138" s="447" t="s">
        <v>1972</v>
      </c>
      <c r="D138" s="448" t="s">
        <v>1973</v>
      </c>
      <c r="E138" s="450">
        <f>E136*0.25</f>
        <v>28.75</v>
      </c>
      <c r="F138" s="21"/>
      <c r="G138" s="22"/>
    </row>
    <row r="139" spans="1:7">
      <c r="A139" s="440">
        <v>0</v>
      </c>
      <c r="B139" s="441"/>
      <c r="C139" s="472"/>
      <c r="D139" s="448"/>
      <c r="E139" s="450"/>
      <c r="F139" s="21"/>
      <c r="G139" s="22"/>
    </row>
    <row r="140" spans="1:7">
      <c r="A140" s="440">
        <v>0</v>
      </c>
      <c r="B140" s="441"/>
      <c r="C140" s="207" t="s">
        <v>2036</v>
      </c>
      <c r="D140" s="448"/>
      <c r="E140" s="450"/>
      <c r="F140" s="21"/>
      <c r="G140" s="22"/>
    </row>
    <row r="141" spans="1:7">
      <c r="A141" s="440">
        <v>45</v>
      </c>
      <c r="B141" s="441" t="s">
        <v>1120</v>
      </c>
      <c r="C141" s="712" t="s">
        <v>1977</v>
      </c>
      <c r="D141" s="433" t="s">
        <v>1137</v>
      </c>
      <c r="E141" s="434">
        <v>120</v>
      </c>
      <c r="F141" s="21"/>
      <c r="G141" s="22"/>
    </row>
    <row r="142" spans="1:7">
      <c r="A142" s="440">
        <v>46</v>
      </c>
      <c r="B142" s="441" t="s">
        <v>1120</v>
      </c>
      <c r="C142" s="534" t="s">
        <v>1978</v>
      </c>
      <c r="D142" s="433" t="s">
        <v>1967</v>
      </c>
      <c r="E142" s="434">
        <f>637+2696.8</f>
        <v>3333.8</v>
      </c>
      <c r="F142" s="21"/>
      <c r="G142" s="22"/>
    </row>
    <row r="143" spans="1:7">
      <c r="A143" s="440">
        <v>0</v>
      </c>
      <c r="B143" s="441"/>
      <c r="C143" s="447" t="s">
        <v>1968</v>
      </c>
      <c r="D143" s="448" t="s">
        <v>1967</v>
      </c>
      <c r="E143" s="449">
        <f>E142*1.1</f>
        <v>3667.1800000000003</v>
      </c>
      <c r="F143" s="21"/>
      <c r="G143" s="22"/>
    </row>
    <row r="144" spans="1:7" ht="25.5">
      <c r="A144" s="440">
        <v>0</v>
      </c>
      <c r="B144" s="441"/>
      <c r="C144" s="447" t="s">
        <v>1969</v>
      </c>
      <c r="D144" s="433" t="s">
        <v>37</v>
      </c>
      <c r="E144" s="433">
        <v>1</v>
      </c>
      <c r="F144" s="21"/>
      <c r="G144" s="22"/>
    </row>
    <row r="145" spans="1:7" ht="25.5">
      <c r="A145" s="440">
        <v>47</v>
      </c>
      <c r="B145" s="441" t="s">
        <v>1580</v>
      </c>
      <c r="C145" s="446" t="s">
        <v>1970</v>
      </c>
      <c r="D145" s="448" t="s">
        <v>1429</v>
      </c>
      <c r="E145" s="434">
        <v>12</v>
      </c>
      <c r="F145" s="21"/>
      <c r="G145" s="22"/>
    </row>
    <row r="146" spans="1:7">
      <c r="A146" s="440">
        <v>0</v>
      </c>
      <c r="B146" s="441"/>
      <c r="C146" s="447" t="s">
        <v>1971</v>
      </c>
      <c r="D146" s="448" t="s">
        <v>1429</v>
      </c>
      <c r="E146" s="450">
        <f>E145*1.05</f>
        <v>12.600000000000001</v>
      </c>
      <c r="F146" s="21"/>
      <c r="G146" s="22"/>
    </row>
    <row r="147" spans="1:7">
      <c r="A147" s="440">
        <v>0</v>
      </c>
      <c r="B147" s="441"/>
      <c r="C147" s="447" t="s">
        <v>1972</v>
      </c>
      <c r="D147" s="448" t="s">
        <v>1973</v>
      </c>
      <c r="E147" s="450">
        <f>E145*0.25</f>
        <v>3</v>
      </c>
      <c r="F147" s="21"/>
      <c r="G147" s="22"/>
    </row>
    <row r="148" spans="1:7" ht="51">
      <c r="A148" s="440">
        <v>48</v>
      </c>
      <c r="B148" s="92" t="s">
        <v>2031</v>
      </c>
      <c r="C148" s="656" t="s">
        <v>2032</v>
      </c>
      <c r="D148" s="474" t="s">
        <v>1967</v>
      </c>
      <c r="E148" s="475">
        <f>824.9+15.7+122.4+672</f>
        <v>1635</v>
      </c>
      <c r="F148" s="21"/>
      <c r="G148" s="22"/>
    </row>
    <row r="149" spans="1:7">
      <c r="A149" s="440">
        <v>0</v>
      </c>
      <c r="B149" s="428"/>
      <c r="C149" s="527" t="s">
        <v>2037</v>
      </c>
      <c r="D149" s="312" t="s">
        <v>1967</v>
      </c>
      <c r="E149" s="477">
        <f>E148*1.1</f>
        <v>1798.5000000000002</v>
      </c>
      <c r="F149" s="21"/>
      <c r="G149" s="22"/>
    </row>
    <row r="150" spans="1:7">
      <c r="A150" s="440">
        <v>0</v>
      </c>
      <c r="B150" s="428"/>
      <c r="C150" s="447" t="s">
        <v>2034</v>
      </c>
      <c r="D150" s="474" t="s">
        <v>37</v>
      </c>
      <c r="E150" s="312">
        <v>1</v>
      </c>
      <c r="F150" s="21"/>
      <c r="G150" s="22"/>
    </row>
    <row r="151" spans="1:7">
      <c r="A151" s="440">
        <v>0</v>
      </c>
      <c r="B151" s="441"/>
      <c r="C151" s="207" t="s">
        <v>2038</v>
      </c>
      <c r="D151" s="448"/>
      <c r="E151" s="450"/>
      <c r="F151" s="21"/>
      <c r="G151" s="22"/>
    </row>
    <row r="152" spans="1:7">
      <c r="A152" s="440">
        <v>0</v>
      </c>
      <c r="B152" s="478"/>
      <c r="C152" s="207" t="s">
        <v>2027</v>
      </c>
      <c r="D152" s="479"/>
      <c r="E152" s="438"/>
      <c r="F152" s="21"/>
      <c r="G152" s="22"/>
    </row>
    <row r="153" spans="1:7">
      <c r="A153" s="440">
        <v>49</v>
      </c>
      <c r="B153" s="441" t="s">
        <v>1120</v>
      </c>
      <c r="C153" s="712" t="s">
        <v>1977</v>
      </c>
      <c r="D153" s="433" t="s">
        <v>1137</v>
      </c>
      <c r="E153" s="434">
        <v>1450</v>
      </c>
      <c r="F153" s="21"/>
      <c r="G153" s="22"/>
    </row>
    <row r="154" spans="1:7">
      <c r="A154" s="440">
        <v>50</v>
      </c>
      <c r="B154" s="441" t="s">
        <v>1120</v>
      </c>
      <c r="C154" s="534" t="s">
        <v>1978</v>
      </c>
      <c r="D154" s="433" t="s">
        <v>1967</v>
      </c>
      <c r="E154" s="434">
        <f>394.5+1288.6+347.1+1479.4</f>
        <v>3509.6</v>
      </c>
      <c r="F154" s="21"/>
      <c r="G154" s="22"/>
    </row>
    <row r="155" spans="1:7">
      <c r="A155" s="440">
        <v>0</v>
      </c>
      <c r="B155" s="441"/>
      <c r="C155" s="447" t="s">
        <v>1968</v>
      </c>
      <c r="D155" s="448" t="s">
        <v>1967</v>
      </c>
      <c r="E155" s="449">
        <f>E154*1.15</f>
        <v>4036.0399999999995</v>
      </c>
      <c r="F155" s="21"/>
      <c r="G155" s="22"/>
    </row>
    <row r="156" spans="1:7" ht="25.5">
      <c r="A156" s="418">
        <v>0</v>
      </c>
      <c r="B156" s="441"/>
      <c r="C156" s="527" t="s">
        <v>1969</v>
      </c>
      <c r="D156" s="433" t="s">
        <v>37</v>
      </c>
      <c r="E156" s="433">
        <v>1</v>
      </c>
      <c r="F156" s="21"/>
      <c r="G156" s="22"/>
    </row>
    <row r="157" spans="1:7" ht="25.5">
      <c r="A157" s="418">
        <v>51</v>
      </c>
      <c r="B157" s="441" t="s">
        <v>1580</v>
      </c>
      <c r="C157" s="534" t="s">
        <v>1970</v>
      </c>
      <c r="D157" s="448" t="s">
        <v>1429</v>
      </c>
      <c r="E157" s="434">
        <v>145</v>
      </c>
      <c r="F157" s="21"/>
      <c r="G157" s="22"/>
    </row>
    <row r="158" spans="1:7">
      <c r="A158" s="418">
        <v>0</v>
      </c>
      <c r="B158" s="441"/>
      <c r="C158" s="447" t="s">
        <v>1971</v>
      </c>
      <c r="D158" s="448" t="s">
        <v>1429</v>
      </c>
      <c r="E158" s="450">
        <f>E157*1.05</f>
        <v>152.25</v>
      </c>
      <c r="F158" s="21"/>
      <c r="G158" s="22"/>
    </row>
    <row r="159" spans="1:7">
      <c r="A159" s="295">
        <v>0</v>
      </c>
      <c r="B159" s="441"/>
      <c r="C159" s="447" t="s">
        <v>1972</v>
      </c>
      <c r="D159" s="448" t="s">
        <v>1973</v>
      </c>
      <c r="E159" s="450">
        <f>E157*0.25</f>
        <v>36.25</v>
      </c>
      <c r="F159" s="21"/>
      <c r="G159" s="22"/>
    </row>
    <row r="160" spans="1:7" ht="51">
      <c r="A160" s="295">
        <v>52</v>
      </c>
      <c r="B160" s="441"/>
      <c r="C160" s="714" t="s">
        <v>2032</v>
      </c>
      <c r="D160" s="474" t="s">
        <v>1967</v>
      </c>
      <c r="E160" s="475">
        <f>359.6+1265+200+362.4</f>
        <v>2187</v>
      </c>
      <c r="F160" s="21"/>
      <c r="G160" s="22"/>
    </row>
    <row r="161" spans="1:7">
      <c r="A161" s="295">
        <v>0</v>
      </c>
      <c r="B161" s="441"/>
      <c r="C161" s="533" t="s">
        <v>2037</v>
      </c>
      <c r="D161" s="312" t="s">
        <v>1967</v>
      </c>
      <c r="E161" s="477">
        <f>E160*1.1</f>
        <v>2405.7000000000003</v>
      </c>
      <c r="F161" s="21"/>
      <c r="G161" s="22"/>
    </row>
    <row r="162" spans="1:7">
      <c r="A162" s="295">
        <v>0</v>
      </c>
      <c r="B162" s="441"/>
      <c r="C162" s="481" t="s">
        <v>2034</v>
      </c>
      <c r="D162" s="474" t="s">
        <v>37</v>
      </c>
      <c r="E162" s="312">
        <v>1</v>
      </c>
      <c r="F162" s="21"/>
      <c r="G162" s="22"/>
    </row>
    <row r="163" spans="1:7">
      <c r="A163" s="295">
        <v>53</v>
      </c>
      <c r="B163" s="441"/>
      <c r="C163" s="482" t="s">
        <v>2039</v>
      </c>
      <c r="D163" s="448" t="s">
        <v>40</v>
      </c>
      <c r="E163" s="450">
        <v>14</v>
      </c>
      <c r="F163" s="21"/>
      <c r="G163" s="22"/>
    </row>
    <row r="164" spans="1:7">
      <c r="A164" s="295">
        <v>54</v>
      </c>
      <c r="B164" s="441"/>
      <c r="C164" s="482" t="s">
        <v>2040</v>
      </c>
      <c r="D164" s="448" t="s">
        <v>1137</v>
      </c>
      <c r="E164" s="450">
        <v>32</v>
      </c>
      <c r="F164" s="21"/>
      <c r="G164" s="22"/>
    </row>
    <row r="165" spans="1:7">
      <c r="A165" s="295">
        <v>0</v>
      </c>
      <c r="B165" s="428"/>
      <c r="C165" s="483"/>
      <c r="D165" s="474"/>
      <c r="E165" s="421"/>
      <c r="F165" s="21"/>
      <c r="G165" s="22"/>
    </row>
    <row r="166" spans="1:7">
      <c r="A166" s="295">
        <v>0</v>
      </c>
      <c r="B166" s="441"/>
      <c r="C166" s="207" t="s">
        <v>2041</v>
      </c>
      <c r="D166" s="448"/>
      <c r="E166" s="450"/>
      <c r="F166" s="21"/>
      <c r="G166" s="22"/>
    </row>
    <row r="167" spans="1:7">
      <c r="A167" s="295">
        <v>55</v>
      </c>
      <c r="B167" s="441" t="s">
        <v>1120</v>
      </c>
      <c r="C167" s="712" t="s">
        <v>1977</v>
      </c>
      <c r="D167" s="433" t="s">
        <v>1137</v>
      </c>
      <c r="E167" s="434">
        <v>80</v>
      </c>
      <c r="F167" s="21"/>
      <c r="G167" s="22"/>
    </row>
    <row r="168" spans="1:7">
      <c r="A168" s="295">
        <v>56</v>
      </c>
      <c r="B168" s="441" t="s">
        <v>1120</v>
      </c>
      <c r="C168" s="534" t="s">
        <v>1978</v>
      </c>
      <c r="D168" s="433" t="s">
        <v>1967</v>
      </c>
      <c r="E168" s="434">
        <f>341.7+1675.9</f>
        <v>2017.6000000000001</v>
      </c>
      <c r="F168" s="21"/>
      <c r="G168" s="22"/>
    </row>
    <row r="169" spans="1:7">
      <c r="A169" s="295">
        <v>0</v>
      </c>
      <c r="B169" s="441"/>
      <c r="C169" s="447" t="s">
        <v>1968</v>
      </c>
      <c r="D169" s="448" t="s">
        <v>1967</v>
      </c>
      <c r="E169" s="449">
        <f>E168*1.1</f>
        <v>2219.36</v>
      </c>
      <c r="F169" s="21"/>
      <c r="G169" s="22"/>
    </row>
    <row r="170" spans="1:7" ht="25.5">
      <c r="A170" s="295">
        <v>0</v>
      </c>
      <c r="B170" s="441"/>
      <c r="C170" s="447" t="s">
        <v>1969</v>
      </c>
      <c r="D170" s="433" t="s">
        <v>37</v>
      </c>
      <c r="E170" s="433">
        <v>1</v>
      </c>
      <c r="F170" s="21"/>
      <c r="G170" s="22"/>
    </row>
    <row r="171" spans="1:7" ht="25.5">
      <c r="A171" s="295">
        <v>57</v>
      </c>
      <c r="B171" s="441" t="s">
        <v>1580</v>
      </c>
      <c r="C171" s="446" t="s">
        <v>1970</v>
      </c>
      <c r="D171" s="448" t="s">
        <v>1429</v>
      </c>
      <c r="E171" s="434">
        <v>8</v>
      </c>
      <c r="F171" s="21"/>
      <c r="G171" s="22"/>
    </row>
    <row r="172" spans="1:7">
      <c r="A172" s="295">
        <v>0</v>
      </c>
      <c r="B172" s="441"/>
      <c r="C172" s="447" t="s">
        <v>1971</v>
      </c>
      <c r="D172" s="448" t="s">
        <v>1429</v>
      </c>
      <c r="E172" s="450">
        <f>E171*1.05</f>
        <v>8.4</v>
      </c>
      <c r="F172" s="21"/>
      <c r="G172" s="22"/>
    </row>
    <row r="173" spans="1:7">
      <c r="A173" s="295">
        <v>0</v>
      </c>
      <c r="B173" s="441"/>
      <c r="C173" s="447" t="s">
        <v>1972</v>
      </c>
      <c r="D173" s="448" t="s">
        <v>1973</v>
      </c>
      <c r="E173" s="450">
        <f>E171*0.25</f>
        <v>2</v>
      </c>
      <c r="F173" s="21"/>
      <c r="G173" s="22"/>
    </row>
    <row r="174" spans="1:7">
      <c r="A174" s="295">
        <v>0</v>
      </c>
      <c r="B174" s="428"/>
      <c r="C174" s="207" t="s">
        <v>2042</v>
      </c>
      <c r="D174" s="438"/>
      <c r="E174" s="439"/>
      <c r="F174" s="21"/>
      <c r="G174" s="22"/>
    </row>
    <row r="175" spans="1:7">
      <c r="A175" s="295">
        <v>58</v>
      </c>
      <c r="B175" s="441" t="s">
        <v>1120</v>
      </c>
      <c r="C175" s="712" t="s">
        <v>1977</v>
      </c>
      <c r="D175" s="433" t="s">
        <v>1137</v>
      </c>
      <c r="E175" s="434">
        <v>267</v>
      </c>
      <c r="F175" s="21"/>
      <c r="G175" s="22"/>
    </row>
    <row r="176" spans="1:7">
      <c r="A176" s="295">
        <v>59</v>
      </c>
      <c r="B176" s="441" t="s">
        <v>1120</v>
      </c>
      <c r="C176" s="534" t="s">
        <v>1978</v>
      </c>
      <c r="D176" s="433" t="s">
        <v>1967</v>
      </c>
      <c r="E176" s="434">
        <f>10176.8+138.1+15.8</f>
        <v>10330.699999999999</v>
      </c>
      <c r="F176" s="21"/>
      <c r="G176" s="22"/>
    </row>
    <row r="177" spans="1:7">
      <c r="A177" s="295">
        <v>0</v>
      </c>
      <c r="B177" s="441"/>
      <c r="C177" s="447" t="s">
        <v>1968</v>
      </c>
      <c r="D177" s="448" t="s">
        <v>1967</v>
      </c>
      <c r="E177" s="449">
        <f>E176*1.15</f>
        <v>11880.304999999998</v>
      </c>
      <c r="F177" s="21"/>
      <c r="G177" s="22"/>
    </row>
    <row r="178" spans="1:7" ht="25.5">
      <c r="A178" s="295">
        <v>0</v>
      </c>
      <c r="B178" s="441"/>
      <c r="C178" s="447" t="s">
        <v>1969</v>
      </c>
      <c r="D178" s="433" t="s">
        <v>37</v>
      </c>
      <c r="E178" s="433">
        <v>1</v>
      </c>
      <c r="F178" s="21"/>
      <c r="G178" s="22"/>
    </row>
    <row r="179" spans="1:7" ht="25.5">
      <c r="A179" s="295">
        <v>60</v>
      </c>
      <c r="B179" s="441" t="s">
        <v>1580</v>
      </c>
      <c r="C179" s="446" t="s">
        <v>1970</v>
      </c>
      <c r="D179" s="448" t="s">
        <v>1429</v>
      </c>
      <c r="E179" s="434">
        <v>27.7</v>
      </c>
      <c r="F179" s="21"/>
      <c r="G179" s="22"/>
    </row>
    <row r="180" spans="1:7">
      <c r="A180" s="295">
        <v>0</v>
      </c>
      <c r="B180" s="441"/>
      <c r="C180" s="527" t="s">
        <v>2307</v>
      </c>
      <c r="D180" s="448" t="s">
        <v>1429</v>
      </c>
      <c r="E180" s="450">
        <f>25*1.1</f>
        <v>27.500000000000004</v>
      </c>
      <c r="F180" s="21"/>
      <c r="G180" s="22"/>
    </row>
    <row r="181" spans="1:7">
      <c r="A181" s="295"/>
      <c r="B181" s="441"/>
      <c r="C181" s="527" t="s">
        <v>2308</v>
      </c>
      <c r="D181" s="528" t="s">
        <v>1429</v>
      </c>
      <c r="E181" s="450">
        <f>2.7*1.1</f>
        <v>2.9700000000000006</v>
      </c>
      <c r="F181" s="21"/>
      <c r="G181" s="22"/>
    </row>
    <row r="182" spans="1:7">
      <c r="A182" s="295">
        <v>0</v>
      </c>
      <c r="B182" s="441"/>
      <c r="C182" s="447" t="s">
        <v>1972</v>
      </c>
      <c r="D182" s="448" t="s">
        <v>1973</v>
      </c>
      <c r="E182" s="450">
        <f>E179*0.25</f>
        <v>6.9249999999999998</v>
      </c>
      <c r="F182" s="21"/>
      <c r="G182" s="22"/>
    </row>
    <row r="183" spans="1:7">
      <c r="A183" s="295"/>
      <c r="B183" s="441"/>
      <c r="C183" s="447"/>
      <c r="D183" s="448"/>
      <c r="E183" s="450"/>
      <c r="F183" s="509"/>
      <c r="G183" s="510"/>
    </row>
    <row r="184" spans="1:7">
      <c r="A184" s="295">
        <v>61</v>
      </c>
      <c r="B184" s="428" t="s">
        <v>1120</v>
      </c>
      <c r="C184" s="468" t="s">
        <v>2043</v>
      </c>
      <c r="D184" s="438" t="s">
        <v>37</v>
      </c>
      <c r="E184" s="439">
        <v>1</v>
      </c>
      <c r="F184" s="509"/>
      <c r="G184" s="510"/>
    </row>
    <row r="185" spans="1:7" ht="15">
      <c r="A185" s="13"/>
      <c r="B185" s="13"/>
      <c r="C185" s="18"/>
      <c r="D185" s="19"/>
      <c r="E185" s="18"/>
      <c r="F185" s="18" t="s">
        <v>6</v>
      </c>
      <c r="G185" s="20"/>
    </row>
    <row r="186" spans="1:7" s="25" customFormat="1" ht="12.75" customHeight="1">
      <c r="B186" s="26" t="str">
        <f>'1,1'!B37</f>
        <v>Piezīmes:</v>
      </c>
    </row>
    <row r="187" spans="1:7" s="25" customFormat="1" ht="30" customHeight="1">
      <c r="A187" s="710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187" s="710"/>
      <c r="C187" s="710"/>
      <c r="D187" s="710"/>
      <c r="E187" s="710"/>
      <c r="F187" s="710"/>
      <c r="G187" s="710"/>
    </row>
    <row r="188" spans="1:7">
      <c r="B188" s="5" t="str">
        <f>'1,1'!B40</f>
        <v>Sastādīja:</v>
      </c>
    </row>
    <row r="189" spans="1:7" ht="14.25" customHeight="1">
      <c r="C189" s="33" t="str">
        <f>'1,1'!C41</f>
        <v>Arnis Gailītis</v>
      </c>
    </row>
    <row r="190" spans="1:7">
      <c r="C190" s="34" t="str">
        <f>'1,1'!C42</f>
        <v>Sertifikāta Nr.20-5643</v>
      </c>
      <c r="D190" s="35"/>
    </row>
    <row r="191" spans="1:7">
      <c r="B191" s="41" t="str">
        <f>'1,1'!B45</f>
        <v>Pārbaudīja:</v>
      </c>
      <c r="C191" s="3"/>
    </row>
    <row r="192" spans="1:7">
      <c r="B192" s="2"/>
      <c r="C192" s="33" t="str">
        <f>'1,1'!C46</f>
        <v>Andris Kokins</v>
      </c>
    </row>
    <row r="193" spans="2:3">
      <c r="B193" s="1"/>
      <c r="C193" s="34" t="str">
        <f>'1,1'!C47</f>
        <v>Sertifikāta Nr.10-0024</v>
      </c>
    </row>
  </sheetData>
  <mergeCells count="14">
    <mergeCell ref="A187:G187"/>
    <mergeCell ref="A1:C1"/>
    <mergeCell ref="A2:G2"/>
    <mergeCell ref="A7:G7"/>
    <mergeCell ref="A10:A11"/>
    <mergeCell ref="B10:B11"/>
    <mergeCell ref="C10:C11"/>
    <mergeCell ref="D10:D11"/>
    <mergeCell ref="E10:E11"/>
    <mergeCell ref="F10:F11"/>
    <mergeCell ref="G10:G11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151"/>
  <sheetViews>
    <sheetView showZeros="0" view="pageBreakPreview" topLeftCell="A103" zoomScale="80" zoomScaleNormal="100" zoomScaleSheetLayoutView="80" workbookViewId="0">
      <selection activeCell="D135" sqref="D135"/>
    </sheetView>
  </sheetViews>
  <sheetFormatPr defaultRowHeight="14.25"/>
  <cols>
    <col min="1" max="1" width="12.140625" style="5" customWidth="1"/>
    <col min="2" max="2" width="13.42578125" style="5" customWidth="1"/>
    <col min="3" max="3" width="53.7109375" style="5" customWidth="1"/>
    <col min="4" max="4" width="8.140625" style="5" customWidth="1"/>
    <col min="5" max="6" width="9.140625" style="5"/>
    <col min="7" max="7" width="14.8554687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686" t="s">
        <v>15</v>
      </c>
      <c r="B1" s="686"/>
      <c r="C1" s="686"/>
      <c r="D1" s="36" t="str">
        <f ca="1">MID(CELL("filename",A1), FIND("]", CELL("filename",A1))+ 1, 255)</f>
        <v>1,6</v>
      </c>
      <c r="E1" s="36"/>
      <c r="F1" s="36"/>
      <c r="G1" s="36"/>
    </row>
    <row r="2" spans="1:7" s="9" customFormat="1" ht="15">
      <c r="A2" s="687" t="str">
        <f>C12</f>
        <v>Pārsegums</v>
      </c>
      <c r="B2" s="687"/>
      <c r="C2" s="687"/>
      <c r="D2" s="687"/>
      <c r="E2" s="687"/>
      <c r="F2" s="687"/>
      <c r="G2" s="687"/>
    </row>
    <row r="3" spans="1:7" ht="22.5" customHeight="1">
      <c r="A3" s="6"/>
      <c r="B3" s="6" t="s">
        <v>2</v>
      </c>
      <c r="C3" s="695" t="str">
        <f>'1,1'!C3:G3</f>
        <v>Skolas ēka un Siguldas mācību korpuss</v>
      </c>
      <c r="D3" s="695"/>
      <c r="E3" s="695"/>
      <c r="F3" s="695"/>
      <c r="G3" s="695"/>
    </row>
    <row r="4" spans="1:7" ht="33.75" customHeight="1">
      <c r="A4" s="6"/>
      <c r="B4" s="6" t="s">
        <v>3</v>
      </c>
      <c r="C4" s="695" t="str">
        <f>'1,1'!C4:G4</f>
        <v>Skolas ēkas pārbūve un Siguldas mācību korpusa būvniecība (1. kārta- mācību korpuss)</v>
      </c>
      <c r="D4" s="695"/>
      <c r="E4" s="695"/>
      <c r="F4" s="695"/>
      <c r="G4" s="695"/>
    </row>
    <row r="5" spans="1:7" ht="15">
      <c r="A5" s="6"/>
      <c r="B5" s="6" t="s">
        <v>4</v>
      </c>
      <c r="C5" s="695" t="str">
        <f>'1,1'!C5</f>
        <v>Ata Kronvalda iela 7, Sigulda</v>
      </c>
      <c r="D5" s="695"/>
      <c r="E5" s="695"/>
      <c r="F5" s="695"/>
      <c r="G5" s="695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</row>
    <row r="8" spans="1:7" ht="15" customHeight="1">
      <c r="A8" s="16"/>
      <c r="B8" s="16"/>
      <c r="C8" s="4" t="str">
        <f>'1,1'!C9</f>
        <v>Tāme sastādīta:  2017.gada 2. maijs</v>
      </c>
      <c r="F8" s="15"/>
      <c r="G8" s="15"/>
    </row>
    <row r="9" spans="1:7" ht="15">
      <c r="A9" s="16"/>
      <c r="B9" s="16"/>
    </row>
    <row r="10" spans="1:7" ht="14.25" customHeight="1">
      <c r="A10" s="690" t="s">
        <v>5</v>
      </c>
      <c r="B10" s="691" t="s">
        <v>7</v>
      </c>
      <c r="C10" s="693" t="s">
        <v>8</v>
      </c>
      <c r="D10" s="694" t="s">
        <v>9</v>
      </c>
      <c r="E10" s="690" t="s">
        <v>10</v>
      </c>
      <c r="F10" s="688" t="s">
        <v>19</v>
      </c>
      <c r="G10" s="688" t="s">
        <v>20</v>
      </c>
    </row>
    <row r="11" spans="1:7" ht="59.25" customHeight="1">
      <c r="A11" s="690"/>
      <c r="B11" s="692"/>
      <c r="C11" s="693"/>
      <c r="D11" s="694"/>
      <c r="E11" s="690"/>
      <c r="F11" s="689"/>
      <c r="G11" s="689"/>
    </row>
    <row r="12" spans="1:7" ht="15.75">
      <c r="A12" s="415"/>
      <c r="B12" s="427">
        <v>0</v>
      </c>
      <c r="C12" s="48" t="s">
        <v>2416</v>
      </c>
      <c r="D12" s="416"/>
      <c r="E12" s="417"/>
      <c r="F12" s="23"/>
      <c r="G12" s="24"/>
    </row>
    <row r="13" spans="1:7" ht="15">
      <c r="A13" s="295">
        <v>0</v>
      </c>
      <c r="B13" s="219"/>
      <c r="C13" s="454" t="s">
        <v>2044</v>
      </c>
      <c r="D13" s="438"/>
      <c r="E13" s="439"/>
      <c r="F13" s="21"/>
      <c r="G13" s="22"/>
    </row>
    <row r="14" spans="1:7">
      <c r="A14" s="440">
        <v>0</v>
      </c>
      <c r="B14" s="441"/>
      <c r="C14" s="467" t="s">
        <v>2045</v>
      </c>
      <c r="D14" s="448"/>
      <c r="E14" s="450"/>
      <c r="F14" s="21"/>
      <c r="G14" s="22"/>
    </row>
    <row r="15" spans="1:7">
      <c r="A15" s="440">
        <v>1</v>
      </c>
      <c r="B15" s="441" t="s">
        <v>1120</v>
      </c>
      <c r="C15" s="712" t="s">
        <v>1977</v>
      </c>
      <c r="D15" s="433" t="s">
        <v>1137</v>
      </c>
      <c r="E15" s="434">
        <v>300</v>
      </c>
      <c r="F15" s="21"/>
      <c r="G15" s="22"/>
    </row>
    <row r="16" spans="1:7" ht="25.5">
      <c r="A16" s="440">
        <v>2</v>
      </c>
      <c r="B16" s="441" t="s">
        <v>1120</v>
      </c>
      <c r="C16" s="446" t="s">
        <v>1978</v>
      </c>
      <c r="D16" s="433" t="s">
        <v>1967</v>
      </c>
      <c r="E16" s="434">
        <f>7304.6+386.1+616.5</f>
        <v>8307.2000000000007</v>
      </c>
      <c r="F16" s="21"/>
      <c r="G16" s="22"/>
    </row>
    <row r="17" spans="1:7">
      <c r="A17" s="440">
        <v>0</v>
      </c>
      <c r="B17" s="441"/>
      <c r="C17" s="481" t="s">
        <v>1968</v>
      </c>
      <c r="D17" s="448" t="s">
        <v>1967</v>
      </c>
      <c r="E17" s="449">
        <f>E16*1.15</f>
        <v>9553.2800000000007</v>
      </c>
      <c r="F17" s="21"/>
      <c r="G17" s="22"/>
    </row>
    <row r="18" spans="1:7" ht="25.5">
      <c r="A18" s="440">
        <v>0</v>
      </c>
      <c r="B18" s="441"/>
      <c r="C18" s="481" t="s">
        <v>1969</v>
      </c>
      <c r="D18" s="433" t="s">
        <v>37</v>
      </c>
      <c r="E18" s="433">
        <v>1</v>
      </c>
      <c r="F18" s="21"/>
      <c r="G18" s="22"/>
    </row>
    <row r="19" spans="1:7" ht="25.5">
      <c r="A19" s="440">
        <v>3</v>
      </c>
      <c r="B19" s="441" t="s">
        <v>1580</v>
      </c>
      <c r="C19" s="446" t="s">
        <v>1970</v>
      </c>
      <c r="D19" s="448" t="s">
        <v>1429</v>
      </c>
      <c r="E19" s="434">
        <v>75</v>
      </c>
      <c r="F19" s="21"/>
      <c r="G19" s="22"/>
    </row>
    <row r="20" spans="1:7">
      <c r="A20" s="440">
        <v>0</v>
      </c>
      <c r="B20" s="441"/>
      <c r="C20" s="481" t="s">
        <v>1971</v>
      </c>
      <c r="D20" s="448" t="s">
        <v>1429</v>
      </c>
      <c r="E20" s="450">
        <f>E19*1.05</f>
        <v>78.75</v>
      </c>
      <c r="F20" s="21"/>
      <c r="G20" s="22"/>
    </row>
    <row r="21" spans="1:7">
      <c r="A21" s="440">
        <v>0</v>
      </c>
      <c r="B21" s="441"/>
      <c r="C21" s="481" t="s">
        <v>1972</v>
      </c>
      <c r="D21" s="448" t="s">
        <v>1973</v>
      </c>
      <c r="E21" s="450">
        <f>E19*0.25</f>
        <v>18.75</v>
      </c>
      <c r="F21" s="21"/>
      <c r="G21" s="22"/>
    </row>
    <row r="22" spans="1:7">
      <c r="A22" s="440">
        <v>0</v>
      </c>
      <c r="B22" s="441"/>
      <c r="C22" s="467" t="s">
        <v>2046</v>
      </c>
      <c r="D22" s="448"/>
      <c r="E22" s="450"/>
      <c r="F22" s="21"/>
      <c r="G22" s="22"/>
    </row>
    <row r="23" spans="1:7">
      <c r="A23" s="440">
        <v>4</v>
      </c>
      <c r="B23" s="441" t="s">
        <v>1120</v>
      </c>
      <c r="C23" s="712" t="s">
        <v>1977</v>
      </c>
      <c r="D23" s="433" t="s">
        <v>1137</v>
      </c>
      <c r="E23" s="434">
        <v>1220</v>
      </c>
      <c r="F23" s="21"/>
      <c r="G23" s="22"/>
    </row>
    <row r="24" spans="1:7" ht="25.5">
      <c r="A24" s="440">
        <v>5</v>
      </c>
      <c r="B24" s="441" t="s">
        <v>1120</v>
      </c>
      <c r="C24" s="446" t="s">
        <v>1978</v>
      </c>
      <c r="D24" s="433" t="s">
        <v>1967</v>
      </c>
      <c r="E24" s="434">
        <f>33029.3+5116.3+6.5+331.4</f>
        <v>38483.500000000007</v>
      </c>
      <c r="F24" s="21"/>
      <c r="G24" s="22"/>
    </row>
    <row r="25" spans="1:7">
      <c r="A25" s="440">
        <v>0</v>
      </c>
      <c r="B25" s="441"/>
      <c r="C25" s="481" t="s">
        <v>1968</v>
      </c>
      <c r="D25" s="448" t="s">
        <v>1967</v>
      </c>
      <c r="E25" s="449">
        <f>E24*1.15</f>
        <v>44256.025000000001</v>
      </c>
      <c r="F25" s="21"/>
      <c r="G25" s="22"/>
    </row>
    <row r="26" spans="1:7" ht="25.5">
      <c r="A26" s="440">
        <v>0</v>
      </c>
      <c r="B26" s="441"/>
      <c r="C26" s="481" t="s">
        <v>1969</v>
      </c>
      <c r="D26" s="433" t="s">
        <v>37</v>
      </c>
      <c r="E26" s="433">
        <v>1</v>
      </c>
      <c r="F26" s="21"/>
      <c r="G26" s="22"/>
    </row>
    <row r="27" spans="1:7" ht="25.5">
      <c r="A27" s="440">
        <v>6</v>
      </c>
      <c r="B27" s="441" t="s">
        <v>1580</v>
      </c>
      <c r="C27" s="446" t="s">
        <v>1970</v>
      </c>
      <c r="D27" s="448" t="s">
        <v>1429</v>
      </c>
      <c r="E27" s="434">
        <v>305</v>
      </c>
      <c r="F27" s="21"/>
      <c r="G27" s="22"/>
    </row>
    <row r="28" spans="1:7">
      <c r="A28" s="440">
        <v>0</v>
      </c>
      <c r="B28" s="441"/>
      <c r="C28" s="481" t="s">
        <v>1971</v>
      </c>
      <c r="D28" s="448" t="s">
        <v>1429</v>
      </c>
      <c r="E28" s="450">
        <f>E27*1.05</f>
        <v>320.25</v>
      </c>
      <c r="F28" s="21"/>
      <c r="G28" s="22"/>
    </row>
    <row r="29" spans="1:7">
      <c r="A29" s="440">
        <v>0</v>
      </c>
      <c r="B29" s="441"/>
      <c r="C29" s="481" t="s">
        <v>1972</v>
      </c>
      <c r="D29" s="448" t="s">
        <v>1973</v>
      </c>
      <c r="E29" s="450">
        <f>E27*0.25</f>
        <v>76.25</v>
      </c>
      <c r="F29" s="21"/>
      <c r="G29" s="22"/>
    </row>
    <row r="30" spans="1:7">
      <c r="A30" s="440">
        <v>7</v>
      </c>
      <c r="B30" s="441"/>
      <c r="C30" s="482" t="s">
        <v>2047</v>
      </c>
      <c r="D30" s="448" t="s">
        <v>40</v>
      </c>
      <c r="E30" s="450">
        <v>114</v>
      </c>
      <c r="F30" s="21"/>
      <c r="G30" s="22"/>
    </row>
    <row r="31" spans="1:7" ht="63.75">
      <c r="A31" s="531" t="s">
        <v>2309</v>
      </c>
      <c r="B31" s="441" t="s">
        <v>1580</v>
      </c>
      <c r="C31" s="714" t="s">
        <v>2032</v>
      </c>
      <c r="D31" s="474" t="s">
        <v>1967</v>
      </c>
      <c r="E31" s="475">
        <f>401.9+2403.5+660</f>
        <v>3465.4</v>
      </c>
      <c r="F31" s="21"/>
      <c r="G31" s="22"/>
    </row>
    <row r="32" spans="1:7" ht="25.5">
      <c r="A32" s="440"/>
      <c r="B32" s="441" t="s">
        <v>1580</v>
      </c>
      <c r="C32" s="481" t="s">
        <v>2037</v>
      </c>
      <c r="D32" s="312" t="s">
        <v>1967</v>
      </c>
      <c r="E32" s="477">
        <f>E31*1.1</f>
        <v>3811.9400000000005</v>
      </c>
      <c r="F32" s="21"/>
      <c r="G32" s="22"/>
    </row>
    <row r="33" spans="1:7">
      <c r="A33" s="440"/>
      <c r="B33" s="441" t="s">
        <v>1580</v>
      </c>
      <c r="C33" s="481" t="s">
        <v>2034</v>
      </c>
      <c r="D33" s="474" t="s">
        <v>37</v>
      </c>
      <c r="E33" s="312">
        <v>1</v>
      </c>
      <c r="F33" s="21"/>
      <c r="G33" s="22"/>
    </row>
    <row r="34" spans="1:7">
      <c r="A34" s="531" t="s">
        <v>2310</v>
      </c>
      <c r="B34" s="441" t="s">
        <v>1580</v>
      </c>
      <c r="C34" s="482" t="s">
        <v>2039</v>
      </c>
      <c r="D34" s="448" t="s">
        <v>40</v>
      </c>
      <c r="E34" s="450">
        <v>17</v>
      </c>
      <c r="F34" s="21"/>
      <c r="G34" s="22"/>
    </row>
    <row r="35" spans="1:7">
      <c r="A35" s="531" t="s">
        <v>2311</v>
      </c>
      <c r="B35" s="441" t="s">
        <v>1580</v>
      </c>
      <c r="C35" s="482" t="s">
        <v>2040</v>
      </c>
      <c r="D35" s="448" t="s">
        <v>1137</v>
      </c>
      <c r="E35" s="450">
        <v>32</v>
      </c>
      <c r="F35" s="21"/>
      <c r="G35" s="22"/>
    </row>
    <row r="36" spans="1:7">
      <c r="A36" s="531" t="s">
        <v>2312</v>
      </c>
      <c r="B36" s="441" t="s">
        <v>1580</v>
      </c>
      <c r="C36" s="532" t="s">
        <v>76</v>
      </c>
      <c r="D36" s="528" t="s">
        <v>1137</v>
      </c>
      <c r="E36" s="450">
        <v>7</v>
      </c>
      <c r="F36" s="21"/>
      <c r="G36" s="22"/>
    </row>
    <row r="37" spans="1:7">
      <c r="A37" s="531" t="s">
        <v>2313</v>
      </c>
      <c r="B37" s="441" t="s">
        <v>1580</v>
      </c>
      <c r="C37" s="532" t="s">
        <v>2314</v>
      </c>
      <c r="D37" s="528" t="s">
        <v>32</v>
      </c>
      <c r="E37" s="450">
        <v>9.5</v>
      </c>
      <c r="F37" s="21"/>
      <c r="G37" s="22"/>
    </row>
    <row r="38" spans="1:7">
      <c r="A38" s="531" t="s">
        <v>2315</v>
      </c>
      <c r="B38" s="441" t="s">
        <v>1580</v>
      </c>
      <c r="C38" s="532" t="s">
        <v>2316</v>
      </c>
      <c r="D38" s="528" t="s">
        <v>1137</v>
      </c>
      <c r="E38" s="450">
        <v>4</v>
      </c>
      <c r="F38" s="21"/>
      <c r="G38" s="22"/>
    </row>
    <row r="39" spans="1:7">
      <c r="A39" s="531" t="s">
        <v>2317</v>
      </c>
      <c r="B39" s="441" t="s">
        <v>1580</v>
      </c>
      <c r="C39" s="532" t="s">
        <v>2318</v>
      </c>
      <c r="D39" s="528" t="s">
        <v>37</v>
      </c>
      <c r="E39" s="450">
        <v>1</v>
      </c>
      <c r="F39" s="21"/>
      <c r="G39" s="22"/>
    </row>
    <row r="40" spans="1:7">
      <c r="A40" s="440">
        <v>0</v>
      </c>
      <c r="B40" s="441"/>
      <c r="C40" s="467" t="s">
        <v>2048</v>
      </c>
      <c r="D40" s="448"/>
      <c r="E40" s="450"/>
      <c r="F40" s="21"/>
      <c r="G40" s="22"/>
    </row>
    <row r="41" spans="1:7">
      <c r="A41" s="440">
        <v>8</v>
      </c>
      <c r="B41" s="441" t="s">
        <v>1120</v>
      </c>
      <c r="C41" s="712" t="s">
        <v>1977</v>
      </c>
      <c r="D41" s="433" t="s">
        <v>1137</v>
      </c>
      <c r="E41" s="434">
        <v>1220</v>
      </c>
      <c r="F41" s="21"/>
      <c r="G41" s="22"/>
    </row>
    <row r="42" spans="1:7" ht="25.5">
      <c r="A42" s="440">
        <v>9</v>
      </c>
      <c r="B42" s="441" t="s">
        <v>1120</v>
      </c>
      <c r="C42" s="446" t="s">
        <v>1978</v>
      </c>
      <c r="D42" s="433" t="s">
        <v>1967</v>
      </c>
      <c r="E42" s="434">
        <f>31653.5+4499.9+6.5+331.4</f>
        <v>36491.300000000003</v>
      </c>
      <c r="F42" s="21"/>
      <c r="G42" s="22"/>
    </row>
    <row r="43" spans="1:7">
      <c r="A43" s="440">
        <v>0</v>
      </c>
      <c r="B43" s="441"/>
      <c r="C43" s="481" t="s">
        <v>1968</v>
      </c>
      <c r="D43" s="448" t="s">
        <v>1967</v>
      </c>
      <c r="E43" s="449">
        <f>E42*1.15</f>
        <v>41964.995000000003</v>
      </c>
      <c r="F43" s="21"/>
      <c r="G43" s="22"/>
    </row>
    <row r="44" spans="1:7" ht="25.5">
      <c r="A44" s="440">
        <v>0</v>
      </c>
      <c r="B44" s="441"/>
      <c r="C44" s="481" t="s">
        <v>1969</v>
      </c>
      <c r="D44" s="433" t="s">
        <v>37</v>
      </c>
      <c r="E44" s="433">
        <v>1</v>
      </c>
      <c r="F44" s="21"/>
      <c r="G44" s="22"/>
    </row>
    <row r="45" spans="1:7" ht="25.5">
      <c r="A45" s="440">
        <v>10</v>
      </c>
      <c r="B45" s="441" t="s">
        <v>1580</v>
      </c>
      <c r="C45" s="446" t="s">
        <v>1970</v>
      </c>
      <c r="D45" s="448" t="s">
        <v>1429</v>
      </c>
      <c r="E45" s="434">
        <v>305</v>
      </c>
      <c r="F45" s="21"/>
      <c r="G45" s="22"/>
    </row>
    <row r="46" spans="1:7">
      <c r="A46" s="440">
        <v>0</v>
      </c>
      <c r="B46" s="441"/>
      <c r="C46" s="481" t="s">
        <v>1971</v>
      </c>
      <c r="D46" s="448" t="s">
        <v>1429</v>
      </c>
      <c r="E46" s="450">
        <f>E45*1.05</f>
        <v>320.25</v>
      </c>
      <c r="F46" s="21"/>
      <c r="G46" s="22"/>
    </row>
    <row r="47" spans="1:7">
      <c r="A47" s="440">
        <v>0</v>
      </c>
      <c r="B47" s="441"/>
      <c r="C47" s="447" t="s">
        <v>1972</v>
      </c>
      <c r="D47" s="448" t="s">
        <v>1973</v>
      </c>
      <c r="E47" s="450">
        <f>E45*0.25</f>
        <v>76.25</v>
      </c>
      <c r="F47" s="21"/>
      <c r="G47" s="22"/>
    </row>
    <row r="48" spans="1:7" ht="63.75">
      <c r="A48" s="440">
        <v>11</v>
      </c>
      <c r="B48" s="441" t="s">
        <v>1580</v>
      </c>
      <c r="C48" s="714" t="s">
        <v>2032</v>
      </c>
      <c r="D48" s="474" t="s">
        <v>1967</v>
      </c>
      <c r="E48" s="475">
        <f>401.9+2403.5+520</f>
        <v>3325.4</v>
      </c>
      <c r="F48" s="21"/>
      <c r="G48" s="22"/>
    </row>
    <row r="49" spans="1:7" ht="25.5">
      <c r="A49" s="440">
        <v>0</v>
      </c>
      <c r="B49" s="441" t="s">
        <v>1580</v>
      </c>
      <c r="C49" s="481" t="s">
        <v>2037</v>
      </c>
      <c r="D49" s="312" t="s">
        <v>1967</v>
      </c>
      <c r="E49" s="477">
        <f>E48*1.1</f>
        <v>3657.9400000000005</v>
      </c>
      <c r="F49" s="21"/>
      <c r="G49" s="22"/>
    </row>
    <row r="50" spans="1:7">
      <c r="A50" s="440">
        <v>0</v>
      </c>
      <c r="B50" s="441" t="s">
        <v>1580</v>
      </c>
      <c r="C50" s="481" t="s">
        <v>2034</v>
      </c>
      <c r="D50" s="474" t="s">
        <v>37</v>
      </c>
      <c r="E50" s="312">
        <v>1</v>
      </c>
      <c r="F50" s="21"/>
      <c r="G50" s="22"/>
    </row>
    <row r="51" spans="1:7">
      <c r="A51" s="440">
        <v>12</v>
      </c>
      <c r="B51" s="441" t="s">
        <v>1580</v>
      </c>
      <c r="C51" s="482" t="s">
        <v>2039</v>
      </c>
      <c r="D51" s="448" t="s">
        <v>40</v>
      </c>
      <c r="E51" s="450">
        <v>17</v>
      </c>
      <c r="F51" s="21"/>
      <c r="G51" s="22"/>
    </row>
    <row r="52" spans="1:7">
      <c r="A52" s="440">
        <v>13</v>
      </c>
      <c r="B52" s="441" t="s">
        <v>1580</v>
      </c>
      <c r="C52" s="482" t="s">
        <v>2040</v>
      </c>
      <c r="D52" s="448" t="s">
        <v>1137</v>
      </c>
      <c r="E52" s="450">
        <v>32</v>
      </c>
      <c r="F52" s="21"/>
      <c r="G52" s="22"/>
    </row>
    <row r="53" spans="1:7">
      <c r="A53" s="440"/>
      <c r="B53" s="441" t="s">
        <v>1580</v>
      </c>
      <c r="C53" s="532" t="s">
        <v>76</v>
      </c>
      <c r="D53" s="528" t="s">
        <v>1137</v>
      </c>
      <c r="E53" s="450">
        <v>7</v>
      </c>
      <c r="F53" s="21"/>
      <c r="G53" s="22"/>
    </row>
    <row r="54" spans="1:7">
      <c r="A54" s="440"/>
      <c r="B54" s="441" t="s">
        <v>1580</v>
      </c>
      <c r="C54" s="532" t="s">
        <v>2314</v>
      </c>
      <c r="D54" s="528" t="s">
        <v>32</v>
      </c>
      <c r="E54" s="450">
        <v>9.5</v>
      </c>
      <c r="F54" s="21"/>
      <c r="G54" s="22"/>
    </row>
    <row r="55" spans="1:7">
      <c r="A55" s="440"/>
      <c r="B55" s="441" t="s">
        <v>1580</v>
      </c>
      <c r="C55" s="532" t="s">
        <v>2316</v>
      </c>
      <c r="D55" s="528" t="s">
        <v>1137</v>
      </c>
      <c r="E55" s="450">
        <v>4</v>
      </c>
      <c r="F55" s="21"/>
      <c r="G55" s="22"/>
    </row>
    <row r="56" spans="1:7">
      <c r="A56" s="440"/>
      <c r="B56" s="441" t="s">
        <v>1580</v>
      </c>
      <c r="C56" s="532" t="s">
        <v>2318</v>
      </c>
      <c r="D56" s="528" t="s">
        <v>37</v>
      </c>
      <c r="E56" s="450">
        <v>1</v>
      </c>
      <c r="F56" s="21"/>
      <c r="G56" s="22"/>
    </row>
    <row r="57" spans="1:7">
      <c r="A57" s="440">
        <v>0</v>
      </c>
      <c r="B57" s="441"/>
      <c r="C57" s="207" t="s">
        <v>2049</v>
      </c>
      <c r="D57" s="448"/>
      <c r="E57" s="450"/>
      <c r="F57" s="21"/>
      <c r="G57" s="22"/>
    </row>
    <row r="58" spans="1:7" ht="25.5">
      <c r="A58" s="440">
        <v>14</v>
      </c>
      <c r="B58" s="441" t="s">
        <v>1120</v>
      </c>
      <c r="C58" s="442" t="s">
        <v>1977</v>
      </c>
      <c r="D58" s="433" t="s">
        <v>1137</v>
      </c>
      <c r="E58" s="434">
        <v>860</v>
      </c>
      <c r="F58" s="21"/>
      <c r="G58" s="22"/>
    </row>
    <row r="59" spans="1:7" ht="25.5">
      <c r="A59" s="440">
        <v>15</v>
      </c>
      <c r="B59" s="441" t="s">
        <v>1120</v>
      </c>
      <c r="C59" s="446" t="s">
        <v>1978</v>
      </c>
      <c r="D59" s="433" t="s">
        <v>1967</v>
      </c>
      <c r="E59" s="434">
        <f>20495.7+5116.3+6.5+331.4</f>
        <v>25949.9</v>
      </c>
      <c r="F59" s="21"/>
      <c r="G59" s="22"/>
    </row>
    <row r="60" spans="1:7">
      <c r="A60" s="440">
        <v>0</v>
      </c>
      <c r="B60" s="441"/>
      <c r="C60" s="447" t="s">
        <v>1968</v>
      </c>
      <c r="D60" s="448" t="s">
        <v>1967</v>
      </c>
      <c r="E60" s="449">
        <f>E59*1.15</f>
        <v>29842.384999999998</v>
      </c>
      <c r="F60" s="21"/>
      <c r="G60" s="22"/>
    </row>
    <row r="61" spans="1:7" ht="25.5">
      <c r="A61" s="440">
        <v>0</v>
      </c>
      <c r="B61" s="441"/>
      <c r="C61" s="447" t="s">
        <v>1969</v>
      </c>
      <c r="D61" s="433" t="s">
        <v>37</v>
      </c>
      <c r="E61" s="433">
        <v>1</v>
      </c>
      <c r="F61" s="21"/>
      <c r="G61" s="22"/>
    </row>
    <row r="62" spans="1:7" ht="25.5">
      <c r="A62" s="440">
        <v>16</v>
      </c>
      <c r="B62" s="441" t="s">
        <v>1580</v>
      </c>
      <c r="C62" s="446" t="s">
        <v>1970</v>
      </c>
      <c r="D62" s="448" t="s">
        <v>1429</v>
      </c>
      <c r="E62" s="434">
        <v>215</v>
      </c>
      <c r="F62" s="21"/>
      <c r="G62" s="22"/>
    </row>
    <row r="63" spans="1:7">
      <c r="A63" s="440">
        <v>0</v>
      </c>
      <c r="B63" s="441"/>
      <c r="C63" s="447" t="s">
        <v>1971</v>
      </c>
      <c r="D63" s="448" t="s">
        <v>1429</v>
      </c>
      <c r="E63" s="450">
        <f>E62*1.05</f>
        <v>225.75</v>
      </c>
      <c r="F63" s="21"/>
      <c r="G63" s="22"/>
    </row>
    <row r="64" spans="1:7">
      <c r="A64" s="440">
        <v>0</v>
      </c>
      <c r="B64" s="441"/>
      <c r="C64" s="447" t="s">
        <v>1972</v>
      </c>
      <c r="D64" s="448" t="s">
        <v>1973</v>
      </c>
      <c r="E64" s="450">
        <f>E62*0.25</f>
        <v>53.75</v>
      </c>
      <c r="F64" s="21"/>
      <c r="G64" s="22"/>
    </row>
    <row r="65" spans="1:7" ht="63.75">
      <c r="A65" s="440">
        <v>17</v>
      </c>
      <c r="B65" s="441" t="s">
        <v>1580</v>
      </c>
      <c r="C65" s="714" t="s">
        <v>2032</v>
      </c>
      <c r="D65" s="474" t="s">
        <v>1967</v>
      </c>
      <c r="E65" s="475">
        <f>401.9+2403.5+520</f>
        <v>3325.4</v>
      </c>
      <c r="F65" s="21"/>
      <c r="G65" s="22"/>
    </row>
    <row r="66" spans="1:7" ht="25.5">
      <c r="A66" s="440">
        <v>0</v>
      </c>
      <c r="B66" s="441"/>
      <c r="C66" s="481" t="s">
        <v>2037</v>
      </c>
      <c r="D66" s="312" t="s">
        <v>1967</v>
      </c>
      <c r="E66" s="477">
        <f>E65*1.1</f>
        <v>3657.9400000000005</v>
      </c>
      <c r="F66" s="21"/>
      <c r="G66" s="22"/>
    </row>
    <row r="67" spans="1:7">
      <c r="A67" s="440">
        <v>0</v>
      </c>
      <c r="B67" s="441"/>
      <c r="C67" s="481" t="s">
        <v>2034</v>
      </c>
      <c r="D67" s="474" t="s">
        <v>37</v>
      </c>
      <c r="E67" s="312">
        <v>1</v>
      </c>
      <c r="F67" s="21"/>
      <c r="G67" s="22"/>
    </row>
    <row r="68" spans="1:7">
      <c r="A68" s="440">
        <v>18</v>
      </c>
      <c r="B68" s="441" t="s">
        <v>1580</v>
      </c>
      <c r="C68" s="482" t="s">
        <v>2039</v>
      </c>
      <c r="D68" s="448" t="s">
        <v>40</v>
      </c>
      <c r="E68" s="450">
        <v>17</v>
      </c>
      <c r="F68" s="21"/>
      <c r="G68" s="22"/>
    </row>
    <row r="69" spans="1:7">
      <c r="A69" s="440">
        <v>19</v>
      </c>
      <c r="B69" s="441" t="s">
        <v>1580</v>
      </c>
      <c r="C69" s="482" t="s">
        <v>2040</v>
      </c>
      <c r="D69" s="448" t="s">
        <v>1137</v>
      </c>
      <c r="E69" s="450">
        <v>32</v>
      </c>
      <c r="F69" s="21"/>
      <c r="G69" s="22"/>
    </row>
    <row r="70" spans="1:7">
      <c r="A70" s="531" t="s">
        <v>2319</v>
      </c>
      <c r="B70" s="441" t="s">
        <v>1580</v>
      </c>
      <c r="C70" s="532" t="s">
        <v>76</v>
      </c>
      <c r="D70" s="528" t="s">
        <v>1137</v>
      </c>
      <c r="E70" s="450">
        <v>7</v>
      </c>
      <c r="F70" s="21"/>
      <c r="G70" s="22"/>
    </row>
    <row r="71" spans="1:7">
      <c r="A71" s="531" t="s">
        <v>2320</v>
      </c>
      <c r="B71" s="441" t="s">
        <v>1580</v>
      </c>
      <c r="C71" s="532" t="s">
        <v>2314</v>
      </c>
      <c r="D71" s="528" t="s">
        <v>32</v>
      </c>
      <c r="E71" s="450">
        <v>9.5</v>
      </c>
      <c r="F71" s="21"/>
      <c r="G71" s="22"/>
    </row>
    <row r="72" spans="1:7">
      <c r="A72" s="531" t="s">
        <v>2321</v>
      </c>
      <c r="B72" s="441" t="s">
        <v>1580</v>
      </c>
      <c r="C72" s="532" t="s">
        <v>2316</v>
      </c>
      <c r="D72" s="528" t="s">
        <v>1137</v>
      </c>
      <c r="E72" s="450">
        <v>4</v>
      </c>
      <c r="F72" s="21"/>
      <c r="G72" s="22"/>
    </row>
    <row r="73" spans="1:7">
      <c r="A73" s="531" t="s">
        <v>2322</v>
      </c>
      <c r="B73" s="441" t="s">
        <v>1580</v>
      </c>
      <c r="C73" s="532" t="s">
        <v>2318</v>
      </c>
      <c r="D73" s="528" t="s">
        <v>37</v>
      </c>
      <c r="E73" s="450">
        <v>1</v>
      </c>
      <c r="F73" s="21"/>
      <c r="G73" s="22"/>
    </row>
    <row r="74" spans="1:7">
      <c r="A74" s="440"/>
      <c r="B74" s="441"/>
      <c r="C74" s="482"/>
      <c r="D74" s="448"/>
      <c r="E74" s="450"/>
      <c r="F74" s="21"/>
      <c r="G74" s="22"/>
    </row>
    <row r="75" spans="1:7">
      <c r="A75" s="295">
        <v>0</v>
      </c>
      <c r="B75" s="428"/>
      <c r="C75" s="467" t="s">
        <v>2050</v>
      </c>
      <c r="D75" s="438"/>
      <c r="E75" s="439"/>
      <c r="F75" s="21"/>
      <c r="G75" s="22"/>
    </row>
    <row r="76" spans="1:7" ht="63.75">
      <c r="A76" s="295">
        <v>20</v>
      </c>
      <c r="B76" s="92" t="s">
        <v>2031</v>
      </c>
      <c r="C76" s="714" t="s">
        <v>2032</v>
      </c>
      <c r="D76" s="474" t="s">
        <v>1967</v>
      </c>
      <c r="E76" s="475">
        <f>7616+247+80.1</f>
        <v>7943.1</v>
      </c>
      <c r="F76" s="21"/>
      <c r="G76" s="22"/>
    </row>
    <row r="77" spans="1:7" ht="25.5">
      <c r="A77" s="295">
        <v>0</v>
      </c>
      <c r="B77" s="428"/>
      <c r="C77" s="481" t="s">
        <v>2037</v>
      </c>
      <c r="D77" s="312" t="s">
        <v>1967</v>
      </c>
      <c r="E77" s="477">
        <f>E76*1.1</f>
        <v>8737.4100000000017</v>
      </c>
      <c r="F77" s="21"/>
      <c r="G77" s="22"/>
    </row>
    <row r="78" spans="1:7">
      <c r="A78" s="295">
        <v>0</v>
      </c>
      <c r="B78" s="428"/>
      <c r="C78" s="533" t="s">
        <v>2034</v>
      </c>
      <c r="D78" s="474" t="s">
        <v>37</v>
      </c>
      <c r="E78" s="312">
        <v>1</v>
      </c>
      <c r="F78" s="21"/>
      <c r="G78" s="22"/>
    </row>
    <row r="79" spans="1:7">
      <c r="A79" s="295">
        <v>21</v>
      </c>
      <c r="B79" s="428"/>
      <c r="C79" s="287" t="s">
        <v>2051</v>
      </c>
      <c r="D79" s="474" t="s">
        <v>1137</v>
      </c>
      <c r="E79" s="312">
        <v>58</v>
      </c>
      <c r="F79" s="21"/>
      <c r="G79" s="22"/>
    </row>
    <row r="80" spans="1:7">
      <c r="A80" s="295">
        <v>22</v>
      </c>
      <c r="B80" s="428"/>
      <c r="C80" s="287" t="s">
        <v>2052</v>
      </c>
      <c r="D80" s="474" t="s">
        <v>40</v>
      </c>
      <c r="E80" s="312">
        <v>5</v>
      </c>
      <c r="F80" s="21"/>
      <c r="G80" s="22"/>
    </row>
    <row r="81" spans="1:7">
      <c r="A81" s="295">
        <v>0</v>
      </c>
      <c r="B81" s="428"/>
      <c r="C81" s="484"/>
      <c r="D81" s="474"/>
      <c r="E81" s="312"/>
      <c r="F81" s="21"/>
      <c r="G81" s="22"/>
    </row>
    <row r="82" spans="1:7">
      <c r="A82" s="295">
        <v>0</v>
      </c>
      <c r="B82" s="428"/>
      <c r="C82" s="207" t="s">
        <v>2053</v>
      </c>
      <c r="D82" s="438"/>
      <c r="E82" s="439"/>
      <c r="F82" s="21"/>
      <c r="G82" s="22"/>
    </row>
    <row r="83" spans="1:7" ht="63.75">
      <c r="A83" s="295">
        <v>23</v>
      </c>
      <c r="B83" s="92" t="s">
        <v>2031</v>
      </c>
      <c r="C83" s="656" t="s">
        <v>2032</v>
      </c>
      <c r="D83" s="474" t="s">
        <v>1967</v>
      </c>
      <c r="E83" s="475">
        <f>1355.2+123.5+9.4</f>
        <v>1488.1000000000001</v>
      </c>
      <c r="F83" s="21"/>
      <c r="G83" s="22"/>
    </row>
    <row r="84" spans="1:7" ht="25.5">
      <c r="A84" s="295">
        <v>0</v>
      </c>
      <c r="B84" s="428"/>
      <c r="C84" s="447" t="s">
        <v>2037</v>
      </c>
      <c r="D84" s="312" t="s">
        <v>1967</v>
      </c>
      <c r="E84" s="477">
        <f>E83*1.1</f>
        <v>1636.9100000000003</v>
      </c>
      <c r="F84" s="21"/>
      <c r="G84" s="22"/>
    </row>
    <row r="85" spans="1:7">
      <c r="A85" s="295">
        <v>0</v>
      </c>
      <c r="B85" s="428"/>
      <c r="C85" s="447" t="s">
        <v>2034</v>
      </c>
      <c r="D85" s="474" t="s">
        <v>37</v>
      </c>
      <c r="E85" s="312">
        <v>1</v>
      </c>
      <c r="F85" s="21"/>
      <c r="G85" s="22"/>
    </row>
    <row r="86" spans="1:7">
      <c r="A86" s="295">
        <v>24</v>
      </c>
      <c r="B86" s="441" t="s">
        <v>1120</v>
      </c>
      <c r="C86" s="712" t="s">
        <v>1977</v>
      </c>
      <c r="D86" s="433" t="s">
        <v>1137</v>
      </c>
      <c r="E86" s="434">
        <v>14</v>
      </c>
      <c r="F86" s="21"/>
      <c r="G86" s="22"/>
    </row>
    <row r="87" spans="1:7" ht="25.5">
      <c r="A87" s="295">
        <v>25</v>
      </c>
      <c r="B87" s="441" t="s">
        <v>1120</v>
      </c>
      <c r="C87" s="446" t="s">
        <v>1978</v>
      </c>
      <c r="D87" s="433" t="s">
        <v>1967</v>
      </c>
      <c r="E87" s="434">
        <v>450</v>
      </c>
      <c r="F87" s="21"/>
      <c r="G87" s="22"/>
    </row>
    <row r="88" spans="1:7">
      <c r="A88" s="295">
        <v>0</v>
      </c>
      <c r="B88" s="441"/>
      <c r="C88" s="447" t="s">
        <v>1968</v>
      </c>
      <c r="D88" s="448" t="s">
        <v>1967</v>
      </c>
      <c r="E88" s="449">
        <f>E87*1.1</f>
        <v>495.00000000000006</v>
      </c>
      <c r="F88" s="21"/>
      <c r="G88" s="22"/>
    </row>
    <row r="89" spans="1:7" ht="25.5">
      <c r="A89" s="295">
        <v>0</v>
      </c>
      <c r="B89" s="441"/>
      <c r="C89" s="447" t="s">
        <v>1969</v>
      </c>
      <c r="D89" s="433" t="s">
        <v>37</v>
      </c>
      <c r="E89" s="433">
        <v>1</v>
      </c>
      <c r="F89" s="21"/>
      <c r="G89" s="22"/>
    </row>
    <row r="90" spans="1:7" ht="25.5">
      <c r="A90" s="295">
        <v>26</v>
      </c>
      <c r="B90" s="441" t="s">
        <v>1580</v>
      </c>
      <c r="C90" s="534" t="s">
        <v>2323</v>
      </c>
      <c r="D90" s="448" t="s">
        <v>1429</v>
      </c>
      <c r="E90" s="434">
        <v>4</v>
      </c>
      <c r="F90" s="21"/>
      <c r="G90" s="22"/>
    </row>
    <row r="91" spans="1:7">
      <c r="A91" s="295">
        <v>0</v>
      </c>
      <c r="B91" s="441"/>
      <c r="C91" s="447" t="s">
        <v>1971</v>
      </c>
      <c r="D91" s="448" t="s">
        <v>1429</v>
      </c>
      <c r="E91" s="450">
        <f>E90*1.05</f>
        <v>4.2</v>
      </c>
      <c r="F91" s="21"/>
      <c r="G91" s="22"/>
    </row>
    <row r="92" spans="1:7">
      <c r="A92" s="295">
        <v>0</v>
      </c>
      <c r="B92" s="441"/>
      <c r="C92" s="447" t="s">
        <v>1972</v>
      </c>
      <c r="D92" s="448" t="s">
        <v>1973</v>
      </c>
      <c r="E92" s="450">
        <f>E90*0.25</f>
        <v>1</v>
      </c>
      <c r="F92" s="21"/>
      <c r="G92" s="22"/>
    </row>
    <row r="93" spans="1:7">
      <c r="A93" s="295">
        <v>27</v>
      </c>
      <c r="B93" s="441"/>
      <c r="C93" s="287" t="s">
        <v>2052</v>
      </c>
      <c r="D93" s="474" t="s">
        <v>40</v>
      </c>
      <c r="E93" s="312">
        <v>2</v>
      </c>
      <c r="F93" s="21"/>
      <c r="G93" s="22"/>
    </row>
    <row r="94" spans="1:7">
      <c r="A94" s="295"/>
      <c r="B94" s="441"/>
      <c r="C94" s="535" t="s">
        <v>2324</v>
      </c>
      <c r="D94" s="474"/>
      <c r="E94" s="312"/>
      <c r="F94" s="21"/>
      <c r="G94" s="22"/>
    </row>
    <row r="95" spans="1:7" ht="63.75">
      <c r="A95" s="536" t="s">
        <v>2325</v>
      </c>
      <c r="B95" s="92" t="s">
        <v>2031</v>
      </c>
      <c r="C95" s="656" t="s">
        <v>2032</v>
      </c>
      <c r="D95" s="474" t="s">
        <v>1967</v>
      </c>
      <c r="E95" s="475">
        <f>847.5+208.3+75+1579.2+325.5</f>
        <v>3035.5</v>
      </c>
      <c r="F95" s="21"/>
      <c r="G95" s="22"/>
    </row>
    <row r="96" spans="1:7" ht="25.5">
      <c r="A96" s="295"/>
      <c r="B96" s="428"/>
      <c r="C96" s="447" t="s">
        <v>2037</v>
      </c>
      <c r="D96" s="312" t="s">
        <v>1967</v>
      </c>
      <c r="E96" s="477">
        <f>E95*1.1</f>
        <v>3339.05</v>
      </c>
      <c r="F96" s="21"/>
      <c r="G96" s="22"/>
    </row>
    <row r="97" spans="1:7">
      <c r="A97" s="295"/>
      <c r="B97" s="428"/>
      <c r="C97" s="447" t="s">
        <v>2034</v>
      </c>
      <c r="D97" s="474" t="s">
        <v>37</v>
      </c>
      <c r="E97" s="312">
        <v>1</v>
      </c>
      <c r="F97" s="21"/>
      <c r="G97" s="22"/>
    </row>
    <row r="98" spans="1:7">
      <c r="A98" s="295">
        <v>0</v>
      </c>
      <c r="B98" s="428"/>
      <c r="C98" s="207" t="s">
        <v>2054</v>
      </c>
      <c r="D98" s="438"/>
      <c r="E98" s="439"/>
      <c r="F98" s="21"/>
      <c r="G98" s="22"/>
    </row>
    <row r="99" spans="1:7">
      <c r="A99" s="295">
        <v>28</v>
      </c>
      <c r="B99" s="441" t="s">
        <v>1120</v>
      </c>
      <c r="C99" s="712" t="s">
        <v>1977</v>
      </c>
      <c r="D99" s="433" t="s">
        <v>1137</v>
      </c>
      <c r="E99" s="434">
        <v>175</v>
      </c>
      <c r="F99" s="21"/>
      <c r="G99" s="22"/>
    </row>
    <row r="100" spans="1:7" ht="25.5">
      <c r="A100" s="295">
        <v>29</v>
      </c>
      <c r="B100" s="441" t="s">
        <v>1120</v>
      </c>
      <c r="C100" s="446" t="s">
        <v>1978</v>
      </c>
      <c r="D100" s="433" t="s">
        <v>1967</v>
      </c>
      <c r="E100" s="434">
        <f>165.7+3816.9</f>
        <v>3982.6</v>
      </c>
      <c r="F100" s="21"/>
      <c r="G100" s="22"/>
    </row>
    <row r="101" spans="1:7">
      <c r="A101" s="295">
        <v>0</v>
      </c>
      <c r="B101" s="441"/>
      <c r="C101" s="447" t="s">
        <v>1968</v>
      </c>
      <c r="D101" s="448" t="s">
        <v>1967</v>
      </c>
      <c r="E101" s="449">
        <f>E100*1.15</f>
        <v>4579.99</v>
      </c>
      <c r="F101" s="21"/>
      <c r="G101" s="22"/>
    </row>
    <row r="102" spans="1:7" ht="25.5">
      <c r="A102" s="295">
        <v>0</v>
      </c>
      <c r="B102" s="441"/>
      <c r="C102" s="447" t="s">
        <v>1969</v>
      </c>
      <c r="D102" s="433" t="s">
        <v>37</v>
      </c>
      <c r="E102" s="433">
        <v>1</v>
      </c>
      <c r="F102" s="21"/>
      <c r="G102" s="22"/>
    </row>
    <row r="103" spans="1:7" ht="25.5">
      <c r="A103" s="295">
        <v>30</v>
      </c>
      <c r="B103" s="441" t="s">
        <v>1580</v>
      </c>
      <c r="C103" s="446" t="s">
        <v>1970</v>
      </c>
      <c r="D103" s="448" t="s">
        <v>1429</v>
      </c>
      <c r="E103" s="434">
        <v>35</v>
      </c>
      <c r="F103" s="21"/>
      <c r="G103" s="22"/>
    </row>
    <row r="104" spans="1:7">
      <c r="A104" s="295">
        <v>0</v>
      </c>
      <c r="B104" s="441"/>
      <c r="C104" s="447" t="s">
        <v>1971</v>
      </c>
      <c r="D104" s="448" t="s">
        <v>1429</v>
      </c>
      <c r="E104" s="450">
        <f>E103*1.05</f>
        <v>36.75</v>
      </c>
      <c r="F104" s="21"/>
      <c r="G104" s="22"/>
    </row>
    <row r="105" spans="1:7">
      <c r="A105" s="295">
        <v>0</v>
      </c>
      <c r="B105" s="441"/>
      <c r="C105" s="447" t="s">
        <v>1972</v>
      </c>
      <c r="D105" s="448" t="s">
        <v>1973</v>
      </c>
      <c r="E105" s="450">
        <f>E103*0.25</f>
        <v>8.75</v>
      </c>
      <c r="F105" s="21"/>
      <c r="G105" s="22"/>
    </row>
    <row r="106" spans="1:7" ht="15">
      <c r="A106" s="295">
        <v>0</v>
      </c>
      <c r="B106" s="219"/>
      <c r="C106" s="454" t="s">
        <v>1981</v>
      </c>
      <c r="D106" s="438"/>
      <c r="E106" s="439"/>
      <c r="F106" s="21"/>
      <c r="G106" s="22"/>
    </row>
    <row r="107" spans="1:7" ht="15.75">
      <c r="A107" s="295">
        <v>0</v>
      </c>
      <c r="B107" s="219"/>
      <c r="C107" s="437" t="s">
        <v>2055</v>
      </c>
      <c r="D107" s="438"/>
      <c r="E107" s="439"/>
      <c r="F107" s="21"/>
      <c r="G107" s="22"/>
    </row>
    <row r="108" spans="1:7">
      <c r="A108" s="440">
        <v>31</v>
      </c>
      <c r="B108" s="457" t="s">
        <v>1983</v>
      </c>
      <c r="C108" s="455" t="s">
        <v>2056</v>
      </c>
      <c r="D108" s="420" t="s">
        <v>1137</v>
      </c>
      <c r="E108" s="421">
        <v>328</v>
      </c>
      <c r="F108" s="21"/>
      <c r="G108" s="22"/>
    </row>
    <row r="109" spans="1:7">
      <c r="A109" s="440">
        <v>0</v>
      </c>
      <c r="B109" s="457">
        <v>0</v>
      </c>
      <c r="C109" s="447" t="s">
        <v>2057</v>
      </c>
      <c r="D109" s="420" t="s">
        <v>1137</v>
      </c>
      <c r="E109" s="421">
        <f>1.05*E108</f>
        <v>344.40000000000003</v>
      </c>
      <c r="F109" s="21"/>
      <c r="G109" s="22"/>
    </row>
    <row r="110" spans="1:7">
      <c r="A110" s="440">
        <v>32</v>
      </c>
      <c r="B110" s="649" t="s">
        <v>2058</v>
      </c>
      <c r="C110" s="419" t="s">
        <v>2059</v>
      </c>
      <c r="D110" s="420" t="s">
        <v>1429</v>
      </c>
      <c r="E110" s="421">
        <f>E108*0.05</f>
        <v>16.400000000000002</v>
      </c>
      <c r="F110" s="21"/>
      <c r="G110" s="22"/>
    </row>
    <row r="111" spans="1:7">
      <c r="A111" s="440">
        <v>0</v>
      </c>
      <c r="B111" s="649">
        <v>0</v>
      </c>
      <c r="C111" s="485" t="s">
        <v>2060</v>
      </c>
      <c r="D111" s="420" t="s">
        <v>1429</v>
      </c>
      <c r="E111" s="421">
        <f>1.05*E110</f>
        <v>17.220000000000002</v>
      </c>
      <c r="F111" s="21"/>
      <c r="G111" s="22"/>
    </row>
    <row r="112" spans="1:7">
      <c r="A112" s="440">
        <v>0</v>
      </c>
      <c r="B112" s="649">
        <v>0</v>
      </c>
      <c r="C112" s="485" t="s">
        <v>1972</v>
      </c>
      <c r="D112" s="420" t="s">
        <v>1973</v>
      </c>
      <c r="E112" s="421">
        <f>0.25*E110</f>
        <v>4.1000000000000005</v>
      </c>
      <c r="F112" s="21"/>
      <c r="G112" s="22"/>
    </row>
    <row r="113" spans="1:7" ht="15.75">
      <c r="A113" s="295">
        <v>0</v>
      </c>
      <c r="B113" s="219"/>
      <c r="C113" s="437" t="s">
        <v>2061</v>
      </c>
      <c r="D113" s="438"/>
      <c r="E113" s="439"/>
      <c r="F113" s="21"/>
      <c r="G113" s="22"/>
    </row>
    <row r="114" spans="1:7">
      <c r="A114" s="440">
        <v>33</v>
      </c>
      <c r="B114" s="457" t="s">
        <v>1983</v>
      </c>
      <c r="C114" s="455" t="s">
        <v>2056</v>
      </c>
      <c r="D114" s="420" t="s">
        <v>1137</v>
      </c>
      <c r="E114" s="421">
        <v>690</v>
      </c>
      <c r="F114" s="21"/>
      <c r="G114" s="22"/>
    </row>
    <row r="115" spans="1:7">
      <c r="A115" s="440">
        <v>0</v>
      </c>
      <c r="B115" s="457">
        <v>0</v>
      </c>
      <c r="C115" s="447" t="s">
        <v>2057</v>
      </c>
      <c r="D115" s="420" t="s">
        <v>1137</v>
      </c>
      <c r="E115" s="421">
        <f>1.05*E114</f>
        <v>724.5</v>
      </c>
      <c r="F115" s="21"/>
      <c r="G115" s="22"/>
    </row>
    <row r="116" spans="1:7">
      <c r="A116" s="440">
        <v>34</v>
      </c>
      <c r="B116" s="649" t="s">
        <v>2058</v>
      </c>
      <c r="C116" s="419" t="s">
        <v>2059</v>
      </c>
      <c r="D116" s="420" t="s">
        <v>1429</v>
      </c>
      <c r="E116" s="421">
        <f>E114*0.05</f>
        <v>34.5</v>
      </c>
      <c r="F116" s="21"/>
      <c r="G116" s="22"/>
    </row>
    <row r="117" spans="1:7">
      <c r="A117" s="440">
        <v>0</v>
      </c>
      <c r="B117" s="649">
        <v>0</v>
      </c>
      <c r="C117" s="485" t="s">
        <v>2060</v>
      </c>
      <c r="D117" s="420" t="s">
        <v>1429</v>
      </c>
      <c r="E117" s="421">
        <f>1.05*E116</f>
        <v>36.225000000000001</v>
      </c>
      <c r="F117" s="21"/>
      <c r="G117" s="22"/>
    </row>
    <row r="118" spans="1:7">
      <c r="A118" s="440">
        <v>0</v>
      </c>
      <c r="B118" s="649">
        <v>0</v>
      </c>
      <c r="C118" s="485" t="s">
        <v>1972</v>
      </c>
      <c r="D118" s="420" t="s">
        <v>1973</v>
      </c>
      <c r="E118" s="421">
        <f>0.25*E116</f>
        <v>8.625</v>
      </c>
      <c r="F118" s="21"/>
      <c r="G118" s="22"/>
    </row>
    <row r="119" spans="1:7">
      <c r="A119" s="440">
        <v>35</v>
      </c>
      <c r="B119" s="486" t="s">
        <v>2062</v>
      </c>
      <c r="C119" s="480" t="s">
        <v>2063</v>
      </c>
      <c r="D119" s="420" t="s">
        <v>1137</v>
      </c>
      <c r="E119" s="421">
        <f>E114</f>
        <v>690</v>
      </c>
      <c r="F119" s="21"/>
      <c r="G119" s="22"/>
    </row>
    <row r="120" spans="1:7">
      <c r="A120" s="440">
        <v>0</v>
      </c>
      <c r="B120" s="486">
        <v>0</v>
      </c>
      <c r="C120" s="447" t="s">
        <v>2064</v>
      </c>
      <c r="D120" s="420" t="s">
        <v>1137</v>
      </c>
      <c r="E120" s="421">
        <f>E119*1.05</f>
        <v>724.5</v>
      </c>
      <c r="F120" s="21"/>
      <c r="G120" s="22"/>
    </row>
    <row r="121" spans="1:7">
      <c r="A121" s="440">
        <v>0</v>
      </c>
      <c r="B121" s="486">
        <v>0</v>
      </c>
      <c r="C121" s="447" t="s">
        <v>2065</v>
      </c>
      <c r="D121" s="420" t="s">
        <v>1967</v>
      </c>
      <c r="E121" s="421">
        <f>E119*5</f>
        <v>3450</v>
      </c>
      <c r="F121" s="21"/>
      <c r="G121" s="22"/>
    </row>
    <row r="122" spans="1:7">
      <c r="A122" s="440">
        <v>0</v>
      </c>
      <c r="B122" s="486">
        <v>0</v>
      </c>
      <c r="C122" s="447" t="s">
        <v>2066</v>
      </c>
      <c r="D122" s="420" t="s">
        <v>18</v>
      </c>
      <c r="E122" s="421">
        <f>E119*8</f>
        <v>5520</v>
      </c>
      <c r="F122" s="509"/>
      <c r="G122" s="510"/>
    </row>
    <row r="123" spans="1:7">
      <c r="A123" s="440">
        <v>36</v>
      </c>
      <c r="B123" s="457" t="s">
        <v>1983</v>
      </c>
      <c r="C123" s="455" t="s">
        <v>2056</v>
      </c>
      <c r="D123" s="420" t="s">
        <v>1137</v>
      </c>
      <c r="E123" s="421">
        <f>E114</f>
        <v>690</v>
      </c>
      <c r="F123" s="509"/>
      <c r="G123" s="510"/>
    </row>
    <row r="124" spans="1:7">
      <c r="A124" s="440">
        <v>0</v>
      </c>
      <c r="B124" s="457">
        <v>0</v>
      </c>
      <c r="C124" s="447" t="s">
        <v>2067</v>
      </c>
      <c r="D124" s="420" t="s">
        <v>1137</v>
      </c>
      <c r="E124" s="421">
        <f>1.05*E123</f>
        <v>724.5</v>
      </c>
      <c r="F124" s="509"/>
      <c r="G124" s="510"/>
    </row>
    <row r="125" spans="1:7">
      <c r="A125" s="440">
        <v>37</v>
      </c>
      <c r="B125" s="457" t="s">
        <v>1983</v>
      </c>
      <c r="C125" s="455" t="s">
        <v>2068</v>
      </c>
      <c r="D125" s="420" t="s">
        <v>1137</v>
      </c>
      <c r="E125" s="421">
        <v>690</v>
      </c>
      <c r="F125" s="509"/>
      <c r="G125" s="510"/>
    </row>
    <row r="126" spans="1:7">
      <c r="A126" s="440">
        <v>38</v>
      </c>
      <c r="B126" s="457" t="s">
        <v>1983</v>
      </c>
      <c r="C126" s="455" t="s">
        <v>2069</v>
      </c>
      <c r="D126" s="420" t="s">
        <v>1137</v>
      </c>
      <c r="E126" s="421">
        <v>690</v>
      </c>
      <c r="F126" s="509"/>
      <c r="G126" s="510"/>
    </row>
    <row r="127" spans="1:7" ht="15.75">
      <c r="A127" s="295">
        <v>0</v>
      </c>
      <c r="B127" s="219"/>
      <c r="C127" s="437" t="s">
        <v>2070</v>
      </c>
      <c r="D127" s="438"/>
      <c r="E127" s="439"/>
      <c r="F127" s="509"/>
      <c r="G127" s="510"/>
    </row>
    <row r="128" spans="1:7">
      <c r="A128" s="440">
        <v>39</v>
      </c>
      <c r="B128" s="457" t="s">
        <v>1983</v>
      </c>
      <c r="C128" s="455" t="s">
        <v>2056</v>
      </c>
      <c r="D128" s="420" t="s">
        <v>1137</v>
      </c>
      <c r="E128" s="421">
        <v>1865</v>
      </c>
      <c r="F128" s="509"/>
      <c r="G128" s="510"/>
    </row>
    <row r="129" spans="1:7">
      <c r="A129" s="440">
        <v>0</v>
      </c>
      <c r="B129" s="457">
        <v>0</v>
      </c>
      <c r="C129" s="447" t="s">
        <v>2057</v>
      </c>
      <c r="D129" s="420" t="s">
        <v>1137</v>
      </c>
      <c r="E129" s="421">
        <f>1.05*E128</f>
        <v>1958.25</v>
      </c>
      <c r="F129" s="509"/>
      <c r="G129" s="510"/>
    </row>
    <row r="130" spans="1:7">
      <c r="A130" s="440">
        <v>40</v>
      </c>
      <c r="B130" s="649" t="s">
        <v>2058</v>
      </c>
      <c r="C130" s="419" t="s">
        <v>2059</v>
      </c>
      <c r="D130" s="420" t="s">
        <v>1429</v>
      </c>
      <c r="E130" s="421">
        <v>1865</v>
      </c>
      <c r="F130" s="509"/>
      <c r="G130" s="510"/>
    </row>
    <row r="131" spans="1:7">
      <c r="A131" s="440">
        <v>0</v>
      </c>
      <c r="B131" s="649">
        <v>0</v>
      </c>
      <c r="C131" s="485" t="s">
        <v>2060</v>
      </c>
      <c r="D131" s="420" t="s">
        <v>1429</v>
      </c>
      <c r="E131" s="421">
        <f>1.05*E130</f>
        <v>1958.25</v>
      </c>
      <c r="F131" s="509"/>
      <c r="G131" s="510"/>
    </row>
    <row r="132" spans="1:7">
      <c r="A132" s="440">
        <v>0</v>
      </c>
      <c r="B132" s="649">
        <v>0</v>
      </c>
      <c r="C132" s="485" t="s">
        <v>1972</v>
      </c>
      <c r="D132" s="420" t="s">
        <v>1973</v>
      </c>
      <c r="E132" s="421">
        <f>0.25*E130</f>
        <v>466.25</v>
      </c>
      <c r="F132" s="509"/>
      <c r="G132" s="510"/>
    </row>
    <row r="133" spans="1:7" ht="15.75">
      <c r="A133" s="295">
        <v>0</v>
      </c>
      <c r="B133" s="219"/>
      <c r="C133" s="437" t="s">
        <v>2071</v>
      </c>
      <c r="D133" s="438"/>
      <c r="E133" s="439"/>
      <c r="F133" s="509"/>
      <c r="G133" s="510"/>
    </row>
    <row r="134" spans="1:7">
      <c r="A134" s="440">
        <v>41</v>
      </c>
      <c r="B134" s="457" t="s">
        <v>1983</v>
      </c>
      <c r="C134" s="455" t="s">
        <v>2056</v>
      </c>
      <c r="D134" s="420" t="s">
        <v>1137</v>
      </c>
      <c r="E134" s="421">
        <v>234</v>
      </c>
      <c r="F134" s="509"/>
      <c r="G134" s="510"/>
    </row>
    <row r="135" spans="1:7">
      <c r="A135" s="440">
        <v>0</v>
      </c>
      <c r="B135" s="457">
        <v>0</v>
      </c>
      <c r="C135" s="447" t="s">
        <v>2057</v>
      </c>
      <c r="D135" s="420" t="s">
        <v>1137</v>
      </c>
      <c r="E135" s="421">
        <f>1.05*E134</f>
        <v>245.70000000000002</v>
      </c>
      <c r="F135" s="509"/>
      <c r="G135" s="510"/>
    </row>
    <row r="136" spans="1:7">
      <c r="A136" s="440">
        <v>42</v>
      </c>
      <c r="B136" s="649" t="s">
        <v>2058</v>
      </c>
      <c r="C136" s="419" t="s">
        <v>2059</v>
      </c>
      <c r="D136" s="420" t="s">
        <v>1429</v>
      </c>
      <c r="E136" s="421">
        <f>E134*0.05</f>
        <v>11.700000000000001</v>
      </c>
      <c r="F136" s="509"/>
      <c r="G136" s="510"/>
    </row>
    <row r="137" spans="1:7">
      <c r="A137" s="440">
        <v>0</v>
      </c>
      <c r="B137" s="649">
        <v>0</v>
      </c>
      <c r="C137" s="485" t="s">
        <v>2060</v>
      </c>
      <c r="D137" s="420" t="s">
        <v>1429</v>
      </c>
      <c r="E137" s="421">
        <f>1.05*E136</f>
        <v>12.285000000000002</v>
      </c>
      <c r="F137" s="509"/>
      <c r="G137" s="510"/>
    </row>
    <row r="138" spans="1:7">
      <c r="A138" s="440">
        <v>0</v>
      </c>
      <c r="B138" s="649">
        <v>0</v>
      </c>
      <c r="C138" s="485" t="s">
        <v>1972</v>
      </c>
      <c r="D138" s="420" t="s">
        <v>1973</v>
      </c>
      <c r="E138" s="421">
        <f>0.25*E136</f>
        <v>2.9250000000000003</v>
      </c>
      <c r="F138" s="509"/>
      <c r="G138" s="510"/>
    </row>
    <row r="139" spans="1:7" ht="15.75">
      <c r="A139" s="295">
        <v>0</v>
      </c>
      <c r="B139" s="219"/>
      <c r="C139" s="437" t="s">
        <v>2072</v>
      </c>
      <c r="D139" s="438"/>
      <c r="E139" s="439"/>
      <c r="F139" s="509"/>
      <c r="G139" s="510"/>
    </row>
    <row r="140" spans="1:7">
      <c r="A140" s="440">
        <v>43</v>
      </c>
      <c r="B140" s="649" t="s">
        <v>2058</v>
      </c>
      <c r="C140" s="419" t="s">
        <v>2059</v>
      </c>
      <c r="D140" s="420" t="s">
        <v>1429</v>
      </c>
      <c r="E140" s="421">
        <f>58*0.05</f>
        <v>2.9000000000000004</v>
      </c>
      <c r="F140" s="509"/>
      <c r="G140" s="510"/>
    </row>
    <row r="141" spans="1:7">
      <c r="A141" s="440">
        <v>0</v>
      </c>
      <c r="B141" s="649">
        <v>0</v>
      </c>
      <c r="C141" s="485" t="s">
        <v>2060</v>
      </c>
      <c r="D141" s="420" t="s">
        <v>1429</v>
      </c>
      <c r="E141" s="421">
        <f>1.05*E140</f>
        <v>3.0450000000000004</v>
      </c>
      <c r="F141" s="509"/>
      <c r="G141" s="510"/>
    </row>
    <row r="142" spans="1:7">
      <c r="A142" s="440">
        <v>0</v>
      </c>
      <c r="B142" s="649">
        <v>0</v>
      </c>
      <c r="C142" s="485" t="s">
        <v>1972</v>
      </c>
      <c r="D142" s="420" t="s">
        <v>1973</v>
      </c>
      <c r="E142" s="421">
        <f>0.25*E140</f>
        <v>0.72500000000000009</v>
      </c>
      <c r="F142" s="509"/>
      <c r="G142" s="510"/>
    </row>
    <row r="143" spans="1:7" ht="15">
      <c r="A143" s="13"/>
      <c r="B143" s="13"/>
      <c r="C143" s="18"/>
      <c r="D143" s="19"/>
      <c r="E143" s="18"/>
      <c r="F143" s="18" t="s">
        <v>6</v>
      </c>
      <c r="G143" s="20"/>
    </row>
    <row r="144" spans="1:7" s="25" customFormat="1" ht="12.75" customHeight="1">
      <c r="B144" s="26" t="str">
        <f>'1,1'!B37</f>
        <v>Piezīmes:</v>
      </c>
    </row>
    <row r="145" spans="1:7" s="25" customFormat="1" ht="31.5" customHeight="1">
      <c r="A145" s="710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145" s="710"/>
      <c r="C145" s="710"/>
      <c r="D145" s="710"/>
      <c r="E145" s="710"/>
      <c r="F145" s="710"/>
      <c r="G145" s="710"/>
    </row>
    <row r="146" spans="1:7">
      <c r="B146" s="5" t="str">
        <f>'1,1'!B40</f>
        <v>Sastādīja:</v>
      </c>
    </row>
    <row r="147" spans="1:7" ht="14.25" customHeight="1">
      <c r="C147" s="33" t="str">
        <f>'1,1'!C41</f>
        <v>Arnis Gailītis</v>
      </c>
    </row>
    <row r="148" spans="1:7">
      <c r="C148" s="34" t="str">
        <f>'1,1'!C42</f>
        <v>Sertifikāta Nr.20-5643</v>
      </c>
      <c r="D148" s="35"/>
    </row>
    <row r="149" spans="1:7">
      <c r="B149" s="41" t="str">
        <f>'1,1'!B45</f>
        <v>Pārbaudīja:</v>
      </c>
      <c r="C149" s="3"/>
    </row>
    <row r="150" spans="1:7">
      <c r="B150" s="2"/>
      <c r="C150" s="33" t="str">
        <f>'1,1'!C46</f>
        <v>Andris Kokins</v>
      </c>
    </row>
    <row r="151" spans="1:7">
      <c r="B151" s="1"/>
      <c r="C151" s="34" t="str">
        <f>'1,1'!C47</f>
        <v>Sertifikāta Nr.10-0024</v>
      </c>
    </row>
  </sheetData>
  <mergeCells count="14">
    <mergeCell ref="A145:G145"/>
    <mergeCell ref="A1:C1"/>
    <mergeCell ref="A2:G2"/>
    <mergeCell ref="A7:G7"/>
    <mergeCell ref="A10:A11"/>
    <mergeCell ref="B10:B11"/>
    <mergeCell ref="C10:C11"/>
    <mergeCell ref="D10:D11"/>
    <mergeCell ref="E10:E11"/>
    <mergeCell ref="F10:F11"/>
    <mergeCell ref="G10:G11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117"/>
  <sheetViews>
    <sheetView showZeros="0" view="pageBreakPreview" topLeftCell="A7" zoomScaleNormal="100" zoomScaleSheetLayoutView="100" workbookViewId="0">
      <selection activeCell="E16" sqref="E16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8.140625" style="5" customWidth="1"/>
    <col min="5" max="6" width="9.140625" style="5"/>
    <col min="7" max="7" width="20.710937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686" t="s">
        <v>15</v>
      </c>
      <c r="B1" s="686"/>
      <c r="C1" s="686"/>
      <c r="D1" s="36" t="str">
        <f ca="1">MID(CELL("filename",A1), FIND("]", CELL("filename",A1))+ 1, 255)</f>
        <v>1,7</v>
      </c>
      <c r="E1" s="36"/>
      <c r="F1" s="36"/>
      <c r="G1" s="36"/>
    </row>
    <row r="2" spans="1:7" s="9" customFormat="1" ht="15">
      <c r="A2" s="687" t="str">
        <f>C13</f>
        <v>Jumts</v>
      </c>
      <c r="B2" s="687"/>
      <c r="C2" s="687"/>
      <c r="D2" s="687"/>
      <c r="E2" s="687"/>
      <c r="F2" s="687"/>
      <c r="G2" s="687"/>
    </row>
    <row r="3" spans="1:7" ht="47.25" customHeight="1">
      <c r="A3" s="6"/>
      <c r="B3" s="6" t="s">
        <v>2</v>
      </c>
      <c r="C3" s="695" t="str">
        <f>'1,1'!C3:G3</f>
        <v>Skolas ēka un Siguldas mācību korpuss</v>
      </c>
      <c r="D3" s="695"/>
      <c r="E3" s="695"/>
      <c r="F3" s="695"/>
      <c r="G3" s="695"/>
    </row>
    <row r="4" spans="1:7" ht="40.5" customHeight="1">
      <c r="A4" s="6"/>
      <c r="B4" s="6" t="s">
        <v>3</v>
      </c>
      <c r="C4" s="695" t="str">
        <f>'1,1'!C4:G4</f>
        <v>Skolas ēkas pārbūve un Siguldas mācību korpusa būvniecība (1. kārta- mācību korpuss)</v>
      </c>
      <c r="D4" s="695"/>
      <c r="E4" s="695"/>
      <c r="F4" s="695"/>
      <c r="G4" s="695"/>
    </row>
    <row r="5" spans="1:7" ht="15">
      <c r="A5" s="6"/>
      <c r="B5" s="6" t="s">
        <v>4</v>
      </c>
      <c r="C5" s="695" t="str">
        <f>'1,1'!C5</f>
        <v>Ata Kronvalda iela 7, Sigulda</v>
      </c>
      <c r="D5" s="695"/>
      <c r="E5" s="695"/>
      <c r="F5" s="695"/>
      <c r="G5" s="695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</row>
    <row r="8" spans="1:7">
      <c r="A8" s="8"/>
      <c r="B8" s="8"/>
      <c r="D8" s="11"/>
      <c r="E8" s="14"/>
      <c r="F8" s="14"/>
      <c r="G8" s="10"/>
    </row>
    <row r="9" spans="1:7" ht="15" customHeight="1">
      <c r="A9" s="16"/>
      <c r="B9" s="16"/>
      <c r="C9" s="4" t="str">
        <f>'1,1'!C9</f>
        <v>Tāme sastādīta:  2017.gada 2. maijs</v>
      </c>
      <c r="F9" s="15"/>
      <c r="G9" s="15"/>
    </row>
    <row r="10" spans="1:7" ht="15">
      <c r="A10" s="16"/>
      <c r="B10" s="16"/>
    </row>
    <row r="11" spans="1:7" ht="14.25" customHeight="1">
      <c r="A11" s="690" t="s">
        <v>5</v>
      </c>
      <c r="B11" s="691" t="s">
        <v>7</v>
      </c>
      <c r="C11" s="693" t="s">
        <v>8</v>
      </c>
      <c r="D11" s="694" t="s">
        <v>9</v>
      </c>
      <c r="E11" s="690" t="s">
        <v>10</v>
      </c>
      <c r="F11" s="688" t="s">
        <v>19</v>
      </c>
      <c r="G11" s="688" t="s">
        <v>20</v>
      </c>
    </row>
    <row r="12" spans="1:7" ht="59.25" customHeight="1">
      <c r="A12" s="690"/>
      <c r="B12" s="692"/>
      <c r="C12" s="693"/>
      <c r="D12" s="694"/>
      <c r="E12" s="690"/>
      <c r="F12" s="689"/>
      <c r="G12" s="689"/>
    </row>
    <row r="13" spans="1:7" ht="15.75">
      <c r="A13" s="415">
        <v>0</v>
      </c>
      <c r="B13" s="653"/>
      <c r="C13" s="48" t="s">
        <v>2417</v>
      </c>
      <c r="D13" s="417"/>
      <c r="E13" s="654"/>
      <c r="F13" s="23"/>
      <c r="G13" s="24"/>
    </row>
    <row r="14" spans="1:7">
      <c r="A14" s="536">
        <v>0</v>
      </c>
      <c r="B14" s="655"/>
      <c r="C14" s="503" t="s">
        <v>2044</v>
      </c>
      <c r="D14" s="567"/>
      <c r="E14" s="567"/>
      <c r="F14" s="21"/>
      <c r="G14" s="22"/>
    </row>
    <row r="15" spans="1:7">
      <c r="A15" s="536">
        <v>0</v>
      </c>
      <c r="B15" s="436"/>
      <c r="C15" s="207" t="s">
        <v>2073</v>
      </c>
      <c r="D15" s="567"/>
      <c r="E15" s="567"/>
      <c r="F15" s="21"/>
      <c r="G15" s="22"/>
    </row>
    <row r="16" spans="1:7" ht="76.5">
      <c r="A16" s="536">
        <v>1</v>
      </c>
      <c r="B16" s="141" t="s">
        <v>2031</v>
      </c>
      <c r="C16" s="656" t="s">
        <v>2032</v>
      </c>
      <c r="D16" s="320" t="s">
        <v>1967</v>
      </c>
      <c r="E16" s="657">
        <f>8633.5+6160+529.8+2051.6+414.1+1094.8+621.5+2002.5+372.3+2500</f>
        <v>24380.099999999995</v>
      </c>
      <c r="F16" s="21"/>
      <c r="G16" s="22"/>
    </row>
    <row r="17" spans="1:7" ht="25.5">
      <c r="A17" s="536">
        <v>0</v>
      </c>
      <c r="B17" s="436"/>
      <c r="C17" s="527" t="s">
        <v>2037</v>
      </c>
      <c r="D17" s="658" t="s">
        <v>1967</v>
      </c>
      <c r="E17" s="659">
        <f>E16*1.1</f>
        <v>26818.109999999997</v>
      </c>
      <c r="F17" s="21"/>
      <c r="G17" s="22"/>
    </row>
    <row r="18" spans="1:7">
      <c r="A18" s="536">
        <v>0</v>
      </c>
      <c r="B18" s="436"/>
      <c r="C18" s="527" t="s">
        <v>2034</v>
      </c>
      <c r="D18" s="320" t="s">
        <v>37</v>
      </c>
      <c r="E18" s="658">
        <v>1</v>
      </c>
      <c r="F18" s="21"/>
      <c r="G18" s="22"/>
    </row>
    <row r="19" spans="1:7">
      <c r="A19" s="536">
        <v>2</v>
      </c>
      <c r="B19" s="436"/>
      <c r="C19" s="311" t="s">
        <v>2074</v>
      </c>
      <c r="D19" s="320" t="s">
        <v>1137</v>
      </c>
      <c r="E19" s="658">
        <v>255</v>
      </c>
      <c r="F19" s="21"/>
      <c r="G19" s="22"/>
    </row>
    <row r="20" spans="1:7">
      <c r="A20" s="536">
        <v>3</v>
      </c>
      <c r="B20" s="436"/>
      <c r="C20" s="311" t="s">
        <v>2326</v>
      </c>
      <c r="D20" s="320" t="s">
        <v>40</v>
      </c>
      <c r="E20" s="658">
        <v>14</v>
      </c>
      <c r="F20" s="21"/>
      <c r="G20" s="22"/>
    </row>
    <row r="21" spans="1:7">
      <c r="A21" s="536">
        <v>4</v>
      </c>
      <c r="B21" s="436"/>
      <c r="C21" s="311" t="s">
        <v>2075</v>
      </c>
      <c r="D21" s="320" t="s">
        <v>40</v>
      </c>
      <c r="E21" s="658">
        <v>8</v>
      </c>
      <c r="F21" s="21"/>
      <c r="G21" s="22"/>
    </row>
    <row r="22" spans="1:7">
      <c r="A22" s="536">
        <v>0</v>
      </c>
      <c r="B22" s="436"/>
      <c r="C22" s="207"/>
      <c r="D22" s="567"/>
      <c r="E22" s="567"/>
      <c r="F22" s="21"/>
      <c r="G22" s="22"/>
    </row>
    <row r="23" spans="1:7">
      <c r="A23" s="536">
        <v>0</v>
      </c>
      <c r="B23" s="436"/>
      <c r="C23" s="207" t="s">
        <v>2076</v>
      </c>
      <c r="D23" s="567"/>
      <c r="E23" s="567"/>
      <c r="F23" s="21"/>
      <c r="G23" s="22"/>
    </row>
    <row r="24" spans="1:7" ht="76.5">
      <c r="A24" s="536">
        <v>5</v>
      </c>
      <c r="B24" s="141" t="s">
        <v>2031</v>
      </c>
      <c r="C24" s="656" t="s">
        <v>2032</v>
      </c>
      <c r="D24" s="320" t="s">
        <v>1967</v>
      </c>
      <c r="E24" s="657">
        <f>10596+2020+5566+4609+2730</f>
        <v>25521</v>
      </c>
      <c r="F24" s="21"/>
      <c r="G24" s="22"/>
    </row>
    <row r="25" spans="1:7" ht="25.5">
      <c r="A25" s="536">
        <v>0</v>
      </c>
      <c r="B25" s="436"/>
      <c r="C25" s="527" t="s">
        <v>2037</v>
      </c>
      <c r="D25" s="658" t="s">
        <v>1967</v>
      </c>
      <c r="E25" s="659">
        <f>E24*1.1</f>
        <v>28073.100000000002</v>
      </c>
      <c r="F25" s="21"/>
      <c r="G25" s="22"/>
    </row>
    <row r="26" spans="1:7">
      <c r="A26" s="536">
        <v>0</v>
      </c>
      <c r="B26" s="436"/>
      <c r="C26" s="527" t="s">
        <v>2034</v>
      </c>
      <c r="D26" s="320" t="s">
        <v>37</v>
      </c>
      <c r="E26" s="658">
        <v>1</v>
      </c>
      <c r="F26" s="21"/>
      <c r="G26" s="22"/>
    </row>
    <row r="27" spans="1:7">
      <c r="A27" s="536">
        <v>6</v>
      </c>
      <c r="B27" s="436" t="s">
        <v>1580</v>
      </c>
      <c r="C27" s="311" t="s">
        <v>2327</v>
      </c>
      <c r="D27" s="320" t="s">
        <v>1137</v>
      </c>
      <c r="E27" s="658">
        <v>535</v>
      </c>
      <c r="F27" s="21"/>
      <c r="G27" s="22"/>
    </row>
    <row r="28" spans="1:7">
      <c r="A28" s="536">
        <v>7</v>
      </c>
      <c r="B28" s="436" t="s">
        <v>1580</v>
      </c>
      <c r="C28" s="311" t="s">
        <v>2326</v>
      </c>
      <c r="D28" s="320" t="s">
        <v>40</v>
      </c>
      <c r="E28" s="658">
        <v>51</v>
      </c>
      <c r="F28" s="21"/>
      <c r="G28" s="22"/>
    </row>
    <row r="29" spans="1:7">
      <c r="A29" s="536" t="s">
        <v>2309</v>
      </c>
      <c r="B29" s="436" t="s">
        <v>1580</v>
      </c>
      <c r="C29" s="311" t="s">
        <v>2075</v>
      </c>
      <c r="D29" s="320" t="s">
        <v>40</v>
      </c>
      <c r="E29" s="658">
        <v>7</v>
      </c>
      <c r="F29" s="21"/>
      <c r="G29" s="22"/>
    </row>
    <row r="30" spans="1:7">
      <c r="A30" s="536">
        <v>0</v>
      </c>
      <c r="B30" s="655"/>
      <c r="C30" s="503" t="s">
        <v>1981</v>
      </c>
      <c r="D30" s="567"/>
      <c r="E30" s="567"/>
      <c r="F30" s="21"/>
      <c r="G30" s="22"/>
    </row>
    <row r="31" spans="1:7">
      <c r="A31" s="531">
        <v>0</v>
      </c>
      <c r="B31" s="660"/>
      <c r="C31" s="487" t="s">
        <v>2077</v>
      </c>
      <c r="D31" s="539"/>
      <c r="E31" s="540"/>
      <c r="F31" s="21"/>
      <c r="G31" s="22"/>
    </row>
    <row r="32" spans="1:7">
      <c r="A32" s="531">
        <v>8</v>
      </c>
      <c r="B32" s="141"/>
      <c r="C32" s="650" t="s">
        <v>2078</v>
      </c>
      <c r="D32" s="539" t="s">
        <v>1137</v>
      </c>
      <c r="E32" s="540">
        <f>325+605</f>
        <v>930</v>
      </c>
      <c r="F32" s="21"/>
      <c r="G32" s="22"/>
    </row>
    <row r="33" spans="1:7">
      <c r="A33" s="531">
        <v>0</v>
      </c>
      <c r="B33" s="141"/>
      <c r="C33" s="661" t="s">
        <v>2079</v>
      </c>
      <c r="D33" s="539" t="s">
        <v>1137</v>
      </c>
      <c r="E33" s="540">
        <f>1.05*E32</f>
        <v>976.5</v>
      </c>
      <c r="F33" s="21"/>
      <c r="G33" s="22"/>
    </row>
    <row r="34" spans="1:7">
      <c r="A34" s="531">
        <v>9</v>
      </c>
      <c r="B34" s="141"/>
      <c r="C34" s="650" t="s">
        <v>2080</v>
      </c>
      <c r="D34" s="539" t="s">
        <v>1137</v>
      </c>
      <c r="E34" s="540">
        <f>E32</f>
        <v>930</v>
      </c>
      <c r="F34" s="21"/>
      <c r="G34" s="22"/>
    </row>
    <row r="35" spans="1:7">
      <c r="A35" s="531">
        <v>0</v>
      </c>
      <c r="B35" s="141"/>
      <c r="C35" s="661" t="s">
        <v>2081</v>
      </c>
      <c r="D35" s="539" t="s">
        <v>1137</v>
      </c>
      <c r="E35" s="540">
        <f>1.2*E34</f>
        <v>1116</v>
      </c>
      <c r="F35" s="21"/>
      <c r="G35" s="22"/>
    </row>
    <row r="36" spans="1:7">
      <c r="A36" s="531">
        <v>10</v>
      </c>
      <c r="B36" s="141"/>
      <c r="C36" s="650" t="s">
        <v>2078</v>
      </c>
      <c r="D36" s="539" t="s">
        <v>1137</v>
      </c>
      <c r="E36" s="540">
        <f>E32</f>
        <v>930</v>
      </c>
      <c r="F36" s="21"/>
      <c r="G36" s="22"/>
    </row>
    <row r="37" spans="1:7">
      <c r="A37" s="531">
        <v>0</v>
      </c>
      <c r="B37" s="141"/>
      <c r="C37" s="661" t="s">
        <v>2082</v>
      </c>
      <c r="D37" s="539" t="s">
        <v>1137</v>
      </c>
      <c r="E37" s="540">
        <f>1.05*E36</f>
        <v>976.5</v>
      </c>
      <c r="F37" s="21"/>
      <c r="G37" s="22"/>
    </row>
    <row r="38" spans="1:7" ht="25.5">
      <c r="A38" s="531">
        <v>11</v>
      </c>
      <c r="B38" s="141"/>
      <c r="C38" s="650" t="s">
        <v>2083</v>
      </c>
      <c r="D38" s="539" t="s">
        <v>1137</v>
      </c>
      <c r="E38" s="540">
        <f>E32</f>
        <v>930</v>
      </c>
      <c r="F38" s="21"/>
      <c r="G38" s="22"/>
    </row>
    <row r="39" spans="1:7">
      <c r="A39" s="531">
        <v>0</v>
      </c>
      <c r="B39" s="141"/>
      <c r="C39" s="661" t="s">
        <v>2084</v>
      </c>
      <c r="D39" s="539" t="s">
        <v>1137</v>
      </c>
      <c r="E39" s="540">
        <f>1.05*E38</f>
        <v>976.5</v>
      </c>
      <c r="F39" s="21"/>
      <c r="G39" s="22"/>
    </row>
    <row r="40" spans="1:7">
      <c r="A40" s="531">
        <v>12</v>
      </c>
      <c r="B40" s="662" t="s">
        <v>2085</v>
      </c>
      <c r="C40" s="488" t="s">
        <v>2086</v>
      </c>
      <c r="D40" s="539" t="s">
        <v>1137</v>
      </c>
      <c r="E40" s="540">
        <f>E32</f>
        <v>930</v>
      </c>
      <c r="F40" s="21"/>
      <c r="G40" s="22"/>
    </row>
    <row r="41" spans="1:7">
      <c r="A41" s="531">
        <v>0</v>
      </c>
      <c r="B41" s="662">
        <v>0</v>
      </c>
      <c r="C41" s="489" t="s">
        <v>2087</v>
      </c>
      <c r="D41" s="539" t="s">
        <v>1137</v>
      </c>
      <c r="E41" s="540">
        <f>1.17*E40</f>
        <v>1088.0999999999999</v>
      </c>
      <c r="F41" s="21"/>
      <c r="G41" s="22"/>
    </row>
    <row r="42" spans="1:7">
      <c r="A42" s="531">
        <v>13</v>
      </c>
      <c r="B42" s="662" t="s">
        <v>2085</v>
      </c>
      <c r="C42" s="652" t="s">
        <v>2088</v>
      </c>
      <c r="D42" s="539" t="s">
        <v>1137</v>
      </c>
      <c r="E42" s="540">
        <f>E32</f>
        <v>930</v>
      </c>
      <c r="F42" s="21"/>
      <c r="G42" s="22"/>
    </row>
    <row r="43" spans="1:7">
      <c r="A43" s="531">
        <v>0</v>
      </c>
      <c r="B43" s="662">
        <v>0</v>
      </c>
      <c r="C43" s="489" t="s">
        <v>2089</v>
      </c>
      <c r="D43" s="539" t="s">
        <v>1137</v>
      </c>
      <c r="E43" s="540">
        <f>1.17*E42</f>
        <v>1088.0999999999999</v>
      </c>
      <c r="F43" s="21"/>
      <c r="G43" s="22"/>
    </row>
    <row r="44" spans="1:7">
      <c r="A44" s="531">
        <v>0</v>
      </c>
      <c r="B44" s="662"/>
      <c r="C44" s="489"/>
      <c r="D44" s="539"/>
      <c r="E44" s="540"/>
      <c r="F44" s="21"/>
      <c r="G44" s="22"/>
    </row>
    <row r="45" spans="1:7">
      <c r="A45" s="531">
        <v>0</v>
      </c>
      <c r="B45" s="662"/>
      <c r="C45" s="489"/>
      <c r="D45" s="539"/>
      <c r="E45" s="540"/>
      <c r="F45" s="21"/>
      <c r="G45" s="22"/>
    </row>
    <row r="46" spans="1:7">
      <c r="A46" s="531">
        <v>0</v>
      </c>
      <c r="B46" s="662"/>
      <c r="C46" s="489"/>
      <c r="D46" s="539"/>
      <c r="E46" s="540"/>
      <c r="F46" s="21"/>
      <c r="G46" s="22"/>
    </row>
    <row r="47" spans="1:7">
      <c r="A47" s="531">
        <v>0</v>
      </c>
      <c r="B47" s="660"/>
      <c r="C47" s="487" t="s">
        <v>2090</v>
      </c>
      <c r="D47" s="539"/>
      <c r="E47" s="540"/>
      <c r="F47" s="21"/>
      <c r="G47" s="22"/>
    </row>
    <row r="48" spans="1:7">
      <c r="A48" s="531">
        <v>14</v>
      </c>
      <c r="B48" s="662" t="s">
        <v>2085</v>
      </c>
      <c r="C48" s="652" t="s">
        <v>2091</v>
      </c>
      <c r="D48" s="539" t="s">
        <v>1137</v>
      </c>
      <c r="E48" s="540">
        <v>120</v>
      </c>
      <c r="F48" s="21"/>
      <c r="G48" s="22"/>
    </row>
    <row r="49" spans="1:7">
      <c r="A49" s="531">
        <v>15</v>
      </c>
      <c r="B49" s="141"/>
      <c r="C49" s="650" t="s">
        <v>2078</v>
      </c>
      <c r="D49" s="539" t="s">
        <v>1137</v>
      </c>
      <c r="E49" s="540">
        <v>120</v>
      </c>
      <c r="F49" s="21"/>
      <c r="G49" s="22"/>
    </row>
    <row r="50" spans="1:7">
      <c r="A50" s="531">
        <v>0</v>
      </c>
      <c r="B50" s="141"/>
      <c r="C50" s="661" t="s">
        <v>2079</v>
      </c>
      <c r="D50" s="539" t="s">
        <v>1137</v>
      </c>
      <c r="E50" s="540">
        <f>1.05*E49</f>
        <v>126</v>
      </c>
      <c r="F50" s="21"/>
      <c r="G50" s="22"/>
    </row>
    <row r="51" spans="1:7">
      <c r="A51" s="531">
        <v>16</v>
      </c>
      <c r="B51" s="141"/>
      <c r="C51" s="650" t="s">
        <v>2080</v>
      </c>
      <c r="D51" s="539" t="s">
        <v>1137</v>
      </c>
      <c r="E51" s="540">
        <v>120</v>
      </c>
      <c r="F51" s="21"/>
      <c r="G51" s="22"/>
    </row>
    <row r="52" spans="1:7">
      <c r="A52" s="531">
        <v>0</v>
      </c>
      <c r="B52" s="141"/>
      <c r="C52" s="661" t="s">
        <v>2081</v>
      </c>
      <c r="D52" s="539" t="s">
        <v>1137</v>
      </c>
      <c r="E52" s="540">
        <f>1.2*E51</f>
        <v>144</v>
      </c>
      <c r="F52" s="21"/>
      <c r="G52" s="22"/>
    </row>
    <row r="53" spans="1:7">
      <c r="A53" s="531">
        <v>17</v>
      </c>
      <c r="B53" s="141"/>
      <c r="C53" s="650" t="s">
        <v>2078</v>
      </c>
      <c r="D53" s="539" t="s">
        <v>1137</v>
      </c>
      <c r="E53" s="540">
        <v>120</v>
      </c>
      <c r="F53" s="21"/>
      <c r="G53" s="22"/>
    </row>
    <row r="54" spans="1:7">
      <c r="A54" s="531">
        <v>0</v>
      </c>
      <c r="B54" s="141"/>
      <c r="C54" s="661" t="s">
        <v>2082</v>
      </c>
      <c r="D54" s="539" t="s">
        <v>1137</v>
      </c>
      <c r="E54" s="540">
        <f>1.05*E53</f>
        <v>126</v>
      </c>
      <c r="F54" s="21"/>
      <c r="G54" s="22"/>
    </row>
    <row r="55" spans="1:7" ht="25.5">
      <c r="A55" s="531">
        <v>18</v>
      </c>
      <c r="B55" s="141"/>
      <c r="C55" s="650" t="s">
        <v>2083</v>
      </c>
      <c r="D55" s="539" t="s">
        <v>1137</v>
      </c>
      <c r="E55" s="540">
        <v>120</v>
      </c>
      <c r="F55" s="21"/>
      <c r="G55" s="22"/>
    </row>
    <row r="56" spans="1:7">
      <c r="A56" s="531">
        <v>0</v>
      </c>
      <c r="B56" s="141"/>
      <c r="C56" s="661" t="s">
        <v>2084</v>
      </c>
      <c r="D56" s="539" t="s">
        <v>1137</v>
      </c>
      <c r="E56" s="540">
        <f>1.05*E55</f>
        <v>126</v>
      </c>
      <c r="F56" s="21"/>
      <c r="G56" s="22"/>
    </row>
    <row r="57" spans="1:7">
      <c r="A57" s="531">
        <v>19</v>
      </c>
      <c r="B57" s="662" t="s">
        <v>2085</v>
      </c>
      <c r="C57" s="488" t="s">
        <v>2086</v>
      </c>
      <c r="D57" s="539" t="s">
        <v>1137</v>
      </c>
      <c r="E57" s="540">
        <v>120</v>
      </c>
      <c r="F57" s="21"/>
      <c r="G57" s="22"/>
    </row>
    <row r="58" spans="1:7">
      <c r="A58" s="531">
        <v>0</v>
      </c>
      <c r="B58" s="662">
        <v>0</v>
      </c>
      <c r="C58" s="489" t="s">
        <v>2087</v>
      </c>
      <c r="D58" s="539" t="s">
        <v>1137</v>
      </c>
      <c r="E58" s="540">
        <f>1.17*E57</f>
        <v>140.39999999999998</v>
      </c>
      <c r="F58" s="21"/>
      <c r="G58" s="22"/>
    </row>
    <row r="59" spans="1:7">
      <c r="A59" s="531">
        <v>20</v>
      </c>
      <c r="B59" s="662" t="s">
        <v>2085</v>
      </c>
      <c r="C59" s="652" t="s">
        <v>2088</v>
      </c>
      <c r="D59" s="539" t="s">
        <v>1137</v>
      </c>
      <c r="E59" s="540">
        <v>120</v>
      </c>
      <c r="F59" s="21"/>
      <c r="G59" s="22"/>
    </row>
    <row r="60" spans="1:7">
      <c r="A60" s="531">
        <v>0</v>
      </c>
      <c r="B60" s="662">
        <v>0</v>
      </c>
      <c r="C60" s="489" t="s">
        <v>2089</v>
      </c>
      <c r="D60" s="539" t="s">
        <v>1137</v>
      </c>
      <c r="E60" s="540">
        <f>1.17*E59</f>
        <v>140.39999999999998</v>
      </c>
      <c r="F60" s="21"/>
      <c r="G60" s="22"/>
    </row>
    <row r="61" spans="1:7">
      <c r="A61" s="531">
        <v>0</v>
      </c>
      <c r="B61" s="662"/>
      <c r="C61" s="487" t="s">
        <v>2092</v>
      </c>
      <c r="D61" s="539"/>
      <c r="E61" s="540"/>
      <c r="F61" s="21"/>
      <c r="G61" s="22"/>
    </row>
    <row r="62" spans="1:7">
      <c r="A62" s="531">
        <v>21</v>
      </c>
      <c r="B62" s="662" t="s">
        <v>2085</v>
      </c>
      <c r="C62" s="652" t="s">
        <v>2091</v>
      </c>
      <c r="D62" s="539" t="s">
        <v>1137</v>
      </c>
      <c r="E62" s="540">
        <v>150</v>
      </c>
      <c r="F62" s="21"/>
      <c r="G62" s="22"/>
    </row>
    <row r="63" spans="1:7">
      <c r="A63" s="531">
        <v>22</v>
      </c>
      <c r="B63" s="141"/>
      <c r="C63" s="650" t="s">
        <v>2078</v>
      </c>
      <c r="D63" s="539" t="s">
        <v>1137</v>
      </c>
      <c r="E63" s="540">
        <v>150</v>
      </c>
      <c r="F63" s="21"/>
      <c r="G63" s="22"/>
    </row>
    <row r="64" spans="1:7">
      <c r="A64" s="531">
        <v>0</v>
      </c>
      <c r="B64" s="141"/>
      <c r="C64" s="661" t="s">
        <v>2079</v>
      </c>
      <c r="D64" s="539" t="s">
        <v>1137</v>
      </c>
      <c r="E64" s="540">
        <f>1.05*E63</f>
        <v>157.5</v>
      </c>
      <c r="F64" s="21"/>
      <c r="G64" s="22"/>
    </row>
    <row r="65" spans="1:7">
      <c r="A65" s="531">
        <v>23</v>
      </c>
      <c r="B65" s="141"/>
      <c r="C65" s="650" t="s">
        <v>2080</v>
      </c>
      <c r="D65" s="539" t="s">
        <v>1137</v>
      </c>
      <c r="E65" s="540">
        <v>150</v>
      </c>
      <c r="F65" s="21"/>
      <c r="G65" s="22"/>
    </row>
    <row r="66" spans="1:7">
      <c r="A66" s="531">
        <v>0</v>
      </c>
      <c r="B66" s="141"/>
      <c r="C66" s="661" t="s">
        <v>2081</v>
      </c>
      <c r="D66" s="539" t="s">
        <v>1137</v>
      </c>
      <c r="E66" s="540">
        <f>1.2*E65</f>
        <v>180</v>
      </c>
      <c r="F66" s="21"/>
      <c r="G66" s="22"/>
    </row>
    <row r="67" spans="1:7">
      <c r="A67" s="531">
        <v>24</v>
      </c>
      <c r="B67" s="141"/>
      <c r="C67" s="650" t="s">
        <v>2078</v>
      </c>
      <c r="D67" s="539" t="s">
        <v>1137</v>
      </c>
      <c r="E67" s="540">
        <v>150</v>
      </c>
      <c r="F67" s="21"/>
      <c r="G67" s="22"/>
    </row>
    <row r="68" spans="1:7">
      <c r="A68" s="531">
        <v>0</v>
      </c>
      <c r="B68" s="141"/>
      <c r="C68" s="661" t="s">
        <v>2082</v>
      </c>
      <c r="D68" s="539" t="s">
        <v>1137</v>
      </c>
      <c r="E68" s="540">
        <f>1.05*E67</f>
        <v>157.5</v>
      </c>
      <c r="F68" s="21"/>
      <c r="G68" s="22"/>
    </row>
    <row r="69" spans="1:7" ht="25.5">
      <c r="A69" s="531">
        <v>25</v>
      </c>
      <c r="B69" s="141"/>
      <c r="C69" s="650" t="s">
        <v>2083</v>
      </c>
      <c r="D69" s="539" t="s">
        <v>1137</v>
      </c>
      <c r="E69" s="540">
        <v>150</v>
      </c>
      <c r="F69" s="21"/>
      <c r="G69" s="22"/>
    </row>
    <row r="70" spans="1:7">
      <c r="A70" s="531">
        <v>0</v>
      </c>
      <c r="B70" s="141"/>
      <c r="C70" s="661" t="s">
        <v>2084</v>
      </c>
      <c r="D70" s="539" t="s">
        <v>1137</v>
      </c>
      <c r="E70" s="540">
        <f>1.05*E69</f>
        <v>157.5</v>
      </c>
      <c r="F70" s="21"/>
      <c r="G70" s="22"/>
    </row>
    <row r="71" spans="1:7">
      <c r="A71" s="531">
        <v>26</v>
      </c>
      <c r="B71" s="662" t="s">
        <v>2085</v>
      </c>
      <c r="C71" s="488" t="s">
        <v>2086</v>
      </c>
      <c r="D71" s="539" t="s">
        <v>1137</v>
      </c>
      <c r="E71" s="540">
        <v>150</v>
      </c>
      <c r="F71" s="21"/>
      <c r="G71" s="22"/>
    </row>
    <row r="72" spans="1:7">
      <c r="A72" s="531">
        <v>0</v>
      </c>
      <c r="B72" s="662">
        <v>0</v>
      </c>
      <c r="C72" s="489" t="s">
        <v>2087</v>
      </c>
      <c r="D72" s="539" t="s">
        <v>1137</v>
      </c>
      <c r="E72" s="540">
        <f>1.17*E71</f>
        <v>175.5</v>
      </c>
      <c r="F72" s="21"/>
      <c r="G72" s="22"/>
    </row>
    <row r="73" spans="1:7">
      <c r="A73" s="531">
        <v>27</v>
      </c>
      <c r="B73" s="662" t="s">
        <v>2085</v>
      </c>
      <c r="C73" s="652" t="s">
        <v>2088</v>
      </c>
      <c r="D73" s="539" t="s">
        <v>1137</v>
      </c>
      <c r="E73" s="540">
        <v>150</v>
      </c>
      <c r="F73" s="21"/>
      <c r="G73" s="22"/>
    </row>
    <row r="74" spans="1:7">
      <c r="A74" s="531">
        <v>0</v>
      </c>
      <c r="B74" s="662">
        <v>0</v>
      </c>
      <c r="C74" s="489" t="s">
        <v>2089</v>
      </c>
      <c r="D74" s="539" t="s">
        <v>1137</v>
      </c>
      <c r="E74" s="540">
        <f>1.17*E73</f>
        <v>175.5</v>
      </c>
      <c r="F74" s="21"/>
      <c r="G74" s="22"/>
    </row>
    <row r="75" spans="1:7">
      <c r="A75" s="531">
        <v>28</v>
      </c>
      <c r="B75" s="662" t="s">
        <v>2085</v>
      </c>
      <c r="C75" s="663" t="s">
        <v>2093</v>
      </c>
      <c r="D75" s="539" t="s">
        <v>1137</v>
      </c>
      <c r="E75" s="540">
        <v>150</v>
      </c>
      <c r="F75" s="21"/>
      <c r="G75" s="22"/>
    </row>
    <row r="76" spans="1:7">
      <c r="A76" s="531">
        <v>29</v>
      </c>
      <c r="B76" s="662" t="s">
        <v>2085</v>
      </c>
      <c r="C76" s="663" t="s">
        <v>2094</v>
      </c>
      <c r="D76" s="539" t="s">
        <v>1137</v>
      </c>
      <c r="E76" s="540">
        <v>150</v>
      </c>
      <c r="F76" s="21"/>
      <c r="G76" s="22"/>
    </row>
    <row r="77" spans="1:7">
      <c r="A77" s="531">
        <v>30</v>
      </c>
      <c r="B77" s="662" t="s">
        <v>2085</v>
      </c>
      <c r="C77" s="663" t="s">
        <v>2095</v>
      </c>
      <c r="D77" s="539" t="s">
        <v>1137</v>
      </c>
      <c r="E77" s="540">
        <f>150-E78</f>
        <v>139</v>
      </c>
      <c r="F77" s="21"/>
      <c r="G77" s="22"/>
    </row>
    <row r="78" spans="1:7" ht="25.5">
      <c r="A78" s="531">
        <v>14</v>
      </c>
      <c r="B78" s="662" t="s">
        <v>1120</v>
      </c>
      <c r="C78" s="652" t="s">
        <v>2387</v>
      </c>
      <c r="D78" s="539" t="s">
        <v>1137</v>
      </c>
      <c r="E78" s="540">
        <v>11</v>
      </c>
      <c r="F78" s="21"/>
      <c r="G78" s="22"/>
    </row>
    <row r="79" spans="1:7">
      <c r="A79" s="531">
        <v>0</v>
      </c>
      <c r="B79" s="660"/>
      <c r="C79" s="487" t="s">
        <v>2096</v>
      </c>
      <c r="D79" s="539"/>
      <c r="E79" s="540"/>
      <c r="F79" s="21"/>
      <c r="G79" s="22"/>
    </row>
    <row r="80" spans="1:7">
      <c r="A80" s="531">
        <v>31</v>
      </c>
      <c r="B80" s="662" t="s">
        <v>2085</v>
      </c>
      <c r="C80" s="652" t="s">
        <v>2388</v>
      </c>
      <c r="D80" s="539" t="s">
        <v>18</v>
      </c>
      <c r="E80" s="540">
        <v>6</v>
      </c>
      <c r="F80" s="21"/>
      <c r="G80" s="22"/>
    </row>
    <row r="81" spans="1:7">
      <c r="A81" s="531">
        <v>32</v>
      </c>
      <c r="B81" s="662" t="s">
        <v>2085</v>
      </c>
      <c r="C81" s="652" t="s">
        <v>2097</v>
      </c>
      <c r="D81" s="539" t="s">
        <v>18</v>
      </c>
      <c r="E81" s="540">
        <v>12</v>
      </c>
      <c r="F81" s="21"/>
      <c r="G81" s="22"/>
    </row>
    <row r="82" spans="1:7">
      <c r="A82" s="531">
        <v>33</v>
      </c>
      <c r="B82" s="662" t="s">
        <v>2085</v>
      </c>
      <c r="C82" s="652" t="s">
        <v>2098</v>
      </c>
      <c r="D82" s="539" t="s">
        <v>32</v>
      </c>
      <c r="E82" s="540">
        <v>65</v>
      </c>
      <c r="F82" s="21"/>
      <c r="G82" s="22"/>
    </row>
    <row r="83" spans="1:7" ht="38.25">
      <c r="A83" s="531">
        <v>34</v>
      </c>
      <c r="B83" s="662" t="s">
        <v>2085</v>
      </c>
      <c r="C83" s="491" t="s">
        <v>2099</v>
      </c>
      <c r="D83" s="539" t="s">
        <v>32</v>
      </c>
      <c r="E83" s="540">
        <v>77</v>
      </c>
      <c r="F83" s="21"/>
      <c r="G83" s="22"/>
    </row>
    <row r="84" spans="1:7" ht="63.75">
      <c r="A84" s="531">
        <v>0</v>
      </c>
      <c r="B84" s="310" t="s">
        <v>1580</v>
      </c>
      <c r="C84" s="664" t="s">
        <v>2100</v>
      </c>
      <c r="D84" s="539" t="s">
        <v>1137</v>
      </c>
      <c r="E84" s="540">
        <f>E83*1.1</f>
        <v>84.7</v>
      </c>
      <c r="F84" s="21"/>
      <c r="G84" s="22"/>
    </row>
    <row r="85" spans="1:7">
      <c r="A85" s="531">
        <v>0</v>
      </c>
      <c r="B85" s="310"/>
      <c r="C85" s="664" t="s">
        <v>2101</v>
      </c>
      <c r="D85" s="539" t="s">
        <v>1137</v>
      </c>
      <c r="E85" s="540">
        <f>E83</f>
        <v>77</v>
      </c>
      <c r="F85" s="21"/>
      <c r="G85" s="22"/>
    </row>
    <row r="86" spans="1:7">
      <c r="A86" s="531">
        <v>0</v>
      </c>
      <c r="B86" s="310"/>
      <c r="C86" s="664" t="s">
        <v>2102</v>
      </c>
      <c r="D86" s="539" t="s">
        <v>1137</v>
      </c>
      <c r="E86" s="540">
        <f>E85</f>
        <v>77</v>
      </c>
      <c r="F86" s="21"/>
      <c r="G86" s="22"/>
    </row>
    <row r="87" spans="1:7">
      <c r="A87" s="531">
        <v>0</v>
      </c>
      <c r="B87" s="310"/>
      <c r="C87" s="664" t="s">
        <v>2103</v>
      </c>
      <c r="D87" s="539" t="s">
        <v>1137</v>
      </c>
      <c r="E87" s="540">
        <f>E86</f>
        <v>77</v>
      </c>
      <c r="F87" s="21"/>
      <c r="G87" s="22"/>
    </row>
    <row r="88" spans="1:7">
      <c r="A88" s="531">
        <v>0</v>
      </c>
      <c r="B88" s="310"/>
      <c r="C88" s="664" t="s">
        <v>67</v>
      </c>
      <c r="D88" s="539" t="s">
        <v>889</v>
      </c>
      <c r="E88" s="540">
        <v>1</v>
      </c>
      <c r="F88" s="21"/>
      <c r="G88" s="22"/>
    </row>
    <row r="89" spans="1:7" ht="38.25">
      <c r="A89" s="531">
        <v>35</v>
      </c>
      <c r="B89" s="662" t="s">
        <v>2085</v>
      </c>
      <c r="C89" s="652" t="s">
        <v>2104</v>
      </c>
      <c r="D89" s="539" t="s">
        <v>32</v>
      </c>
      <c r="E89" s="540">
        <v>43</v>
      </c>
      <c r="F89" s="21"/>
      <c r="G89" s="22"/>
    </row>
    <row r="90" spans="1:7" ht="25.5">
      <c r="A90" s="531">
        <v>36</v>
      </c>
      <c r="B90" s="662" t="s">
        <v>2085</v>
      </c>
      <c r="C90" s="652" t="s">
        <v>2105</v>
      </c>
      <c r="D90" s="539" t="s">
        <v>18</v>
      </c>
      <c r="E90" s="540">
        <v>4</v>
      </c>
      <c r="F90" s="21"/>
      <c r="G90" s="22"/>
    </row>
    <row r="91" spans="1:7">
      <c r="A91" s="531">
        <v>37</v>
      </c>
      <c r="B91" s="662" t="s">
        <v>2085</v>
      </c>
      <c r="C91" s="652" t="s">
        <v>2106</v>
      </c>
      <c r="D91" s="539" t="s">
        <v>889</v>
      </c>
      <c r="E91" s="540">
        <v>1</v>
      </c>
      <c r="F91" s="21"/>
      <c r="G91" s="22"/>
    </row>
    <row r="92" spans="1:7">
      <c r="A92" s="531">
        <v>38</v>
      </c>
      <c r="B92" s="662" t="s">
        <v>1580</v>
      </c>
      <c r="C92" s="652" t="s">
        <v>2107</v>
      </c>
      <c r="D92" s="539" t="s">
        <v>32</v>
      </c>
      <c r="E92" s="540">
        <v>11</v>
      </c>
      <c r="F92" s="21"/>
      <c r="G92" s="22"/>
    </row>
    <row r="93" spans="1:7">
      <c r="A93" s="531">
        <v>39</v>
      </c>
      <c r="B93" s="662" t="s">
        <v>1580</v>
      </c>
      <c r="C93" s="652" t="s">
        <v>2108</v>
      </c>
      <c r="D93" s="539" t="s">
        <v>32</v>
      </c>
      <c r="E93" s="540">
        <v>17</v>
      </c>
      <c r="F93" s="21"/>
      <c r="G93" s="22"/>
    </row>
    <row r="94" spans="1:7" ht="25.5">
      <c r="A94" s="531">
        <v>40</v>
      </c>
      <c r="B94" s="662" t="s">
        <v>2085</v>
      </c>
      <c r="C94" s="652" t="s">
        <v>2109</v>
      </c>
      <c r="D94" s="539" t="s">
        <v>889</v>
      </c>
      <c r="E94" s="540">
        <v>1</v>
      </c>
      <c r="F94" s="21"/>
      <c r="G94" s="22"/>
    </row>
    <row r="95" spans="1:7">
      <c r="A95" s="536">
        <v>0</v>
      </c>
      <c r="B95" s="655"/>
      <c r="C95" s="487" t="s">
        <v>2110</v>
      </c>
      <c r="D95" s="567"/>
      <c r="E95" s="567"/>
      <c r="F95" s="21"/>
      <c r="G95" s="22"/>
    </row>
    <row r="96" spans="1:7" ht="25.5">
      <c r="A96" s="531">
        <v>41</v>
      </c>
      <c r="B96" s="310" t="s">
        <v>1580</v>
      </c>
      <c r="C96" s="652" t="s">
        <v>2111</v>
      </c>
      <c r="D96" s="539" t="s">
        <v>889</v>
      </c>
      <c r="E96" s="540">
        <v>3</v>
      </c>
      <c r="F96" s="21"/>
      <c r="G96" s="22"/>
    </row>
    <row r="97" spans="1:7" ht="76.5">
      <c r="A97" s="531">
        <v>0</v>
      </c>
      <c r="B97" s="310"/>
      <c r="C97" s="664" t="s">
        <v>2112</v>
      </c>
      <c r="D97" s="539" t="s">
        <v>1137</v>
      </c>
      <c r="E97" s="540">
        <v>75</v>
      </c>
      <c r="F97" s="21"/>
      <c r="G97" s="22"/>
    </row>
    <row r="98" spans="1:7" ht="25.5">
      <c r="A98" s="665">
        <v>0</v>
      </c>
      <c r="B98" s="666"/>
      <c r="C98" s="493" t="s">
        <v>2114</v>
      </c>
      <c r="D98" s="539" t="s">
        <v>1137</v>
      </c>
      <c r="E98" s="540">
        <v>117</v>
      </c>
      <c r="F98" s="21"/>
      <c r="G98" s="22"/>
    </row>
    <row r="99" spans="1:7" ht="63.75">
      <c r="A99" s="531">
        <v>0</v>
      </c>
      <c r="B99" s="310"/>
      <c r="C99" s="664" t="s">
        <v>2100</v>
      </c>
      <c r="D99" s="539" t="s">
        <v>1137</v>
      </c>
      <c r="E99" s="540">
        <v>36</v>
      </c>
      <c r="F99" s="21"/>
      <c r="G99" s="22"/>
    </row>
    <row r="100" spans="1:7">
      <c r="A100" s="494">
        <v>0</v>
      </c>
      <c r="B100" s="310"/>
      <c r="C100" s="664" t="s">
        <v>2115</v>
      </c>
      <c r="D100" s="539" t="s">
        <v>1137</v>
      </c>
      <c r="E100" s="540">
        <v>7</v>
      </c>
      <c r="F100" s="21"/>
      <c r="G100" s="22"/>
    </row>
    <row r="101" spans="1:7">
      <c r="A101" s="494">
        <v>0</v>
      </c>
      <c r="B101" s="310"/>
      <c r="C101" s="664" t="s">
        <v>2116</v>
      </c>
      <c r="D101" s="539" t="s">
        <v>1137</v>
      </c>
      <c r="E101" s="540">
        <v>24</v>
      </c>
      <c r="F101" s="509"/>
      <c r="G101" s="510"/>
    </row>
    <row r="102" spans="1:7">
      <c r="A102" s="494">
        <v>0</v>
      </c>
      <c r="B102" s="310"/>
      <c r="C102" s="664" t="s">
        <v>67</v>
      </c>
      <c r="D102" s="539" t="s">
        <v>889</v>
      </c>
      <c r="E102" s="540">
        <v>1</v>
      </c>
      <c r="F102" s="509"/>
      <c r="G102" s="510"/>
    </row>
    <row r="103" spans="1:7" s="17" customFormat="1">
      <c r="A103" s="28"/>
      <c r="B103" s="29"/>
      <c r="C103" s="30"/>
      <c r="D103" s="31"/>
      <c r="E103" s="12"/>
      <c r="F103" s="12"/>
      <c r="G103" s="32"/>
    </row>
    <row r="104" spans="1:7" ht="15">
      <c r="A104" s="13"/>
      <c r="B104" s="13"/>
      <c r="C104" s="18"/>
      <c r="D104" s="19"/>
      <c r="E104" s="18"/>
      <c r="F104" s="18" t="s">
        <v>6</v>
      </c>
      <c r="G104" s="20"/>
    </row>
    <row r="106" spans="1:7" s="25" customFormat="1" ht="12.75" customHeight="1">
      <c r="B106" s="26" t="str">
        <f>'1,1'!B37</f>
        <v>Piezīmes:</v>
      </c>
    </row>
    <row r="107" spans="1:7" s="25" customFormat="1" ht="45" customHeight="1">
      <c r="A107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107" s="684"/>
      <c r="C107" s="684"/>
      <c r="D107" s="684"/>
      <c r="E107" s="684"/>
      <c r="F107" s="684"/>
      <c r="G107" s="684"/>
    </row>
    <row r="108" spans="1:7" s="25" customFormat="1" ht="12.75" customHeight="1">
      <c r="A108" s="684" t="e">
        <f>'1,1'!#REF!</f>
        <v>#REF!</v>
      </c>
      <c r="B108" s="684"/>
      <c r="C108" s="684"/>
      <c r="D108" s="684"/>
      <c r="E108" s="684"/>
      <c r="F108" s="684"/>
      <c r="G108" s="684"/>
    </row>
    <row r="109" spans="1:7" s="25" customFormat="1" ht="12.75" customHeight="1">
      <c r="B109" s="27"/>
    </row>
    <row r="110" spans="1:7">
      <c r="B110" s="5" t="str">
        <f>'1,1'!B40</f>
        <v>Sastādīja:</v>
      </c>
    </row>
    <row r="111" spans="1:7" ht="14.25" customHeight="1">
      <c r="C111" s="33" t="str">
        <f>'1,1'!C41</f>
        <v>Arnis Gailītis</v>
      </c>
    </row>
    <row r="112" spans="1:7">
      <c r="C112" s="34" t="str">
        <f>'1,1'!C42</f>
        <v>Sertifikāta Nr.20-5643</v>
      </c>
      <c r="D112" s="35"/>
    </row>
    <row r="115" spans="2:3">
      <c r="B115" s="41" t="str">
        <f>'1,1'!B45</f>
        <v>Pārbaudīja:</v>
      </c>
      <c r="C115" s="3"/>
    </row>
    <row r="116" spans="2:3">
      <c r="B116" s="2"/>
      <c r="C116" s="33" t="str">
        <f>'1,1'!C46</f>
        <v>Andris Kokins</v>
      </c>
    </row>
    <row r="117" spans="2:3">
      <c r="B117" s="1"/>
      <c r="C117" s="34" t="str">
        <f>'1,1'!C47</f>
        <v>Sertifikāta Nr.10-0024</v>
      </c>
    </row>
  </sheetData>
  <mergeCells count="15">
    <mergeCell ref="A108:G108"/>
    <mergeCell ref="A107:G107"/>
    <mergeCell ref="A1:C1"/>
    <mergeCell ref="A2:G2"/>
    <mergeCell ref="A7:G7"/>
    <mergeCell ref="A11:A12"/>
    <mergeCell ref="B11:B12"/>
    <mergeCell ref="C11:C12"/>
    <mergeCell ref="D11:D12"/>
    <mergeCell ref="E11:E12"/>
    <mergeCell ref="F11:F12"/>
    <mergeCell ref="G11:G12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96"/>
  <sheetViews>
    <sheetView showZeros="0" view="pageBreakPreview" topLeftCell="A73" zoomScale="80" zoomScaleNormal="100" zoomScaleSheetLayoutView="80" workbookViewId="0">
      <selection activeCell="F88" sqref="F88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8.140625" style="5" customWidth="1"/>
    <col min="5" max="6" width="9.140625" style="5"/>
    <col min="7" max="7" width="20.710937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686" t="s">
        <v>15</v>
      </c>
      <c r="B1" s="686"/>
      <c r="C1" s="686"/>
      <c r="D1" s="36" t="str">
        <f ca="1">MID(CELL("filename",A1), FIND("]", CELL("filename",A1))+ 1, 255)</f>
        <v>1,8</v>
      </c>
      <c r="E1" s="36"/>
      <c r="F1" s="36"/>
      <c r="G1" s="36"/>
    </row>
    <row r="2" spans="1:7" s="9" customFormat="1" ht="15">
      <c r="A2" s="687" t="str">
        <f>C13</f>
        <v>Kāpnes un lievenis</v>
      </c>
      <c r="B2" s="687"/>
      <c r="C2" s="687"/>
      <c r="D2" s="687"/>
      <c r="E2" s="687"/>
      <c r="F2" s="687"/>
      <c r="G2" s="687"/>
    </row>
    <row r="3" spans="1:7" ht="47.25" customHeight="1">
      <c r="A3" s="6"/>
      <c r="B3" s="6" t="s">
        <v>2</v>
      </c>
      <c r="C3" s="695" t="str">
        <f>'1,1'!C3:G3</f>
        <v>Skolas ēka un Siguldas mācību korpuss</v>
      </c>
      <c r="D3" s="695"/>
      <c r="E3" s="695"/>
      <c r="F3" s="695"/>
      <c r="G3" s="695"/>
    </row>
    <row r="4" spans="1:7" ht="40.5" customHeight="1">
      <c r="A4" s="6"/>
      <c r="B4" s="6" t="s">
        <v>3</v>
      </c>
      <c r="C4" s="695" t="str">
        <f>'1,1'!C4:G4</f>
        <v>Skolas ēkas pārbūve un Siguldas mācību korpusa būvniecība (1. kārta- mācību korpuss)</v>
      </c>
      <c r="D4" s="695"/>
      <c r="E4" s="695"/>
      <c r="F4" s="695"/>
      <c r="G4" s="695"/>
    </row>
    <row r="5" spans="1:7" ht="15">
      <c r="A5" s="6"/>
      <c r="B5" s="6" t="s">
        <v>4</v>
      </c>
      <c r="C5" s="695" t="str">
        <f>'1,1'!C5</f>
        <v>Ata Kronvalda iela 7, Sigulda</v>
      </c>
      <c r="D5" s="695"/>
      <c r="E5" s="695"/>
      <c r="F5" s="695"/>
      <c r="G5" s="695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</row>
    <row r="8" spans="1:7">
      <c r="A8" s="8"/>
      <c r="B8" s="8"/>
      <c r="D8" s="11"/>
      <c r="E8" s="14"/>
      <c r="F8" s="14"/>
      <c r="G8" s="10"/>
    </row>
    <row r="9" spans="1:7" ht="15" customHeight="1">
      <c r="A9" s="16"/>
      <c r="B9" s="16"/>
      <c r="C9" s="4" t="str">
        <f>'1,1'!C9</f>
        <v>Tāme sastādīta:  2017.gada 2. maijs</v>
      </c>
      <c r="F9" s="15"/>
      <c r="G9" s="15"/>
    </row>
    <row r="10" spans="1:7" ht="15">
      <c r="A10" s="16"/>
      <c r="B10" s="16"/>
    </row>
    <row r="11" spans="1:7" ht="14.25" customHeight="1">
      <c r="A11" s="690" t="s">
        <v>5</v>
      </c>
      <c r="B11" s="691" t="s">
        <v>7</v>
      </c>
      <c r="C11" s="693" t="s">
        <v>8</v>
      </c>
      <c r="D11" s="694" t="s">
        <v>9</v>
      </c>
      <c r="E11" s="690" t="s">
        <v>10</v>
      </c>
      <c r="F11" s="688" t="s">
        <v>19</v>
      </c>
      <c r="G11" s="688" t="s">
        <v>20</v>
      </c>
    </row>
    <row r="12" spans="1:7" ht="59.25" customHeight="1">
      <c r="A12" s="690"/>
      <c r="B12" s="692"/>
      <c r="C12" s="693"/>
      <c r="D12" s="694"/>
      <c r="E12" s="690"/>
      <c r="F12" s="689"/>
      <c r="G12" s="689"/>
    </row>
    <row r="13" spans="1:7" ht="15.75">
      <c r="A13" s="415"/>
      <c r="B13" s="427"/>
      <c r="C13" s="48" t="s">
        <v>2418</v>
      </c>
      <c r="D13" s="416"/>
      <c r="E13" s="417"/>
      <c r="F13" s="23"/>
      <c r="G13" s="24"/>
    </row>
    <row r="14" spans="1:7">
      <c r="A14" s="440">
        <v>0</v>
      </c>
      <c r="B14" s="451"/>
      <c r="C14" s="495" t="s">
        <v>2117</v>
      </c>
      <c r="D14" s="448"/>
      <c r="E14" s="450"/>
      <c r="F14" s="21"/>
      <c r="G14" s="22"/>
    </row>
    <row r="15" spans="1:7">
      <c r="A15" s="440">
        <v>1</v>
      </c>
      <c r="B15" s="461" t="s">
        <v>2016</v>
      </c>
      <c r="C15" s="455" t="s">
        <v>2118</v>
      </c>
      <c r="D15" s="420" t="s">
        <v>889</v>
      </c>
      <c r="E15" s="421">
        <v>1</v>
      </c>
      <c r="F15" s="21"/>
      <c r="G15" s="22"/>
    </row>
    <row r="16" spans="1:7">
      <c r="A16" s="440">
        <v>2</v>
      </c>
      <c r="B16" s="461" t="s">
        <v>2016</v>
      </c>
      <c r="C16" s="455" t="s">
        <v>2119</v>
      </c>
      <c r="D16" s="420" t="s">
        <v>889</v>
      </c>
      <c r="E16" s="421">
        <v>1</v>
      </c>
      <c r="F16" s="21"/>
      <c r="G16" s="22"/>
    </row>
    <row r="17" spans="1:7">
      <c r="A17" s="460">
        <v>0</v>
      </c>
      <c r="B17" s="478"/>
      <c r="C17" s="467" t="s">
        <v>2120</v>
      </c>
      <c r="D17" s="438"/>
      <c r="E17" s="439"/>
      <c r="F17" s="21"/>
      <c r="G17" s="22"/>
    </row>
    <row r="18" spans="1:7" ht="25.5">
      <c r="A18" s="460">
        <v>3</v>
      </c>
      <c r="B18" s="478" t="s">
        <v>1120</v>
      </c>
      <c r="C18" s="442" t="s">
        <v>1977</v>
      </c>
      <c r="D18" s="433" t="s">
        <v>1137</v>
      </c>
      <c r="E18" s="434">
        <v>19</v>
      </c>
      <c r="F18" s="21"/>
      <c r="G18" s="22"/>
    </row>
    <row r="19" spans="1:7" ht="25.5">
      <c r="A19" s="460">
        <v>4</v>
      </c>
      <c r="B19" s="478" t="s">
        <v>1120</v>
      </c>
      <c r="C19" s="446" t="s">
        <v>1978</v>
      </c>
      <c r="D19" s="433" t="s">
        <v>1967</v>
      </c>
      <c r="E19" s="434">
        <v>430.1</v>
      </c>
      <c r="F19" s="21"/>
      <c r="G19" s="22"/>
    </row>
    <row r="20" spans="1:7">
      <c r="A20" s="460">
        <v>0</v>
      </c>
      <c r="B20" s="478"/>
      <c r="C20" s="470" t="s">
        <v>1968</v>
      </c>
      <c r="D20" s="448" t="s">
        <v>1967</v>
      </c>
      <c r="E20" s="449">
        <f>E19*1.15</f>
        <v>494.61500000000001</v>
      </c>
      <c r="F20" s="21"/>
      <c r="G20" s="22"/>
    </row>
    <row r="21" spans="1:7" ht="25.5">
      <c r="A21" s="460">
        <v>0</v>
      </c>
      <c r="B21" s="478"/>
      <c r="C21" s="471" t="s">
        <v>1969</v>
      </c>
      <c r="D21" s="433" t="s">
        <v>37</v>
      </c>
      <c r="E21" s="433">
        <v>1</v>
      </c>
      <c r="F21" s="21"/>
      <c r="G21" s="22"/>
    </row>
    <row r="22" spans="1:7" ht="25.5">
      <c r="A22" s="460">
        <v>5</v>
      </c>
      <c r="B22" s="478" t="s">
        <v>1120</v>
      </c>
      <c r="C22" s="446" t="s">
        <v>1970</v>
      </c>
      <c r="D22" s="448" t="s">
        <v>1429</v>
      </c>
      <c r="E22" s="434">
        <v>4</v>
      </c>
      <c r="F22" s="21"/>
      <c r="G22" s="22"/>
    </row>
    <row r="23" spans="1:7">
      <c r="A23" s="460">
        <v>0</v>
      </c>
      <c r="B23" s="478"/>
      <c r="C23" s="472" t="s">
        <v>1971</v>
      </c>
      <c r="D23" s="448" t="s">
        <v>1429</v>
      </c>
      <c r="E23" s="450">
        <f>E22*1.05</f>
        <v>4.2</v>
      </c>
      <c r="F23" s="21"/>
      <c r="G23" s="22"/>
    </row>
    <row r="24" spans="1:7">
      <c r="A24" s="460">
        <v>0</v>
      </c>
      <c r="B24" s="478"/>
      <c r="C24" s="472" t="s">
        <v>1972</v>
      </c>
      <c r="D24" s="448" t="s">
        <v>1973</v>
      </c>
      <c r="E24" s="450">
        <f>E22*0.25</f>
        <v>1</v>
      </c>
      <c r="F24" s="21"/>
      <c r="G24" s="22"/>
    </row>
    <row r="25" spans="1:7">
      <c r="A25" s="460">
        <v>6</v>
      </c>
      <c r="B25" s="478" t="s">
        <v>1120</v>
      </c>
      <c r="C25" s="497" t="s">
        <v>2121</v>
      </c>
      <c r="D25" s="438" t="s">
        <v>40</v>
      </c>
      <c r="E25" s="439">
        <v>1</v>
      </c>
      <c r="F25" s="21"/>
      <c r="G25" s="22"/>
    </row>
    <row r="26" spans="1:7">
      <c r="A26" s="460">
        <v>7</v>
      </c>
      <c r="B26" s="478" t="s">
        <v>1120</v>
      </c>
      <c r="C26" s="497" t="s">
        <v>2122</v>
      </c>
      <c r="D26" s="438" t="s">
        <v>40</v>
      </c>
      <c r="E26" s="439">
        <v>1</v>
      </c>
      <c r="F26" s="21"/>
      <c r="G26" s="22"/>
    </row>
    <row r="27" spans="1:7">
      <c r="A27" s="460">
        <v>8</v>
      </c>
      <c r="B27" s="478" t="s">
        <v>1120</v>
      </c>
      <c r="C27" s="497" t="s">
        <v>2123</v>
      </c>
      <c r="D27" s="438" t="s">
        <v>40</v>
      </c>
      <c r="E27" s="439">
        <v>4</v>
      </c>
      <c r="F27" s="21"/>
      <c r="G27" s="22"/>
    </row>
    <row r="28" spans="1:7">
      <c r="A28" s="440">
        <v>9</v>
      </c>
      <c r="B28" s="457" t="s">
        <v>1986</v>
      </c>
      <c r="C28" s="455" t="s">
        <v>2124</v>
      </c>
      <c r="D28" s="420" t="s">
        <v>32</v>
      </c>
      <c r="E28" s="421">
        <v>35</v>
      </c>
      <c r="F28" s="21"/>
      <c r="G28" s="22"/>
    </row>
    <row r="29" spans="1:7">
      <c r="A29" s="456">
        <v>0</v>
      </c>
      <c r="B29" s="457"/>
      <c r="C29" s="496" t="s">
        <v>2125</v>
      </c>
      <c r="D29" s="421"/>
      <c r="E29" s="459"/>
      <c r="F29" s="21"/>
      <c r="G29" s="22"/>
    </row>
    <row r="30" spans="1:7">
      <c r="A30" s="460">
        <v>0</v>
      </c>
      <c r="B30" s="478"/>
      <c r="C30" s="467" t="s">
        <v>2126</v>
      </c>
      <c r="D30" s="438"/>
      <c r="E30" s="439"/>
      <c r="F30" s="21"/>
      <c r="G30" s="22"/>
    </row>
    <row r="31" spans="1:7" ht="25.5">
      <c r="A31" s="460">
        <v>10</v>
      </c>
      <c r="B31" s="478" t="s">
        <v>1120</v>
      </c>
      <c r="C31" s="442" t="s">
        <v>1977</v>
      </c>
      <c r="D31" s="433" t="s">
        <v>1137</v>
      </c>
      <c r="E31" s="434">
        <v>22</v>
      </c>
      <c r="F31" s="21"/>
      <c r="G31" s="22"/>
    </row>
    <row r="32" spans="1:7" ht="25.5">
      <c r="A32" s="460">
        <v>11</v>
      </c>
      <c r="B32" s="478" t="s">
        <v>1120</v>
      </c>
      <c r="C32" s="446" t="s">
        <v>1978</v>
      </c>
      <c r="D32" s="433" t="s">
        <v>1967</v>
      </c>
      <c r="E32" s="434">
        <f>510.4+55.2</f>
        <v>565.6</v>
      </c>
      <c r="F32" s="21"/>
      <c r="G32" s="22"/>
    </row>
    <row r="33" spans="1:7">
      <c r="A33" s="460">
        <v>0</v>
      </c>
      <c r="B33" s="478"/>
      <c r="C33" s="481" t="s">
        <v>1968</v>
      </c>
      <c r="D33" s="448" t="s">
        <v>1967</v>
      </c>
      <c r="E33" s="449">
        <f>E32*1.15</f>
        <v>650.43999999999994</v>
      </c>
      <c r="F33" s="21"/>
      <c r="G33" s="22"/>
    </row>
    <row r="34" spans="1:7" ht="25.5">
      <c r="A34" s="460">
        <v>0</v>
      </c>
      <c r="B34" s="478"/>
      <c r="C34" s="481" t="s">
        <v>1969</v>
      </c>
      <c r="D34" s="433" t="s">
        <v>37</v>
      </c>
      <c r="E34" s="433">
        <v>1</v>
      </c>
      <c r="F34" s="21"/>
      <c r="G34" s="22"/>
    </row>
    <row r="35" spans="1:7" ht="25.5">
      <c r="A35" s="460">
        <v>12</v>
      </c>
      <c r="B35" s="478" t="s">
        <v>1120</v>
      </c>
      <c r="C35" s="446" t="s">
        <v>1970</v>
      </c>
      <c r="D35" s="448" t="s">
        <v>1429</v>
      </c>
      <c r="E35" s="434">
        <v>5.2</v>
      </c>
      <c r="F35" s="21"/>
      <c r="G35" s="22"/>
    </row>
    <row r="36" spans="1:7">
      <c r="A36" s="460">
        <v>0</v>
      </c>
      <c r="B36" s="478"/>
      <c r="C36" s="481" t="s">
        <v>1971</v>
      </c>
      <c r="D36" s="448" t="s">
        <v>1429</v>
      </c>
      <c r="E36" s="450">
        <f>E35*1.05</f>
        <v>5.4600000000000009</v>
      </c>
      <c r="F36" s="21"/>
      <c r="G36" s="22"/>
    </row>
    <row r="37" spans="1:7">
      <c r="A37" s="460">
        <v>0</v>
      </c>
      <c r="B37" s="478"/>
      <c r="C37" s="481" t="s">
        <v>1972</v>
      </c>
      <c r="D37" s="448" t="s">
        <v>1973</v>
      </c>
      <c r="E37" s="450">
        <f>E35*0.25</f>
        <v>1.3</v>
      </c>
      <c r="F37" s="21"/>
      <c r="G37" s="22"/>
    </row>
    <row r="38" spans="1:7">
      <c r="A38" s="460">
        <v>13</v>
      </c>
      <c r="B38" s="478" t="s">
        <v>1120</v>
      </c>
      <c r="C38" s="497" t="s">
        <v>2121</v>
      </c>
      <c r="D38" s="438" t="s">
        <v>40</v>
      </c>
      <c r="E38" s="439">
        <v>1</v>
      </c>
      <c r="F38" s="21"/>
      <c r="G38" s="22"/>
    </row>
    <row r="39" spans="1:7">
      <c r="A39" s="460">
        <v>14</v>
      </c>
      <c r="B39" s="478" t="s">
        <v>1120</v>
      </c>
      <c r="C39" s="497" t="s">
        <v>2122</v>
      </c>
      <c r="D39" s="438" t="s">
        <v>40</v>
      </c>
      <c r="E39" s="439">
        <v>1</v>
      </c>
      <c r="F39" s="21"/>
      <c r="G39" s="22"/>
    </row>
    <row r="40" spans="1:7">
      <c r="A40" s="460">
        <v>15</v>
      </c>
      <c r="B40" s="478" t="s">
        <v>1120</v>
      </c>
      <c r="C40" s="497" t="s">
        <v>2123</v>
      </c>
      <c r="D40" s="438" t="s">
        <v>40</v>
      </c>
      <c r="E40" s="439">
        <v>6</v>
      </c>
      <c r="F40" s="21"/>
      <c r="G40" s="22"/>
    </row>
    <row r="41" spans="1:7">
      <c r="A41" s="440">
        <v>16</v>
      </c>
      <c r="B41" s="457" t="s">
        <v>1986</v>
      </c>
      <c r="C41" s="455" t="s">
        <v>2124</v>
      </c>
      <c r="D41" s="420" t="s">
        <v>32</v>
      </c>
      <c r="E41" s="421">
        <v>50</v>
      </c>
      <c r="F41" s="21"/>
      <c r="G41" s="22"/>
    </row>
    <row r="42" spans="1:7">
      <c r="A42" s="456">
        <v>0</v>
      </c>
      <c r="B42" s="457"/>
      <c r="C42" s="496" t="s">
        <v>2340</v>
      </c>
      <c r="D42" s="421"/>
      <c r="E42" s="459"/>
      <c r="F42" s="21"/>
      <c r="G42" s="22"/>
    </row>
    <row r="43" spans="1:7" ht="25.5">
      <c r="A43" s="456">
        <v>17</v>
      </c>
      <c r="B43" s="478" t="s">
        <v>1120</v>
      </c>
      <c r="C43" s="442" t="s">
        <v>1977</v>
      </c>
      <c r="D43" s="433" t="s">
        <v>1137</v>
      </c>
      <c r="E43" s="434">
        <v>22</v>
      </c>
      <c r="F43" s="21"/>
      <c r="G43" s="22"/>
    </row>
    <row r="44" spans="1:7" ht="25.5">
      <c r="A44" s="456">
        <v>17.100000000000001</v>
      </c>
      <c r="B44" s="478" t="s">
        <v>1120</v>
      </c>
      <c r="C44" s="446" t="s">
        <v>1978</v>
      </c>
      <c r="D44" s="433" t="s">
        <v>1967</v>
      </c>
      <c r="E44" s="434">
        <f>53.3+58.6+1.1</f>
        <v>113</v>
      </c>
      <c r="F44" s="21"/>
      <c r="G44" s="22"/>
    </row>
    <row r="45" spans="1:7">
      <c r="A45" s="456"/>
      <c r="B45" s="478"/>
      <c r="C45" s="481" t="s">
        <v>1968</v>
      </c>
      <c r="D45" s="448" t="s">
        <v>1967</v>
      </c>
      <c r="E45" s="449">
        <f>E44*1.15</f>
        <v>129.94999999999999</v>
      </c>
      <c r="F45" s="21"/>
      <c r="G45" s="22"/>
    </row>
    <row r="46" spans="1:7" ht="25.5">
      <c r="A46" s="456"/>
      <c r="B46" s="478"/>
      <c r="C46" s="481" t="s">
        <v>1969</v>
      </c>
      <c r="D46" s="433" t="s">
        <v>37</v>
      </c>
      <c r="E46" s="433">
        <v>1</v>
      </c>
      <c r="F46" s="21"/>
      <c r="G46" s="22"/>
    </row>
    <row r="47" spans="1:7" ht="25.5">
      <c r="A47" s="456">
        <v>17.2</v>
      </c>
      <c r="B47" s="478" t="s">
        <v>1120</v>
      </c>
      <c r="C47" s="446" t="s">
        <v>1970</v>
      </c>
      <c r="D47" s="448" t="s">
        <v>1429</v>
      </c>
      <c r="E47" s="434">
        <v>1.8</v>
      </c>
      <c r="F47" s="21"/>
      <c r="G47" s="22"/>
    </row>
    <row r="48" spans="1:7">
      <c r="A48" s="456"/>
      <c r="B48" s="478"/>
      <c r="C48" s="481" t="s">
        <v>1971</v>
      </c>
      <c r="D48" s="448" t="s">
        <v>1429</v>
      </c>
      <c r="E48" s="450">
        <f>E47*1.05</f>
        <v>1.8900000000000001</v>
      </c>
      <c r="F48" s="21"/>
      <c r="G48" s="22"/>
    </row>
    <row r="49" spans="1:7">
      <c r="A49" s="456"/>
      <c r="B49" s="478"/>
      <c r="C49" s="481" t="s">
        <v>1972</v>
      </c>
      <c r="D49" s="448" t="s">
        <v>1973</v>
      </c>
      <c r="E49" s="450">
        <f>E47*0.25</f>
        <v>0.45</v>
      </c>
      <c r="F49" s="21"/>
      <c r="G49" s="22"/>
    </row>
    <row r="50" spans="1:7">
      <c r="A50" s="456">
        <v>17.3</v>
      </c>
      <c r="B50" s="478" t="s">
        <v>1120</v>
      </c>
      <c r="C50" s="455" t="s">
        <v>2124</v>
      </c>
      <c r="D50" s="539" t="s">
        <v>37</v>
      </c>
      <c r="E50" s="421">
        <v>1</v>
      </c>
      <c r="F50" s="21"/>
      <c r="G50" s="22"/>
    </row>
    <row r="51" spans="1:7" ht="76.5">
      <c r="A51" s="456">
        <v>17.399999999999999</v>
      </c>
      <c r="B51" s="92" t="s">
        <v>2031</v>
      </c>
      <c r="C51" s="473" t="s">
        <v>2032</v>
      </c>
      <c r="D51" s="474" t="s">
        <v>1967</v>
      </c>
      <c r="E51" s="475">
        <f>383.7+79.2+101.2+1001.7+58.5</f>
        <v>1624.3000000000002</v>
      </c>
      <c r="F51" s="21"/>
      <c r="G51" s="22"/>
    </row>
    <row r="52" spans="1:7" ht="25.5">
      <c r="A52" s="456"/>
      <c r="B52" s="428"/>
      <c r="C52" s="447" t="s">
        <v>2037</v>
      </c>
      <c r="D52" s="312" t="s">
        <v>1967</v>
      </c>
      <c r="E52" s="477">
        <f>E51*1.1</f>
        <v>1786.7300000000002</v>
      </c>
      <c r="F52" s="21"/>
      <c r="G52" s="22"/>
    </row>
    <row r="53" spans="1:7">
      <c r="A53" s="456"/>
      <c r="B53" s="428"/>
      <c r="C53" s="447" t="s">
        <v>2034</v>
      </c>
      <c r="D53" s="474" t="s">
        <v>37</v>
      </c>
      <c r="E53" s="312">
        <v>1</v>
      </c>
      <c r="F53" s="21"/>
      <c r="G53" s="22"/>
    </row>
    <row r="54" spans="1:7">
      <c r="A54" s="456">
        <v>17.5</v>
      </c>
      <c r="B54" s="478" t="s">
        <v>1120</v>
      </c>
      <c r="C54" s="652" t="s">
        <v>2389</v>
      </c>
      <c r="D54" s="539" t="s">
        <v>1137</v>
      </c>
      <c r="E54" s="421">
        <v>28</v>
      </c>
      <c r="F54" s="21"/>
      <c r="G54" s="22"/>
    </row>
    <row r="55" spans="1:7">
      <c r="A55" s="440">
        <v>0</v>
      </c>
      <c r="B55" s="441"/>
      <c r="C55" s="495" t="s">
        <v>2390</v>
      </c>
      <c r="D55" s="448"/>
      <c r="E55" s="450"/>
      <c r="F55" s="21"/>
      <c r="G55" s="22"/>
    </row>
    <row r="56" spans="1:7" ht="25.5">
      <c r="A56" s="440">
        <v>18</v>
      </c>
      <c r="B56" s="451" t="s">
        <v>1120</v>
      </c>
      <c r="C56" s="442" t="s">
        <v>1977</v>
      </c>
      <c r="D56" s="433" t="s">
        <v>1137</v>
      </c>
      <c r="E56" s="434">
        <v>660</v>
      </c>
      <c r="F56" s="21"/>
      <c r="G56" s="22"/>
    </row>
    <row r="57" spans="1:7" ht="25.5">
      <c r="A57" s="440">
        <v>19</v>
      </c>
      <c r="B57" s="451" t="s">
        <v>1120</v>
      </c>
      <c r="C57" s="445" t="s">
        <v>1965</v>
      </c>
      <c r="D57" s="433" t="s">
        <v>1429</v>
      </c>
      <c r="E57" s="434">
        <v>110</v>
      </c>
      <c r="F57" s="21"/>
      <c r="G57" s="22"/>
    </row>
    <row r="58" spans="1:7" ht="25.5">
      <c r="A58" s="440">
        <v>20</v>
      </c>
      <c r="B58" s="451" t="s">
        <v>1120</v>
      </c>
      <c r="C58" s="446" t="s">
        <v>1978</v>
      </c>
      <c r="D58" s="433" t="s">
        <v>1967</v>
      </c>
      <c r="E58" s="434">
        <f>5562.6+4083.2</f>
        <v>9645.7999999999993</v>
      </c>
      <c r="F58" s="21"/>
      <c r="G58" s="22"/>
    </row>
    <row r="59" spans="1:7">
      <c r="A59" s="440">
        <v>0</v>
      </c>
      <c r="B59" s="451"/>
      <c r="C59" s="481" t="s">
        <v>1968</v>
      </c>
      <c r="D59" s="448" t="s">
        <v>1967</v>
      </c>
      <c r="E59" s="449">
        <f>E58*1.15</f>
        <v>11092.669999999998</v>
      </c>
      <c r="F59" s="21"/>
      <c r="G59" s="22"/>
    </row>
    <row r="60" spans="1:7" ht="25.5">
      <c r="A60" s="440">
        <v>0</v>
      </c>
      <c r="B60" s="451"/>
      <c r="C60" s="481" t="s">
        <v>1969</v>
      </c>
      <c r="D60" s="433" t="s">
        <v>37</v>
      </c>
      <c r="E60" s="433">
        <v>1</v>
      </c>
      <c r="F60" s="21"/>
      <c r="G60" s="22"/>
    </row>
    <row r="61" spans="1:7" ht="25.5">
      <c r="A61" s="440">
        <v>21</v>
      </c>
      <c r="B61" s="451" t="s">
        <v>1580</v>
      </c>
      <c r="C61" s="446" t="s">
        <v>1970</v>
      </c>
      <c r="D61" s="448" t="s">
        <v>1429</v>
      </c>
      <c r="E61" s="434">
        <v>150</v>
      </c>
      <c r="F61" s="21"/>
      <c r="G61" s="22"/>
    </row>
    <row r="62" spans="1:7">
      <c r="A62" s="440">
        <v>0</v>
      </c>
      <c r="B62" s="451"/>
      <c r="C62" s="481" t="s">
        <v>1971</v>
      </c>
      <c r="D62" s="448" t="s">
        <v>1429</v>
      </c>
      <c r="E62" s="450">
        <f>E61*1.05</f>
        <v>157.5</v>
      </c>
      <c r="F62" s="21"/>
      <c r="G62" s="22"/>
    </row>
    <row r="63" spans="1:7">
      <c r="A63" s="440">
        <v>0</v>
      </c>
      <c r="B63" s="451"/>
      <c r="C63" s="481" t="s">
        <v>1972</v>
      </c>
      <c r="D63" s="448" t="s">
        <v>1973</v>
      </c>
      <c r="E63" s="450">
        <f>E61*0.25</f>
        <v>37.5</v>
      </c>
      <c r="F63" s="21"/>
      <c r="G63" s="22"/>
    </row>
    <row r="64" spans="1:7">
      <c r="A64" s="440">
        <v>22</v>
      </c>
      <c r="B64" s="451" t="s">
        <v>1580</v>
      </c>
      <c r="C64" s="482" t="s">
        <v>2127</v>
      </c>
      <c r="D64" s="448" t="s">
        <v>1429</v>
      </c>
      <c r="E64" s="450">
        <v>16</v>
      </c>
      <c r="F64" s="21"/>
      <c r="G64" s="22"/>
    </row>
    <row r="65" spans="1:7">
      <c r="A65" s="440">
        <v>23</v>
      </c>
      <c r="B65" s="451" t="s">
        <v>1580</v>
      </c>
      <c r="C65" s="482" t="s">
        <v>2128</v>
      </c>
      <c r="D65" s="448" t="s">
        <v>40</v>
      </c>
      <c r="E65" s="450">
        <v>47</v>
      </c>
      <c r="F65" s="21"/>
      <c r="G65" s="22"/>
    </row>
    <row r="66" spans="1:7">
      <c r="A66" s="440">
        <v>0</v>
      </c>
      <c r="B66" s="451"/>
      <c r="C66" s="495" t="s">
        <v>2129</v>
      </c>
      <c r="D66" s="448"/>
      <c r="E66" s="450"/>
      <c r="F66" s="21"/>
      <c r="G66" s="22"/>
    </row>
    <row r="67" spans="1:7">
      <c r="A67" s="498">
        <v>24</v>
      </c>
      <c r="B67" s="321" t="s">
        <v>1120</v>
      </c>
      <c r="C67" s="499" t="s">
        <v>2130</v>
      </c>
      <c r="D67" s="312" t="s">
        <v>889</v>
      </c>
      <c r="E67" s="500">
        <v>1</v>
      </c>
      <c r="F67" s="21"/>
      <c r="G67" s="22"/>
    </row>
    <row r="68" spans="1:7">
      <c r="A68" s="498">
        <v>25</v>
      </c>
      <c r="B68" s="321" t="s">
        <v>1120</v>
      </c>
      <c r="C68" s="499" t="s">
        <v>2131</v>
      </c>
      <c r="D68" s="312" t="s">
        <v>889</v>
      </c>
      <c r="E68" s="500">
        <v>1</v>
      </c>
      <c r="F68" s="21"/>
      <c r="G68" s="22"/>
    </row>
    <row r="69" spans="1:7">
      <c r="A69" s="498">
        <v>26</v>
      </c>
      <c r="B69" s="321" t="s">
        <v>1120</v>
      </c>
      <c r="C69" s="499" t="s">
        <v>2132</v>
      </c>
      <c r="D69" s="312" t="s">
        <v>889</v>
      </c>
      <c r="E69" s="500">
        <v>1</v>
      </c>
      <c r="F69" s="21"/>
      <c r="G69" s="22"/>
    </row>
    <row r="70" spans="1:7">
      <c r="A70" s="498">
        <v>27</v>
      </c>
      <c r="B70" s="321" t="s">
        <v>1120</v>
      </c>
      <c r="C70" s="499" t="s">
        <v>2133</v>
      </c>
      <c r="D70" s="312" t="s">
        <v>889</v>
      </c>
      <c r="E70" s="500">
        <v>1</v>
      </c>
      <c r="F70" s="21"/>
      <c r="G70" s="22"/>
    </row>
    <row r="71" spans="1:7">
      <c r="A71" s="498">
        <v>28</v>
      </c>
      <c r="B71" s="321" t="s">
        <v>1120</v>
      </c>
      <c r="C71" s="499" t="s">
        <v>2134</v>
      </c>
      <c r="D71" s="312" t="s">
        <v>889</v>
      </c>
      <c r="E71" s="500">
        <v>1</v>
      </c>
      <c r="F71" s="509"/>
      <c r="G71" s="510"/>
    </row>
    <row r="72" spans="1:7">
      <c r="A72" s="498">
        <v>29</v>
      </c>
      <c r="B72" s="321" t="s">
        <v>1120</v>
      </c>
      <c r="C72" s="499" t="s">
        <v>2135</v>
      </c>
      <c r="D72" s="312" t="s">
        <v>889</v>
      </c>
      <c r="E72" s="500">
        <v>1</v>
      </c>
      <c r="F72" s="509"/>
      <c r="G72" s="510"/>
    </row>
    <row r="73" spans="1:7">
      <c r="A73" s="498">
        <v>30</v>
      </c>
      <c r="B73" s="321" t="s">
        <v>1120</v>
      </c>
      <c r="C73" s="499" t="s">
        <v>2136</v>
      </c>
      <c r="D73" s="312" t="s">
        <v>889</v>
      </c>
      <c r="E73" s="500">
        <v>1</v>
      </c>
      <c r="F73" s="509"/>
      <c r="G73" s="510"/>
    </row>
    <row r="74" spans="1:7">
      <c r="A74" s="498">
        <v>31</v>
      </c>
      <c r="B74" s="321" t="s">
        <v>1120</v>
      </c>
      <c r="C74" s="499" t="s">
        <v>2137</v>
      </c>
      <c r="D74" s="312" t="s">
        <v>889</v>
      </c>
      <c r="E74" s="500">
        <v>1</v>
      </c>
      <c r="F74" s="509"/>
      <c r="G74" s="510"/>
    </row>
    <row r="75" spans="1:7">
      <c r="A75" s="498">
        <v>32</v>
      </c>
      <c r="B75" s="321" t="s">
        <v>1120</v>
      </c>
      <c r="C75" s="499" t="s">
        <v>2138</v>
      </c>
      <c r="D75" s="312" t="s">
        <v>889</v>
      </c>
      <c r="E75" s="500">
        <v>1</v>
      </c>
      <c r="F75" s="509"/>
      <c r="G75" s="510"/>
    </row>
    <row r="76" spans="1:7">
      <c r="A76" s="498">
        <v>33</v>
      </c>
      <c r="B76" s="321" t="s">
        <v>1120</v>
      </c>
      <c r="C76" s="499" t="s">
        <v>2139</v>
      </c>
      <c r="D76" s="312" t="s">
        <v>889</v>
      </c>
      <c r="E76" s="500">
        <v>1</v>
      </c>
      <c r="F76" s="509"/>
      <c r="G76" s="510"/>
    </row>
    <row r="77" spans="1:7">
      <c r="A77" s="498">
        <v>34</v>
      </c>
      <c r="B77" s="321" t="s">
        <v>1120</v>
      </c>
      <c r="C77" s="499" t="s">
        <v>2140</v>
      </c>
      <c r="D77" s="312" t="s">
        <v>889</v>
      </c>
      <c r="E77" s="500">
        <v>1</v>
      </c>
      <c r="F77" s="509"/>
      <c r="G77" s="510"/>
    </row>
    <row r="78" spans="1:7">
      <c r="A78" s="498">
        <v>35</v>
      </c>
      <c r="B78" s="321" t="s">
        <v>1120</v>
      </c>
      <c r="C78" s="499" t="s">
        <v>2141</v>
      </c>
      <c r="D78" s="312" t="s">
        <v>889</v>
      </c>
      <c r="E78" s="500">
        <v>1</v>
      </c>
      <c r="F78" s="509"/>
      <c r="G78" s="510"/>
    </row>
    <row r="79" spans="1:7">
      <c r="A79" s="498">
        <v>36</v>
      </c>
      <c r="B79" s="321" t="s">
        <v>1120</v>
      </c>
      <c r="C79" s="499" t="s">
        <v>2142</v>
      </c>
      <c r="D79" s="312" t="s">
        <v>889</v>
      </c>
      <c r="E79" s="500">
        <v>1</v>
      </c>
      <c r="F79" s="509"/>
      <c r="G79" s="510"/>
    </row>
    <row r="80" spans="1:7" ht="25.5">
      <c r="A80" s="440">
        <v>37</v>
      </c>
      <c r="B80" s="457" t="s">
        <v>1986</v>
      </c>
      <c r="C80" s="287" t="s">
        <v>2143</v>
      </c>
      <c r="D80" s="420" t="s">
        <v>889</v>
      </c>
      <c r="E80" s="421">
        <v>1</v>
      </c>
      <c r="F80" s="509"/>
      <c r="G80" s="510"/>
    </row>
    <row r="81" spans="1:7">
      <c r="A81" s="508"/>
      <c r="B81" s="537"/>
      <c r="C81" s="538"/>
      <c r="D81" s="529"/>
      <c r="E81" s="530"/>
      <c r="F81" s="509"/>
      <c r="G81" s="510"/>
    </row>
    <row r="82" spans="1:7" s="17" customFormat="1">
      <c r="A82" s="28"/>
      <c r="B82" s="29"/>
      <c r="C82" s="30"/>
      <c r="D82" s="31"/>
      <c r="E82" s="12"/>
      <c r="F82" s="12"/>
      <c r="G82" s="32"/>
    </row>
    <row r="83" spans="1:7" ht="15">
      <c r="A83" s="13"/>
      <c r="B83" s="13"/>
      <c r="C83" s="18"/>
      <c r="D83" s="19"/>
      <c r="E83" s="18"/>
      <c r="F83" s="18" t="s">
        <v>6</v>
      </c>
      <c r="G83" s="20"/>
    </row>
    <row r="85" spans="1:7" s="25" customFormat="1" ht="12.75" customHeight="1">
      <c r="B85" s="26" t="str">
        <f>'1,1'!B37</f>
        <v>Piezīmes:</v>
      </c>
    </row>
    <row r="86" spans="1:7" s="25" customFormat="1" ht="45" customHeight="1">
      <c r="A86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86" s="684"/>
      <c r="C86" s="684"/>
      <c r="D86" s="684"/>
      <c r="E86" s="684"/>
      <c r="F86" s="684"/>
      <c r="G86" s="684"/>
    </row>
    <row r="87" spans="1:7" s="25" customFormat="1" ht="12.75" customHeight="1">
      <c r="A87" s="684" t="e">
        <f>'1,1'!#REF!</f>
        <v>#REF!</v>
      </c>
      <c r="B87" s="684"/>
      <c r="C87" s="684"/>
      <c r="D87" s="684"/>
      <c r="E87" s="684"/>
      <c r="F87" s="684"/>
      <c r="G87" s="684"/>
    </row>
    <row r="88" spans="1:7" s="25" customFormat="1" ht="12.75" customHeight="1">
      <c r="B88" s="27"/>
    </row>
    <row r="89" spans="1:7">
      <c r="B89" s="5" t="str">
        <f>'1,1'!B40</f>
        <v>Sastādīja:</v>
      </c>
    </row>
    <row r="90" spans="1:7" ht="14.25" customHeight="1">
      <c r="C90" s="33" t="str">
        <f>'1,1'!C41</f>
        <v>Arnis Gailītis</v>
      </c>
    </row>
    <row r="91" spans="1:7">
      <c r="C91" s="34" t="str">
        <f>'1,1'!C42</f>
        <v>Sertifikāta Nr.20-5643</v>
      </c>
      <c r="D91" s="35"/>
    </row>
    <row r="94" spans="1:7">
      <c r="B94" s="41" t="str">
        <f>'1,1'!B45</f>
        <v>Pārbaudīja:</v>
      </c>
      <c r="C94" s="3"/>
    </row>
    <row r="95" spans="1:7">
      <c r="B95" s="2"/>
      <c r="C95" s="33" t="str">
        <f>'1,1'!C46</f>
        <v>Andris Kokins</v>
      </c>
    </row>
    <row r="96" spans="1:7">
      <c r="B96" s="1"/>
      <c r="C96" s="34" t="str">
        <f>'1,1'!C47</f>
        <v>Sertifikāta Nr.10-0024</v>
      </c>
    </row>
  </sheetData>
  <mergeCells count="15">
    <mergeCell ref="A87:G87"/>
    <mergeCell ref="A86:G86"/>
    <mergeCell ref="A1:C1"/>
    <mergeCell ref="A2:G2"/>
    <mergeCell ref="A7:G7"/>
    <mergeCell ref="A11:A12"/>
    <mergeCell ref="B11:B12"/>
    <mergeCell ref="C11:C12"/>
    <mergeCell ref="D11:D12"/>
    <mergeCell ref="E11:E12"/>
    <mergeCell ref="F11:F12"/>
    <mergeCell ref="G11:G12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84"/>
  <sheetViews>
    <sheetView showZeros="0" view="pageBreakPreview" topLeftCell="A7" zoomScale="80" zoomScaleNormal="100" zoomScaleSheetLayoutView="80" workbookViewId="0">
      <selection activeCell="F41" sqref="F41"/>
    </sheetView>
  </sheetViews>
  <sheetFormatPr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8.140625" style="5" customWidth="1"/>
    <col min="5" max="6" width="9.140625" style="5"/>
    <col min="7" max="7" width="20.710937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686" t="s">
        <v>15</v>
      </c>
      <c r="B1" s="686"/>
      <c r="C1" s="686"/>
      <c r="D1" s="36" t="str">
        <f ca="1">MID(CELL("filename",A1), FIND("]", CELL("filename",A1))+ 1, 255)</f>
        <v>1,9</v>
      </c>
      <c r="E1" s="36"/>
      <c r="F1" s="36"/>
      <c r="G1" s="36"/>
    </row>
    <row r="2" spans="1:7" s="9" customFormat="1" ht="15">
      <c r="A2" s="687" t="str">
        <f>C13</f>
        <v>Grīdas</v>
      </c>
      <c r="B2" s="687"/>
      <c r="C2" s="687"/>
      <c r="D2" s="687"/>
      <c r="E2" s="687"/>
      <c r="F2" s="687"/>
      <c r="G2" s="687"/>
    </row>
    <row r="3" spans="1:7" ht="47.25" customHeight="1">
      <c r="A3" s="6"/>
      <c r="B3" s="6" t="s">
        <v>2</v>
      </c>
      <c r="C3" s="695" t="str">
        <f>'1,1'!C3:G3</f>
        <v>Skolas ēka un Siguldas mācību korpuss</v>
      </c>
      <c r="D3" s="695"/>
      <c r="E3" s="695"/>
      <c r="F3" s="695"/>
      <c r="G3" s="695"/>
    </row>
    <row r="4" spans="1:7" ht="40.5" customHeight="1">
      <c r="A4" s="6"/>
      <c r="B4" s="6" t="s">
        <v>3</v>
      </c>
      <c r="C4" s="695" t="str">
        <f>'1,1'!C4:G4</f>
        <v>Skolas ēkas pārbūve un Siguldas mācību korpusa būvniecība (1. kārta- mācību korpuss)</v>
      </c>
      <c r="D4" s="695"/>
      <c r="E4" s="695"/>
      <c r="F4" s="695"/>
      <c r="G4" s="695"/>
    </row>
    <row r="5" spans="1:7" ht="15">
      <c r="A5" s="6"/>
      <c r="B5" s="6" t="s">
        <v>4</v>
      </c>
      <c r="C5" s="695" t="str">
        <f>'1,1'!C5</f>
        <v>Ata Kronvalda iela 7, Sigulda</v>
      </c>
      <c r="D5" s="695"/>
      <c r="E5" s="695"/>
      <c r="F5" s="695"/>
      <c r="G5" s="695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33.75" customHeight="1">
      <c r="A7" s="685" t="str">
        <f>'1,1'!A7:G7</f>
        <v>Tāme sastādīta 2017.gada tirgus cenās, pamatojoties uz SIA „K Idea” tehniskā projekta rasējumiem un darbu apjomiem</v>
      </c>
      <c r="B7" s="685"/>
      <c r="C7" s="685"/>
      <c r="D7" s="685"/>
      <c r="E7" s="685"/>
      <c r="F7" s="685"/>
      <c r="G7" s="685"/>
    </row>
    <row r="8" spans="1:7">
      <c r="A8" s="8"/>
      <c r="B8" s="8"/>
      <c r="D8" s="11"/>
      <c r="E8" s="14"/>
      <c r="F8" s="14"/>
      <c r="G8" s="10"/>
    </row>
    <row r="9" spans="1:7" ht="15" customHeight="1">
      <c r="A9" s="16"/>
      <c r="B9" s="16"/>
      <c r="C9" s="4" t="str">
        <f>'1,1'!C9</f>
        <v>Tāme sastādīta:  2017.gada 2. maijs</v>
      </c>
      <c r="F9" s="15"/>
      <c r="G9" s="15"/>
    </row>
    <row r="10" spans="1:7" ht="15">
      <c r="A10" s="16"/>
      <c r="B10" s="16"/>
    </row>
    <row r="11" spans="1:7" ht="14.25" customHeight="1">
      <c r="A11" s="690" t="s">
        <v>5</v>
      </c>
      <c r="B11" s="691" t="s">
        <v>7</v>
      </c>
      <c r="C11" s="693" t="s">
        <v>8</v>
      </c>
      <c r="D11" s="694" t="s">
        <v>9</v>
      </c>
      <c r="E11" s="690" t="s">
        <v>10</v>
      </c>
      <c r="F11" s="688" t="s">
        <v>19</v>
      </c>
      <c r="G11" s="688" t="s">
        <v>20</v>
      </c>
    </row>
    <row r="12" spans="1:7" ht="59.25" customHeight="1">
      <c r="A12" s="690"/>
      <c r="B12" s="692"/>
      <c r="C12" s="693"/>
      <c r="D12" s="694"/>
      <c r="E12" s="690"/>
      <c r="F12" s="689"/>
      <c r="G12" s="689"/>
    </row>
    <row r="13" spans="1:7" ht="15.75">
      <c r="A13" s="415"/>
      <c r="B13" s="427">
        <v>0</v>
      </c>
      <c r="C13" s="48" t="s">
        <v>2419</v>
      </c>
      <c r="D13" s="416"/>
      <c r="E13" s="417"/>
      <c r="F13" s="23"/>
      <c r="G13" s="24"/>
    </row>
    <row r="14" spans="1:7">
      <c r="A14" s="440">
        <v>0</v>
      </c>
      <c r="B14" s="441"/>
      <c r="C14" s="207" t="s">
        <v>2328</v>
      </c>
      <c r="D14" s="448"/>
      <c r="E14" s="450"/>
      <c r="F14" s="21"/>
      <c r="G14" s="22"/>
    </row>
    <row r="15" spans="1:7" ht="25.5">
      <c r="A15" s="440">
        <v>1</v>
      </c>
      <c r="B15" s="441" t="s">
        <v>1120</v>
      </c>
      <c r="C15" s="445" t="s">
        <v>1965</v>
      </c>
      <c r="D15" s="433" t="s">
        <v>1429</v>
      </c>
      <c r="E15" s="434">
        <v>15</v>
      </c>
      <c r="F15" s="21"/>
      <c r="G15" s="22"/>
    </row>
    <row r="16" spans="1:7" ht="25.5">
      <c r="A16" s="440">
        <v>2</v>
      </c>
      <c r="B16" s="441" t="s">
        <v>1120</v>
      </c>
      <c r="C16" s="445" t="s">
        <v>1965</v>
      </c>
      <c r="D16" s="433" t="s">
        <v>1429</v>
      </c>
      <c r="E16" s="434">
        <v>55</v>
      </c>
      <c r="F16" s="21"/>
      <c r="G16" s="22"/>
    </row>
    <row r="17" spans="1:7" ht="25.5">
      <c r="A17" s="440">
        <v>3</v>
      </c>
      <c r="B17" s="441" t="s">
        <v>1120</v>
      </c>
      <c r="C17" s="446" t="s">
        <v>1980</v>
      </c>
      <c r="D17" s="433" t="s">
        <v>1967</v>
      </c>
      <c r="E17" s="434">
        <v>4191.7</v>
      </c>
      <c r="F17" s="21"/>
      <c r="G17" s="22"/>
    </row>
    <row r="18" spans="1:7">
      <c r="A18" s="440">
        <v>0</v>
      </c>
      <c r="B18" s="441"/>
      <c r="C18" s="447" t="s">
        <v>1968</v>
      </c>
      <c r="D18" s="448" t="s">
        <v>1967</v>
      </c>
      <c r="E18" s="449">
        <f>E17*1.15</f>
        <v>4820.454999999999</v>
      </c>
      <c r="F18" s="21"/>
      <c r="G18" s="22"/>
    </row>
    <row r="19" spans="1:7" ht="25.5">
      <c r="A19" s="440">
        <v>0</v>
      </c>
      <c r="B19" s="441"/>
      <c r="C19" s="447" t="s">
        <v>1969</v>
      </c>
      <c r="D19" s="433" t="s">
        <v>37</v>
      </c>
      <c r="E19" s="433">
        <v>1</v>
      </c>
      <c r="F19" s="21"/>
      <c r="G19" s="22"/>
    </row>
    <row r="20" spans="1:7" ht="25.5">
      <c r="A20" s="440">
        <v>4</v>
      </c>
      <c r="B20" s="441" t="s">
        <v>1580</v>
      </c>
      <c r="C20" s="446" t="s">
        <v>1970</v>
      </c>
      <c r="D20" s="448" t="s">
        <v>1429</v>
      </c>
      <c r="E20" s="434">
        <v>55</v>
      </c>
      <c r="F20" s="21"/>
      <c r="G20" s="22"/>
    </row>
    <row r="21" spans="1:7">
      <c r="A21" s="440">
        <v>0</v>
      </c>
      <c r="B21" s="441"/>
      <c r="C21" s="447" t="s">
        <v>1971</v>
      </c>
      <c r="D21" s="448" t="s">
        <v>1429</v>
      </c>
      <c r="E21" s="450">
        <f>E20*1.05</f>
        <v>57.75</v>
      </c>
      <c r="F21" s="21"/>
      <c r="G21" s="22"/>
    </row>
    <row r="22" spans="1:7">
      <c r="A22" s="440">
        <v>0</v>
      </c>
      <c r="B22" s="441"/>
      <c r="C22" s="447" t="s">
        <v>1972</v>
      </c>
      <c r="D22" s="448" t="s">
        <v>1973</v>
      </c>
      <c r="E22" s="450">
        <f>E20*0.25</f>
        <v>13.75</v>
      </c>
      <c r="F22" s="21"/>
      <c r="G22" s="22"/>
    </row>
    <row r="23" spans="1:7" ht="15.75">
      <c r="A23" s="295">
        <v>0</v>
      </c>
      <c r="B23" s="219"/>
      <c r="C23" s="437" t="s">
        <v>2144</v>
      </c>
      <c r="D23" s="438"/>
      <c r="E23" s="439"/>
      <c r="F23" s="21"/>
      <c r="G23" s="22"/>
    </row>
    <row r="24" spans="1:7">
      <c r="A24" s="440">
        <v>5</v>
      </c>
      <c r="B24" s="441" t="s">
        <v>1580</v>
      </c>
      <c r="C24" s="663" t="s">
        <v>2301</v>
      </c>
      <c r="D24" s="528" t="s">
        <v>1137</v>
      </c>
      <c r="E24" s="450">
        <v>365</v>
      </c>
      <c r="F24" s="21"/>
      <c r="G24" s="22"/>
    </row>
    <row r="25" spans="1:7">
      <c r="A25" s="440">
        <v>6</v>
      </c>
      <c r="B25" s="649" t="s">
        <v>1983</v>
      </c>
      <c r="C25" s="419" t="s">
        <v>2145</v>
      </c>
      <c r="D25" s="420" t="s">
        <v>1137</v>
      </c>
      <c r="E25" s="421">
        <v>345</v>
      </c>
      <c r="F25" s="21"/>
      <c r="G25" s="22"/>
    </row>
    <row r="26" spans="1:7">
      <c r="A26" s="440">
        <v>0</v>
      </c>
      <c r="B26" s="649">
        <v>0</v>
      </c>
      <c r="C26" s="485" t="s">
        <v>2146</v>
      </c>
      <c r="D26" s="420" t="s">
        <v>1137</v>
      </c>
      <c r="E26" s="421">
        <f>1.05*E25</f>
        <v>362.25</v>
      </c>
      <c r="F26" s="21"/>
      <c r="G26" s="22"/>
    </row>
    <row r="27" spans="1:7">
      <c r="A27" s="440">
        <v>7</v>
      </c>
      <c r="B27" s="649" t="s">
        <v>2058</v>
      </c>
      <c r="C27" s="419" t="s">
        <v>2147</v>
      </c>
      <c r="D27" s="420" t="s">
        <v>1137</v>
      </c>
      <c r="E27" s="421">
        <f>E25</f>
        <v>345</v>
      </c>
      <c r="F27" s="21"/>
      <c r="G27" s="22"/>
    </row>
    <row r="28" spans="1:7">
      <c r="A28" s="440">
        <v>0</v>
      </c>
      <c r="B28" s="649">
        <v>0</v>
      </c>
      <c r="C28" s="485" t="s">
        <v>2148</v>
      </c>
      <c r="D28" s="420" t="s">
        <v>1137</v>
      </c>
      <c r="E28" s="421">
        <f>1.1*E27</f>
        <v>379.50000000000006</v>
      </c>
      <c r="F28" s="21"/>
      <c r="G28" s="22"/>
    </row>
    <row r="29" spans="1:7" ht="25.5">
      <c r="A29" s="440">
        <v>0</v>
      </c>
      <c r="B29" s="649">
        <v>0</v>
      </c>
      <c r="C29" s="485" t="s">
        <v>2149</v>
      </c>
      <c r="D29" s="420" t="s">
        <v>889</v>
      </c>
      <c r="E29" s="421">
        <v>1</v>
      </c>
      <c r="F29" s="21"/>
      <c r="G29" s="22"/>
    </row>
    <row r="30" spans="1:7">
      <c r="A30" s="440">
        <v>8</v>
      </c>
      <c r="B30" s="649" t="s">
        <v>2058</v>
      </c>
      <c r="C30" s="419" t="s">
        <v>2150</v>
      </c>
      <c r="D30" s="420" t="s">
        <v>1429</v>
      </c>
      <c r="E30" s="421">
        <f>E25*0.06</f>
        <v>20.7</v>
      </c>
      <c r="F30" s="21"/>
      <c r="G30" s="22"/>
    </row>
    <row r="31" spans="1:7">
      <c r="A31" s="440">
        <v>0</v>
      </c>
      <c r="B31" s="649">
        <v>0</v>
      </c>
      <c r="C31" s="485" t="s">
        <v>1542</v>
      </c>
      <c r="D31" s="420" t="s">
        <v>1429</v>
      </c>
      <c r="E31" s="421">
        <f>1.05*E30</f>
        <v>21.734999999999999</v>
      </c>
      <c r="F31" s="21"/>
      <c r="G31" s="22"/>
    </row>
    <row r="32" spans="1:7">
      <c r="A32" s="440">
        <v>0</v>
      </c>
      <c r="B32" s="649">
        <v>0</v>
      </c>
      <c r="C32" s="485" t="s">
        <v>1972</v>
      </c>
      <c r="D32" s="420" t="s">
        <v>1973</v>
      </c>
      <c r="E32" s="421">
        <f>0.25*E30</f>
        <v>5.1749999999999998</v>
      </c>
      <c r="F32" s="21"/>
      <c r="G32" s="22"/>
    </row>
    <row r="33" spans="1:7" ht="15.75">
      <c r="A33" s="295">
        <v>0</v>
      </c>
      <c r="B33" s="219"/>
      <c r="C33" s="437" t="s">
        <v>2329</v>
      </c>
      <c r="D33" s="438"/>
      <c r="E33" s="439"/>
      <c r="F33" s="21"/>
      <c r="G33" s="22"/>
    </row>
    <row r="34" spans="1:7" ht="25.5">
      <c r="A34" s="456">
        <v>9</v>
      </c>
      <c r="B34" s="457" t="s">
        <v>1580</v>
      </c>
      <c r="C34" s="458" t="s">
        <v>2330</v>
      </c>
      <c r="D34" s="540" t="s">
        <v>1429</v>
      </c>
      <c r="E34" s="459">
        <v>3.9</v>
      </c>
      <c r="F34" s="21"/>
      <c r="G34" s="22"/>
    </row>
    <row r="35" spans="1:7">
      <c r="A35" s="541" t="s">
        <v>2331</v>
      </c>
      <c r="B35" s="457" t="s">
        <v>1580</v>
      </c>
      <c r="C35" s="458" t="s">
        <v>2332</v>
      </c>
      <c r="D35" s="540" t="s">
        <v>1137</v>
      </c>
      <c r="E35" s="459">
        <v>105</v>
      </c>
      <c r="F35" s="21"/>
      <c r="G35" s="22"/>
    </row>
    <row r="36" spans="1:7">
      <c r="A36" s="541" t="s">
        <v>2333</v>
      </c>
      <c r="B36" s="457" t="s">
        <v>1580</v>
      </c>
      <c r="C36" s="458" t="s">
        <v>2334</v>
      </c>
      <c r="D36" s="540" t="s">
        <v>1137</v>
      </c>
      <c r="E36" s="459">
        <v>145</v>
      </c>
      <c r="F36" s="21"/>
      <c r="G36" s="22"/>
    </row>
    <row r="37" spans="1:7">
      <c r="A37" s="541" t="s">
        <v>2335</v>
      </c>
      <c r="B37" s="457" t="s">
        <v>1580</v>
      </c>
      <c r="C37" s="458" t="s">
        <v>2316</v>
      </c>
      <c r="D37" s="540" t="s">
        <v>1137</v>
      </c>
      <c r="E37" s="459">
        <v>15</v>
      </c>
      <c r="F37" s="21"/>
      <c r="G37" s="22"/>
    </row>
    <row r="38" spans="1:7">
      <c r="A38" s="456"/>
      <c r="B38" s="457"/>
      <c r="C38" s="458"/>
      <c r="D38" s="421"/>
      <c r="E38" s="459"/>
      <c r="F38" s="21"/>
      <c r="G38" s="22"/>
    </row>
    <row r="39" spans="1:7">
      <c r="A39" s="440">
        <v>0</v>
      </c>
      <c r="B39" s="457"/>
      <c r="C39" s="501" t="s">
        <v>2151</v>
      </c>
      <c r="D39" s="420"/>
      <c r="E39" s="421"/>
      <c r="F39" s="21"/>
      <c r="G39" s="22"/>
    </row>
    <row r="40" spans="1:7">
      <c r="A40" s="440">
        <v>10</v>
      </c>
      <c r="B40" s="457" t="s">
        <v>1120</v>
      </c>
      <c r="C40" s="455" t="s">
        <v>2152</v>
      </c>
      <c r="D40" s="420" t="s">
        <v>1137</v>
      </c>
      <c r="E40" s="421">
        <f>E42+E46+E50+E54</f>
        <v>2825.19</v>
      </c>
      <c r="F40" s="21"/>
      <c r="G40" s="22"/>
    </row>
    <row r="41" spans="1:7" ht="25.5">
      <c r="A41" s="440">
        <v>0</v>
      </c>
      <c r="B41" s="457"/>
      <c r="C41" s="447" t="s">
        <v>2153</v>
      </c>
      <c r="D41" s="420" t="s">
        <v>1967</v>
      </c>
      <c r="E41" s="421">
        <f>1.5*3*1.15*E40</f>
        <v>14620.358249999999</v>
      </c>
      <c r="F41" s="21"/>
      <c r="G41" s="22"/>
    </row>
    <row r="42" spans="1:7">
      <c r="A42" s="440">
        <v>11</v>
      </c>
      <c r="B42" s="457" t="s">
        <v>1120</v>
      </c>
      <c r="C42" s="455" t="s">
        <v>2154</v>
      </c>
      <c r="D42" s="420" t="s">
        <v>1137</v>
      </c>
      <c r="E42" s="421">
        <v>1906.7</v>
      </c>
      <c r="F42" s="21"/>
      <c r="G42" s="22"/>
    </row>
    <row r="43" spans="1:7" ht="63.75">
      <c r="A43" s="440">
        <v>0</v>
      </c>
      <c r="B43" s="457"/>
      <c r="C43" s="447" t="s">
        <v>2155</v>
      </c>
      <c r="D43" s="420" t="s">
        <v>1137</v>
      </c>
      <c r="E43" s="421">
        <f>1.25*E42</f>
        <v>2383.375</v>
      </c>
      <c r="F43" s="21"/>
      <c r="G43" s="22"/>
    </row>
    <row r="44" spans="1:7">
      <c r="A44" s="440">
        <v>0</v>
      </c>
      <c r="B44" s="457"/>
      <c r="C44" s="447" t="s">
        <v>2156</v>
      </c>
      <c r="D44" s="420" t="s">
        <v>1967</v>
      </c>
      <c r="E44" s="421">
        <f>0.45*E42</f>
        <v>858.01499999999999</v>
      </c>
      <c r="F44" s="21"/>
      <c r="G44" s="22"/>
    </row>
    <row r="45" spans="1:7">
      <c r="A45" s="440">
        <v>0</v>
      </c>
      <c r="B45" s="457"/>
      <c r="C45" s="447" t="s">
        <v>2157</v>
      </c>
      <c r="D45" s="420" t="s">
        <v>233</v>
      </c>
      <c r="E45" s="421">
        <f>0.7*E42</f>
        <v>1334.69</v>
      </c>
      <c r="F45" s="21"/>
      <c r="G45" s="22"/>
    </row>
    <row r="46" spans="1:7">
      <c r="A46" s="440">
        <v>12</v>
      </c>
      <c r="B46" s="457" t="s">
        <v>1120</v>
      </c>
      <c r="C46" s="455" t="s">
        <v>2154</v>
      </c>
      <c r="D46" s="420" t="s">
        <v>1137</v>
      </c>
      <c r="E46" s="421">
        <v>370</v>
      </c>
      <c r="F46" s="21"/>
      <c r="G46" s="22"/>
    </row>
    <row r="47" spans="1:7" ht="63.75">
      <c r="A47" s="440">
        <v>0</v>
      </c>
      <c r="B47" s="457"/>
      <c r="C47" s="447" t="s">
        <v>2158</v>
      </c>
      <c r="D47" s="420" t="s">
        <v>1137</v>
      </c>
      <c r="E47" s="421">
        <f>1.25*E46</f>
        <v>462.5</v>
      </c>
      <c r="F47" s="21"/>
      <c r="G47" s="22"/>
    </row>
    <row r="48" spans="1:7">
      <c r="A48" s="440">
        <v>0</v>
      </c>
      <c r="B48" s="457"/>
      <c r="C48" s="447" t="s">
        <v>2156</v>
      </c>
      <c r="D48" s="420" t="s">
        <v>1967</v>
      </c>
      <c r="E48" s="421">
        <f>0.45*E46</f>
        <v>166.5</v>
      </c>
      <c r="F48" s="21"/>
      <c r="G48" s="22"/>
    </row>
    <row r="49" spans="1:7">
      <c r="A49" s="440">
        <v>0</v>
      </c>
      <c r="B49" s="457"/>
      <c r="C49" s="447" t="s">
        <v>2157</v>
      </c>
      <c r="D49" s="420" t="s">
        <v>233</v>
      </c>
      <c r="E49" s="421">
        <f>0.7*E46</f>
        <v>259</v>
      </c>
      <c r="F49" s="21"/>
      <c r="G49" s="22"/>
    </row>
    <row r="50" spans="1:7">
      <c r="A50" s="440">
        <v>13</v>
      </c>
      <c r="B50" s="457" t="s">
        <v>1120</v>
      </c>
      <c r="C50" s="455" t="s">
        <v>2154</v>
      </c>
      <c r="D50" s="420" t="s">
        <v>1137</v>
      </c>
      <c r="E50" s="421">
        <v>408.3</v>
      </c>
      <c r="F50" s="21"/>
      <c r="G50" s="22"/>
    </row>
    <row r="51" spans="1:7" ht="114.75">
      <c r="A51" s="440">
        <v>0</v>
      </c>
      <c r="B51" s="457"/>
      <c r="C51" s="447" t="s">
        <v>2159</v>
      </c>
      <c r="D51" s="420" t="s">
        <v>1137</v>
      </c>
      <c r="E51" s="421">
        <f>1.25*E50</f>
        <v>510.375</v>
      </c>
      <c r="F51" s="21"/>
      <c r="G51" s="22"/>
    </row>
    <row r="52" spans="1:7">
      <c r="A52" s="440">
        <v>0</v>
      </c>
      <c r="B52" s="457"/>
      <c r="C52" s="447" t="s">
        <v>2156</v>
      </c>
      <c r="D52" s="420" t="s">
        <v>1967</v>
      </c>
      <c r="E52" s="421">
        <f>0.45*E50</f>
        <v>183.73500000000001</v>
      </c>
      <c r="F52" s="21"/>
      <c r="G52" s="22"/>
    </row>
    <row r="53" spans="1:7">
      <c r="A53" s="440">
        <v>0</v>
      </c>
      <c r="B53" s="457"/>
      <c r="C53" s="447" t="s">
        <v>2157</v>
      </c>
      <c r="D53" s="420" t="s">
        <v>233</v>
      </c>
      <c r="E53" s="421">
        <f>0.7*E50</f>
        <v>285.81</v>
      </c>
      <c r="F53" s="21"/>
      <c r="G53" s="22"/>
    </row>
    <row r="54" spans="1:7">
      <c r="A54" s="440">
        <v>14</v>
      </c>
      <c r="B54" s="457" t="s">
        <v>1120</v>
      </c>
      <c r="C54" s="455" t="s">
        <v>2154</v>
      </c>
      <c r="D54" s="420" t="s">
        <v>1137</v>
      </c>
      <c r="E54" s="421">
        <v>140.19</v>
      </c>
      <c r="F54" s="21"/>
      <c r="G54" s="22"/>
    </row>
    <row r="55" spans="1:7" ht="114.75">
      <c r="A55" s="440">
        <v>0</v>
      </c>
      <c r="B55" s="457"/>
      <c r="C55" s="447" t="s">
        <v>2160</v>
      </c>
      <c r="D55" s="420" t="s">
        <v>1137</v>
      </c>
      <c r="E55" s="421">
        <f>1.25*E54</f>
        <v>175.23750000000001</v>
      </c>
      <c r="F55" s="21"/>
      <c r="G55" s="22"/>
    </row>
    <row r="56" spans="1:7">
      <c r="A56" s="440">
        <v>0</v>
      </c>
      <c r="B56" s="457"/>
      <c r="C56" s="447" t="s">
        <v>2156</v>
      </c>
      <c r="D56" s="420" t="s">
        <v>1967</v>
      </c>
      <c r="E56" s="421">
        <f>0.45*E54</f>
        <v>63.085500000000003</v>
      </c>
      <c r="F56" s="21"/>
      <c r="G56" s="22"/>
    </row>
    <row r="57" spans="1:7">
      <c r="A57" s="440">
        <v>0</v>
      </c>
      <c r="B57" s="457"/>
      <c r="C57" s="447" t="s">
        <v>2157</v>
      </c>
      <c r="D57" s="420" t="s">
        <v>233</v>
      </c>
      <c r="E57" s="421">
        <f>0.7*E54</f>
        <v>98.132999999999996</v>
      </c>
      <c r="F57" s="21"/>
      <c r="G57" s="22"/>
    </row>
    <row r="58" spans="1:7">
      <c r="A58" s="440">
        <v>15</v>
      </c>
      <c r="B58" s="457" t="s">
        <v>1120</v>
      </c>
      <c r="C58" s="455" t="s">
        <v>2161</v>
      </c>
      <c r="D58" s="420" t="s">
        <v>1137</v>
      </c>
      <c r="E58" s="421">
        <f>2.3+1.8+2.1+60.6+9.6+9.6</f>
        <v>85.999999999999986</v>
      </c>
      <c r="F58" s="21"/>
      <c r="G58" s="22"/>
    </row>
    <row r="59" spans="1:7" ht="25.5">
      <c r="A59" s="440">
        <v>0</v>
      </c>
      <c r="B59" s="457"/>
      <c r="C59" s="447" t="s">
        <v>2162</v>
      </c>
      <c r="D59" s="420" t="s">
        <v>1967</v>
      </c>
      <c r="E59" s="421">
        <f>2.1*E58</f>
        <v>180.59999999999997</v>
      </c>
      <c r="F59" s="21"/>
      <c r="G59" s="22"/>
    </row>
    <row r="60" spans="1:7">
      <c r="A60" s="440">
        <v>16</v>
      </c>
      <c r="B60" s="457" t="s">
        <v>1120</v>
      </c>
      <c r="C60" s="455" t="s">
        <v>2163</v>
      </c>
      <c r="D60" s="420" t="s">
        <v>1137</v>
      </c>
      <c r="E60" s="421">
        <v>312.89999999999998</v>
      </c>
      <c r="F60" s="21"/>
      <c r="G60" s="22"/>
    </row>
    <row r="61" spans="1:7">
      <c r="A61" s="440">
        <v>0</v>
      </c>
      <c r="B61" s="457"/>
      <c r="C61" s="447" t="s">
        <v>2164</v>
      </c>
      <c r="D61" s="420" t="s">
        <v>1137</v>
      </c>
      <c r="E61" s="421">
        <f>1.08*E60</f>
        <v>337.93200000000002</v>
      </c>
      <c r="F61" s="21"/>
      <c r="G61" s="22"/>
    </row>
    <row r="62" spans="1:7">
      <c r="A62" s="440">
        <v>0</v>
      </c>
      <c r="B62" s="457"/>
      <c r="C62" s="481" t="s">
        <v>2165</v>
      </c>
      <c r="D62" s="420" t="s">
        <v>1967</v>
      </c>
      <c r="E62" s="421">
        <f>4.4*E60</f>
        <v>1376.76</v>
      </c>
      <c r="F62" s="21"/>
      <c r="G62" s="22"/>
    </row>
    <row r="63" spans="1:7" ht="25.5">
      <c r="A63" s="440">
        <v>0</v>
      </c>
      <c r="B63" s="457"/>
      <c r="C63" s="481" t="s">
        <v>2166</v>
      </c>
      <c r="D63" s="420" t="s">
        <v>1967</v>
      </c>
      <c r="E63" s="421">
        <f>0.44*E60</f>
        <v>137.67599999999999</v>
      </c>
      <c r="F63" s="21"/>
      <c r="G63" s="22"/>
    </row>
    <row r="64" spans="1:7">
      <c r="A64" s="440">
        <v>17</v>
      </c>
      <c r="B64" s="457" t="s">
        <v>2016</v>
      </c>
      <c r="C64" s="455" t="s">
        <v>2167</v>
      </c>
      <c r="D64" s="420" t="s">
        <v>32</v>
      </c>
      <c r="E64" s="421">
        <v>93.75</v>
      </c>
      <c r="F64" s="21"/>
      <c r="G64" s="22"/>
    </row>
    <row r="65" spans="1:7">
      <c r="A65" s="440">
        <v>0</v>
      </c>
      <c r="B65" s="457">
        <v>0</v>
      </c>
      <c r="C65" s="447" t="s">
        <v>2164</v>
      </c>
      <c r="D65" s="420" t="s">
        <v>32</v>
      </c>
      <c r="E65" s="421">
        <f>E64*1.08</f>
        <v>101.25</v>
      </c>
      <c r="F65" s="21"/>
      <c r="G65" s="22"/>
    </row>
    <row r="66" spans="1:7">
      <c r="A66" s="440">
        <v>0</v>
      </c>
      <c r="B66" s="457">
        <v>0</v>
      </c>
      <c r="C66" s="481" t="s">
        <v>2165</v>
      </c>
      <c r="D66" s="420" t="s">
        <v>1967</v>
      </c>
      <c r="E66" s="421">
        <f>0.44*E64</f>
        <v>41.25</v>
      </c>
      <c r="F66" s="509"/>
      <c r="G66" s="510"/>
    </row>
    <row r="67" spans="1:7" ht="25.5">
      <c r="A67" s="440">
        <v>0</v>
      </c>
      <c r="B67" s="457">
        <v>0</v>
      </c>
      <c r="C67" s="481" t="s">
        <v>2166</v>
      </c>
      <c r="D67" s="420" t="s">
        <v>1967</v>
      </c>
      <c r="E67" s="421">
        <f>0.044*E64</f>
        <v>4.125</v>
      </c>
      <c r="F67" s="509"/>
      <c r="G67" s="510"/>
    </row>
    <row r="68" spans="1:7">
      <c r="A68" s="440">
        <v>18</v>
      </c>
      <c r="B68" s="457" t="s">
        <v>2016</v>
      </c>
      <c r="C68" s="455" t="s">
        <v>2168</v>
      </c>
      <c r="D68" s="420" t="s">
        <v>1137</v>
      </c>
      <c r="E68" s="421">
        <v>174.85</v>
      </c>
      <c r="F68" s="509"/>
      <c r="G68" s="510"/>
    </row>
    <row r="69" spans="1:7">
      <c r="A69" s="440">
        <v>19</v>
      </c>
      <c r="B69" s="457" t="s">
        <v>1120</v>
      </c>
      <c r="C69" s="455" t="s">
        <v>2169</v>
      </c>
      <c r="D69" s="420" t="s">
        <v>32</v>
      </c>
      <c r="E69" s="421">
        <v>1097.57</v>
      </c>
      <c r="F69" s="509"/>
      <c r="G69" s="510"/>
    </row>
    <row r="70" spans="1:7" s="17" customFormat="1">
      <c r="A70" s="28"/>
      <c r="B70" s="29"/>
      <c r="C70" s="30"/>
      <c r="D70" s="31"/>
      <c r="E70" s="12"/>
      <c r="F70" s="12"/>
      <c r="G70" s="32"/>
    </row>
    <row r="71" spans="1:7" ht="15">
      <c r="A71" s="13"/>
      <c r="B71" s="13"/>
      <c r="C71" s="18"/>
      <c r="D71" s="19"/>
      <c r="E71" s="18"/>
      <c r="F71" s="18" t="s">
        <v>6</v>
      </c>
      <c r="G71" s="20"/>
    </row>
    <row r="73" spans="1:7" s="25" customFormat="1" ht="12.75" customHeight="1">
      <c r="B73" s="26" t="str">
        <f>'1,1'!B37</f>
        <v>Piezīmes:</v>
      </c>
    </row>
    <row r="74" spans="1:7" s="25" customFormat="1" ht="45" customHeight="1">
      <c r="A74" s="684" t="str">
        <f>'1,1'!A38:G38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74" s="684"/>
      <c r="C74" s="684"/>
      <c r="D74" s="684"/>
      <c r="E74" s="684"/>
      <c r="F74" s="684"/>
      <c r="G74" s="684"/>
    </row>
    <row r="75" spans="1:7" s="25" customFormat="1" ht="12.75" customHeight="1">
      <c r="A75" s="684" t="e">
        <f>'1,1'!#REF!</f>
        <v>#REF!</v>
      </c>
      <c r="B75" s="684"/>
      <c r="C75" s="684"/>
      <c r="D75" s="684"/>
      <c r="E75" s="684"/>
      <c r="F75" s="684"/>
      <c r="G75" s="684"/>
    </row>
    <row r="76" spans="1:7" s="25" customFormat="1" ht="12.75" customHeight="1">
      <c r="B76" s="27"/>
    </row>
    <row r="77" spans="1:7">
      <c r="B77" s="5" t="str">
        <f>'1,1'!B40</f>
        <v>Sastādīja:</v>
      </c>
    </row>
    <row r="78" spans="1:7" ht="14.25" customHeight="1">
      <c r="C78" s="33" t="str">
        <f>'1,1'!C41</f>
        <v>Arnis Gailītis</v>
      </c>
    </row>
    <row r="79" spans="1:7">
      <c r="C79" s="34" t="str">
        <f>'1,1'!C42</f>
        <v>Sertifikāta Nr.20-5643</v>
      </c>
      <c r="D79" s="35"/>
    </row>
    <row r="82" spans="2:3">
      <c r="B82" s="41" t="str">
        <f>'1,1'!B45</f>
        <v>Pārbaudīja:</v>
      </c>
      <c r="C82" s="3"/>
    </row>
    <row r="83" spans="2:3">
      <c r="B83" s="2"/>
      <c r="C83" s="33" t="str">
        <f>'1,1'!C46</f>
        <v>Andris Kokins</v>
      </c>
    </row>
    <row r="84" spans="2:3">
      <c r="B84" s="1"/>
      <c r="C84" s="34" t="str">
        <f>'1,1'!C47</f>
        <v>Sertifikāta Nr.10-0024</v>
      </c>
    </row>
  </sheetData>
  <mergeCells count="15">
    <mergeCell ref="A75:G75"/>
    <mergeCell ref="A74:G74"/>
    <mergeCell ref="A1:C1"/>
    <mergeCell ref="A2:G2"/>
    <mergeCell ref="A7:G7"/>
    <mergeCell ref="A11:A12"/>
    <mergeCell ref="B11:B12"/>
    <mergeCell ref="C11:C12"/>
    <mergeCell ref="D11:D12"/>
    <mergeCell ref="E11:E12"/>
    <mergeCell ref="F11:F12"/>
    <mergeCell ref="G11:G12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37</vt:i4>
      </vt:variant>
    </vt:vector>
  </HeadingPairs>
  <TitlesOfParts>
    <vt:vector size="73" baseType="lpstr">
      <vt:lpstr>1,1</vt:lpstr>
      <vt:lpstr>1,2</vt:lpstr>
      <vt:lpstr>1,3</vt:lpstr>
      <vt:lpstr>1,4</vt:lpstr>
      <vt:lpstr>1,5</vt:lpstr>
      <vt:lpstr>1,6</vt:lpstr>
      <vt:lpstr>1,7</vt:lpstr>
      <vt:lpstr>1,8</vt:lpstr>
      <vt:lpstr>1,9</vt:lpstr>
      <vt:lpstr>1,10</vt:lpstr>
      <vt:lpstr>1,11</vt:lpstr>
      <vt:lpstr>1,12</vt:lpstr>
      <vt:lpstr>1,13</vt:lpstr>
      <vt:lpstr>2,1</vt:lpstr>
      <vt:lpstr>2,2</vt:lpstr>
      <vt:lpstr>2,3</vt:lpstr>
      <vt:lpstr>2,4</vt:lpstr>
      <vt:lpstr>2,5</vt:lpstr>
      <vt:lpstr>2,6</vt:lpstr>
      <vt:lpstr>2,7</vt:lpstr>
      <vt:lpstr>2,8</vt:lpstr>
      <vt:lpstr>2,9</vt:lpstr>
      <vt:lpstr>2,10</vt:lpstr>
      <vt:lpstr>2,11</vt:lpstr>
      <vt:lpstr>2,12</vt:lpstr>
      <vt:lpstr>2,13</vt:lpstr>
      <vt:lpstr>2,14</vt:lpstr>
      <vt:lpstr>2,15</vt:lpstr>
      <vt:lpstr>2,16</vt:lpstr>
      <vt:lpstr>3,1</vt:lpstr>
      <vt:lpstr>3,2</vt:lpstr>
      <vt:lpstr>3,3</vt:lpstr>
      <vt:lpstr>3,4</vt:lpstr>
      <vt:lpstr>3,5</vt:lpstr>
      <vt:lpstr>3,6</vt:lpstr>
      <vt:lpstr>4,1</vt:lpstr>
      <vt:lpstr>'1,1'!Print_Area</vt:lpstr>
      <vt:lpstr>'1,1'!Print_Titles</vt:lpstr>
      <vt:lpstr>'1,10'!Print_Titles</vt:lpstr>
      <vt:lpstr>'1,11'!Print_Titles</vt:lpstr>
      <vt:lpstr>'1,12'!Print_Titles</vt:lpstr>
      <vt:lpstr>'1,13'!Print_Titles</vt:lpstr>
      <vt:lpstr>'1,2'!Print_Titles</vt:lpstr>
      <vt:lpstr>'1,3'!Print_Titles</vt:lpstr>
      <vt:lpstr>'1,4'!Print_Titles</vt:lpstr>
      <vt:lpstr>'1,5'!Print_Titles</vt:lpstr>
      <vt:lpstr>'1,6'!Print_Titles</vt:lpstr>
      <vt:lpstr>'1,7'!Print_Titles</vt:lpstr>
      <vt:lpstr>'1,8'!Print_Titles</vt:lpstr>
      <vt:lpstr>'1,9'!Print_Titles</vt:lpstr>
      <vt:lpstr>'2,1'!Print_Titles</vt:lpstr>
      <vt:lpstr>'2,10'!Print_Titles</vt:lpstr>
      <vt:lpstr>'2,11'!Print_Titles</vt:lpstr>
      <vt:lpstr>'2,12'!Print_Titles</vt:lpstr>
      <vt:lpstr>'2,13'!Print_Titles</vt:lpstr>
      <vt:lpstr>'2,14'!Print_Titles</vt:lpstr>
      <vt:lpstr>'2,15'!Print_Titles</vt:lpstr>
      <vt:lpstr>'2,16'!Print_Titles</vt:lpstr>
      <vt:lpstr>'2,2'!Print_Titles</vt:lpstr>
      <vt:lpstr>'2,3'!Print_Titles</vt:lpstr>
      <vt:lpstr>'2,4'!Print_Titles</vt:lpstr>
      <vt:lpstr>'2,5'!Print_Titles</vt:lpstr>
      <vt:lpstr>'2,6'!Print_Titles</vt:lpstr>
      <vt:lpstr>'2,7'!Print_Titles</vt:lpstr>
      <vt:lpstr>'2,8'!Print_Titles</vt:lpstr>
      <vt:lpstr>'2,9'!Print_Titles</vt:lpstr>
      <vt:lpstr>'3,1'!Print_Titles</vt:lpstr>
      <vt:lpstr>'3,2'!Print_Titles</vt:lpstr>
      <vt:lpstr>'3,3'!Print_Titles</vt:lpstr>
      <vt:lpstr>'3,4'!Print_Titles</vt:lpstr>
      <vt:lpstr>'3,5'!Print_Titles</vt:lpstr>
      <vt:lpstr>'3,6'!Print_Titles</vt:lpstr>
      <vt:lpstr>'4,1'!Print_Titles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DATORS</dc:creator>
  <cp:lastModifiedBy>darbinieks</cp:lastModifiedBy>
  <cp:lastPrinted>2017-06-07T16:46:33Z</cp:lastPrinted>
  <dcterms:created xsi:type="dcterms:W3CDTF">2011-09-07T11:49:58Z</dcterms:created>
  <dcterms:modified xsi:type="dcterms:W3CDTF">2017-06-07T17:01:15Z</dcterms:modified>
</cp:coreProperties>
</file>