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20730" windowHeight="11760" tabRatio="920" firstSheet="20" activeTab="29"/>
  </bookViews>
  <sheets>
    <sheet name="paskaidrojuma" sheetId="82" r:id="rId1"/>
    <sheet name="PBK" sheetId="2" r:id="rId2"/>
    <sheet name="1 KOPS" sheetId="5" r:id="rId3"/>
    <sheet name="1 BS" sheetId="93" r:id="rId4"/>
    <sheet name=" 1 DEM" sheetId="94" r:id="rId5"/>
    <sheet name="1 ZD" sheetId="95" r:id="rId6"/>
    <sheet name="1 PAM" sheetId="96" r:id="rId7"/>
    <sheet name="1 SIE" sheetId="97" r:id="rId8"/>
    <sheet name="1 PARS" sheetId="104" r:id="rId9"/>
    <sheet name="1 LD" sheetId="106" r:id="rId10"/>
    <sheet name="1 JUM" sheetId="107" r:id="rId11"/>
    <sheet name="1 FAS" sheetId="108" r:id="rId12"/>
    <sheet name="1 GR" sheetId="109" r:id="rId13"/>
    <sheet name="1 APD" sheetId="77" r:id="rId14"/>
    <sheet name="1 LAB" sheetId="105" r:id="rId15"/>
    <sheet name="1 APK" sheetId="84" r:id="rId16"/>
    <sheet name="1 SM" sheetId="87" r:id="rId17"/>
    <sheet name="1 KM" sheetId="88" r:id="rId18"/>
    <sheet name="1 VENT" sheetId="85" r:id="rId19"/>
    <sheet name="1 SAT" sheetId="86" r:id="rId20"/>
    <sheet name="1 VNS" sheetId="89" r:id="rId21"/>
    <sheet name="1 TKS" sheetId="90" r:id="rId22"/>
    <sheet name="1 AAS" sheetId="92" r:id="rId23"/>
    <sheet name="1 EST" sheetId="91" r:id="rId24"/>
    <sheet name="1 UAS" sheetId="101" r:id="rId25"/>
    <sheet name="1 EL" sheetId="102" r:id="rId26"/>
    <sheet name="1 U 1" sheetId="98" r:id="rId27"/>
    <sheet name="1 K 1" sheetId="99" r:id="rId28"/>
    <sheet name="1 UKT" sheetId="100" r:id="rId29"/>
    <sheet name="Darba Apjomi 1 KARTA" sheetId="83" r:id="rId30"/>
  </sheets>
  <externalReferences>
    <externalReference r:id="rId31"/>
  </externalReferences>
  <definedNames>
    <definedName name="_xlnm._FilterDatabase" localSheetId="4" hidden="1">' 1 DEM'!#REF!</definedName>
    <definedName name="_xlnm._FilterDatabase" localSheetId="22" hidden="1">'1 AAS'!#REF!</definedName>
    <definedName name="_xlnm._FilterDatabase" localSheetId="13" hidden="1">'1 APD'!#REF!</definedName>
    <definedName name="_xlnm._FilterDatabase" localSheetId="15" hidden="1">'1 APK'!#REF!</definedName>
    <definedName name="_xlnm._FilterDatabase" localSheetId="3" hidden="1">'1 BS'!#REF!</definedName>
    <definedName name="_xlnm._FilterDatabase" localSheetId="25" hidden="1">'1 EL'!#REF!</definedName>
    <definedName name="_xlnm._FilterDatabase" localSheetId="23" hidden="1">'1 EST'!#REF!</definedName>
    <definedName name="_xlnm._FilterDatabase" localSheetId="11" hidden="1">'1 FAS'!#REF!</definedName>
    <definedName name="_xlnm._FilterDatabase" localSheetId="12" hidden="1">'1 GR'!#REF!</definedName>
    <definedName name="_xlnm._FilterDatabase" localSheetId="10" hidden="1">'1 JUM'!#REF!</definedName>
    <definedName name="_xlnm._FilterDatabase" localSheetId="27" hidden="1">'1 K 1'!#REF!</definedName>
    <definedName name="_xlnm._FilterDatabase" localSheetId="17" hidden="1">'1 KM'!#REF!</definedName>
    <definedName name="_xlnm._FilterDatabase" localSheetId="14" hidden="1">'1 LAB'!#REF!</definedName>
    <definedName name="_xlnm._FilterDatabase" localSheetId="9" hidden="1">'1 LD'!#REF!</definedName>
    <definedName name="_xlnm._FilterDatabase" localSheetId="6" hidden="1">'1 PAM'!#REF!</definedName>
    <definedName name="_xlnm._FilterDatabase" localSheetId="8" hidden="1">'1 PARS'!#REF!</definedName>
    <definedName name="_xlnm._FilterDatabase" localSheetId="19" hidden="1">'1 SAT'!#REF!</definedName>
    <definedName name="_xlnm._FilterDatabase" localSheetId="7" hidden="1">'1 SIE'!#REF!</definedName>
    <definedName name="_xlnm._FilterDatabase" localSheetId="16" hidden="1">'1 SM'!#REF!</definedName>
    <definedName name="_xlnm._FilterDatabase" localSheetId="21" hidden="1">'1 TKS'!#REF!</definedName>
    <definedName name="_xlnm._FilterDatabase" localSheetId="26" hidden="1">'1 U 1'!#REF!</definedName>
    <definedName name="_xlnm._FilterDatabase" localSheetId="24" hidden="1">'1 UAS'!#REF!</definedName>
    <definedName name="_xlnm._FilterDatabase" localSheetId="28" hidden="1">'1 UKT'!#REF!</definedName>
    <definedName name="_xlnm._FilterDatabase" localSheetId="18" hidden="1">'1 VENT'!#REF!</definedName>
    <definedName name="_xlnm._FilterDatabase" localSheetId="20" hidden="1">'1 VNS'!#REF!</definedName>
    <definedName name="_xlnm._FilterDatabase" localSheetId="5" hidden="1">'1 ZD'!#REF!</definedName>
    <definedName name="_xlnm._FilterDatabase" localSheetId="29" hidden="1">'Darba Apjomi 1 KARTA'!#REF!</definedName>
    <definedName name="_xlnm._FilterDatabase" localSheetId="0" hidden="1">paskaidrojuma!#REF!</definedName>
    <definedName name="_xlnm.Print_Area" localSheetId="4">' 1 DEM'!$A$1:$P$61</definedName>
    <definedName name="_xlnm.Print_Area" localSheetId="22">'1 AAS'!$A$1:$P$45</definedName>
    <definedName name="_xlnm.Print_Area" localSheetId="13">'1 APD'!$A$1:$P$49</definedName>
    <definedName name="_xlnm.Print_Area" localSheetId="15">'1 APK'!$A$1:$P$49</definedName>
    <definedName name="_xlnm.Print_Area" localSheetId="3">'1 BS'!$A$1:$P$59</definedName>
    <definedName name="_xlnm.Print_Area" localSheetId="25">'1 EL'!$A$1:$P$94</definedName>
    <definedName name="_xlnm.Print_Area" localSheetId="23">'1 EST'!$A$1:$P$53</definedName>
    <definedName name="_xlnm.Print_Area" localSheetId="11">'1 FAS'!$A$1:$P$78</definedName>
    <definedName name="_xlnm.Print_Area" localSheetId="12">'1 GR'!$A$1:$P$63</definedName>
    <definedName name="_xlnm.Print_Area" localSheetId="10">'1 JUM'!$A$1:$P$61</definedName>
    <definedName name="_xlnm.Print_Area" localSheetId="27">'1 K 1'!$A$1:$P$73</definedName>
    <definedName name="_xlnm.Print_Area" localSheetId="17">'1 KM'!$A$1:$P$92</definedName>
    <definedName name="_xlnm.Print_Area" localSheetId="2">'1 KOPS'!$A$1:$J$62</definedName>
    <definedName name="_xlnm.Print_Area" localSheetId="14">'1 LAB'!$A$1:$P$64</definedName>
    <definedName name="_xlnm.Print_Area" localSheetId="9">'1 LD'!$A$1:$P$43</definedName>
    <definedName name="_xlnm.Print_Area" localSheetId="6">'1 PAM'!$A$1:$P$75</definedName>
    <definedName name="_xlnm.Print_Area" localSheetId="8">'1 PARS'!$A$1:$P$29</definedName>
    <definedName name="_xlnm.Print_Area" localSheetId="19">'1 SAT'!$A$1:$P$54</definedName>
    <definedName name="_xlnm.Print_Area" localSheetId="7">'1 SIE'!$A$1:$P$68</definedName>
    <definedName name="_xlnm.Print_Area" localSheetId="16">'1 SM'!$A$1:$P$86</definedName>
    <definedName name="_xlnm.Print_Area" localSheetId="21">'1 TKS'!$A$1:$P$44</definedName>
    <definedName name="_xlnm.Print_Area" localSheetId="26">'1 U 1'!$A$1:$P$92</definedName>
    <definedName name="_xlnm.Print_Area" localSheetId="24">'1 UAS'!$A$1:$P$45</definedName>
    <definedName name="_xlnm.Print_Area" localSheetId="28">'1 UKT'!$A$1:$P$140</definedName>
    <definedName name="_xlnm.Print_Area" localSheetId="18">'1 VENT'!$A$1:$P$68</definedName>
    <definedName name="_xlnm.Print_Area" localSheetId="20">'1 VNS'!$A$1:$P$42</definedName>
    <definedName name="_xlnm.Print_Area" localSheetId="5">'1 ZD'!$A$1:$P$34</definedName>
    <definedName name="_xlnm.Print_Area" localSheetId="29">'Darba Apjomi 1 KARTA'!$A$1:$E$1273</definedName>
    <definedName name="_xlnm.Print_Area" localSheetId="0">paskaidrojuma!$A$1:$A$53</definedName>
    <definedName name="_xlnm.Print_Area" localSheetId="1">PBK!$A$1:$D$54</definedName>
    <definedName name="_xlnm.Print_Titles" localSheetId="4">' 1 DEM'!$17:$18</definedName>
    <definedName name="_xlnm.Print_Titles" localSheetId="22">'1 AAS'!$17:$18</definedName>
    <definedName name="_xlnm.Print_Titles" localSheetId="13">'1 APD'!$17:$18</definedName>
    <definedName name="_xlnm.Print_Titles" localSheetId="15">'1 APK'!$17:$18</definedName>
    <definedName name="_xlnm.Print_Titles" localSheetId="3">'1 BS'!$17:$18</definedName>
    <definedName name="_xlnm.Print_Titles" localSheetId="25">'1 EL'!$17:$18</definedName>
    <definedName name="_xlnm.Print_Titles" localSheetId="23">'1 EST'!$17:$18</definedName>
    <definedName name="_xlnm.Print_Titles" localSheetId="11">'1 FAS'!$17:$18</definedName>
    <definedName name="_xlnm.Print_Titles" localSheetId="12">'1 GR'!$17:$18</definedName>
    <definedName name="_xlnm.Print_Titles" localSheetId="10">'1 JUM'!$17:$18</definedName>
    <definedName name="_xlnm.Print_Titles" localSheetId="27">'1 K 1'!$17:$18</definedName>
    <definedName name="_xlnm.Print_Titles" localSheetId="17">'1 KM'!$17:$18</definedName>
    <definedName name="_xlnm.Print_Titles" localSheetId="14">'1 LAB'!$17:$18</definedName>
    <definedName name="_xlnm.Print_Titles" localSheetId="9">'1 LD'!$17:$18</definedName>
    <definedName name="_xlnm.Print_Titles" localSheetId="6">'1 PAM'!$17:$18</definedName>
    <definedName name="_xlnm.Print_Titles" localSheetId="8">'1 PARS'!$17:$18</definedName>
    <definedName name="_xlnm.Print_Titles" localSheetId="19">'1 SAT'!$17:$18</definedName>
    <definedName name="_xlnm.Print_Titles" localSheetId="7">'1 SIE'!$17:$18</definedName>
    <definedName name="_xlnm.Print_Titles" localSheetId="16">'1 SM'!$17:$18</definedName>
    <definedName name="_xlnm.Print_Titles" localSheetId="21">'1 TKS'!$17:$18</definedName>
    <definedName name="_xlnm.Print_Titles" localSheetId="26">'1 U 1'!$17:$18</definedName>
    <definedName name="_xlnm.Print_Titles" localSheetId="24">'1 UAS'!$17:$18</definedName>
    <definedName name="_xlnm.Print_Titles" localSheetId="28">'1 UKT'!$17:$18</definedName>
    <definedName name="_xlnm.Print_Titles" localSheetId="18">'1 VENT'!$17:$18</definedName>
    <definedName name="_xlnm.Print_Titles" localSheetId="20">'1 VNS'!$17:$18</definedName>
    <definedName name="_xlnm.Print_Titles" localSheetId="5">'1 ZD'!$17:$18</definedName>
  </definedNames>
  <calcPr calcId="145621"/>
</workbook>
</file>

<file path=xl/calcChain.xml><?xml version="1.0" encoding="utf-8"?>
<calcChain xmlns="http://schemas.openxmlformats.org/spreadsheetml/2006/main">
  <c r="E36" i="93" l="1"/>
  <c r="E37" i="93"/>
  <c r="E38" i="93"/>
  <c r="E39" i="93"/>
  <c r="E44" i="93"/>
  <c r="E45" i="93"/>
  <c r="E46" i="93"/>
  <c r="E47" i="93"/>
  <c r="E48" i="93"/>
  <c r="E49" i="93"/>
  <c r="E50" i="93"/>
  <c r="E51" i="93"/>
  <c r="C4" i="83" l="1"/>
  <c r="C2" i="83"/>
  <c r="C1" i="83"/>
  <c r="D1270" i="83"/>
  <c r="C1270" i="83"/>
  <c r="E402" i="83"/>
  <c r="E403" i="83" s="1"/>
  <c r="E404" i="83" s="1"/>
  <c r="E385" i="83"/>
  <c r="E394" i="83" s="1"/>
  <c r="E395" i="83" s="1"/>
  <c r="E311" i="83"/>
  <c r="E310" i="83"/>
  <c r="E308" i="83"/>
  <c r="E307" i="83"/>
  <c r="E306" i="83"/>
  <c r="E305" i="83"/>
  <c r="E309" i="83" s="1"/>
  <c r="E304" i="83"/>
  <c r="E302" i="83"/>
  <c r="E303" i="83" s="1"/>
  <c r="E301" i="83"/>
  <c r="E300" i="83"/>
  <c r="E299" i="83"/>
  <c r="E285" i="83"/>
  <c r="E282" i="83"/>
  <c r="E284" i="83" s="1"/>
  <c r="E280" i="83"/>
  <c r="E281" i="83" s="1"/>
  <c r="E265" i="83"/>
  <c r="E264" i="83"/>
  <c r="E258" i="83"/>
  <c r="E256" i="83"/>
  <c r="E257" i="83" s="1"/>
  <c r="E253" i="83"/>
  <c r="E254" i="83" s="1"/>
  <c r="E255" i="83" s="1"/>
  <c r="E237" i="83"/>
  <c r="E169" i="83"/>
  <c r="E170" i="83" s="1"/>
  <c r="E167" i="83"/>
  <c r="E165" i="83"/>
  <c r="E166" i="83" s="1"/>
  <c r="E163" i="83"/>
  <c r="E161" i="83"/>
  <c r="E164" i="83" s="1"/>
  <c r="E155" i="83"/>
  <c r="E156" i="83" s="1"/>
  <c r="E157" i="83" s="1"/>
  <c r="E151" i="83"/>
  <c r="E153" i="83" s="1"/>
  <c r="E144" i="83"/>
  <c r="E148" i="83" s="1"/>
  <c r="E140" i="83"/>
  <c r="E141" i="83" s="1"/>
  <c r="E138" i="83"/>
  <c r="E136" i="83"/>
  <c r="E137" i="83" s="1"/>
  <c r="E134" i="83"/>
  <c r="E132" i="83"/>
  <c r="E135" i="83" s="1"/>
  <c r="E126" i="83"/>
  <c r="E139" i="83" s="1"/>
  <c r="E94" i="83"/>
  <c r="E87" i="83"/>
  <c r="E68" i="83"/>
  <c r="E49" i="83"/>
  <c r="E48" i="83"/>
  <c r="E47" i="83"/>
  <c r="E46" i="83"/>
  <c r="E37" i="83"/>
  <c r="E36" i="83"/>
  <c r="E35" i="83"/>
  <c r="E34" i="83"/>
  <c r="C6" i="83"/>
  <c r="C5" i="83"/>
  <c r="C3" i="83"/>
  <c r="E287" i="83" l="1"/>
  <c r="E290" i="83"/>
  <c r="E296" i="83" s="1"/>
  <c r="E143" i="83"/>
  <c r="E142" i="83"/>
  <c r="E159" i="83"/>
  <c r="E160" i="83" s="1"/>
  <c r="E158" i="83"/>
  <c r="E283" i="83"/>
  <c r="E405" i="83"/>
  <c r="E133" i="83"/>
  <c r="E149" i="83"/>
  <c r="E150" i="83" s="1"/>
  <c r="E406" i="83"/>
  <c r="E407" i="83" s="1"/>
  <c r="E413" i="83" s="1"/>
  <c r="E416" i="83" s="1"/>
  <c r="E389" i="83"/>
  <c r="E390" i="83" s="1"/>
  <c r="E396" i="83" s="1"/>
  <c r="E397" i="83" s="1"/>
  <c r="E286" i="83"/>
  <c r="E152" i="83"/>
  <c r="E288" i="83"/>
  <c r="E388" i="83"/>
  <c r="E172" i="83"/>
  <c r="E171" i="83"/>
  <c r="E127" i="83"/>
  <c r="E128" i="83" s="1"/>
  <c r="E168" i="83"/>
  <c r="E391" i="83"/>
  <c r="E393" i="83" s="1"/>
  <c r="E408" i="83"/>
  <c r="E410" i="83" s="1"/>
  <c r="E129" i="83"/>
  <c r="E145" i="83"/>
  <c r="E162" i="83"/>
  <c r="E130" i="83"/>
  <c r="E131" i="83" s="1"/>
  <c r="E146" i="83"/>
  <c r="E386" i="83"/>
  <c r="E387" i="83" s="1"/>
  <c r="E147" i="83"/>
  <c r="E295" i="83" l="1"/>
  <c r="E291" i="83"/>
  <c r="E292" i="83" s="1"/>
  <c r="E293" i="83"/>
  <c r="E392" i="83"/>
  <c r="E398" i="83"/>
  <c r="E399" i="83"/>
  <c r="E400" i="83"/>
  <c r="E418" i="83"/>
  <c r="E419" i="83"/>
  <c r="E417" i="83"/>
  <c r="E414" i="83"/>
  <c r="E409" i="83"/>
  <c r="E411" i="83"/>
  <c r="E412" i="83" s="1"/>
  <c r="E415" i="83"/>
  <c r="E21" i="108" l="1"/>
  <c r="E42" i="108"/>
  <c r="E57" i="108"/>
  <c r="E27" i="106" l="1"/>
  <c r="E24" i="106"/>
  <c r="E35" i="106"/>
  <c r="E34" i="77"/>
  <c r="E21" i="77"/>
  <c r="E28" i="107"/>
  <c r="E25" i="107"/>
  <c r="E30" i="107" s="1"/>
  <c r="E23" i="107"/>
  <c r="E21" i="104"/>
  <c r="E49" i="97"/>
  <c r="E38" i="97"/>
  <c r="E37" i="97"/>
  <c r="E28" i="97"/>
  <c r="E27" i="97"/>
  <c r="E21" i="97"/>
  <c r="E20" i="97"/>
  <c r="E22" i="95"/>
  <c r="E25" i="105"/>
  <c r="E21" i="105"/>
  <c r="E56" i="105"/>
  <c r="E57" i="105"/>
  <c r="E26" i="77" l="1"/>
  <c r="C6" i="99" l="1"/>
  <c r="C6" i="102"/>
  <c r="C6" i="101"/>
  <c r="C6" i="91"/>
  <c r="C6" i="90"/>
  <c r="C6" i="89"/>
  <c r="C6" i="88"/>
  <c r="C6" i="87"/>
  <c r="C6" i="105"/>
  <c r="C6" i="77"/>
  <c r="C6" i="109"/>
  <c r="C6" i="108"/>
  <c r="C6" i="107"/>
  <c r="C6" i="106"/>
  <c r="C6" i="104"/>
  <c r="C6" i="97"/>
  <c r="C6" i="96"/>
  <c r="C6" i="95"/>
  <c r="C6" i="93"/>
  <c r="C6" i="86"/>
  <c r="C6" i="92"/>
  <c r="C6" i="84"/>
  <c r="C6" i="100"/>
  <c r="C6" i="98"/>
  <c r="C6" i="94"/>
  <c r="C6" i="85"/>
  <c r="E53" i="94"/>
  <c r="E46" i="94"/>
  <c r="E27" i="94"/>
  <c r="D6" i="5" l="1"/>
  <c r="E52" i="97" l="1"/>
  <c r="E44" i="97"/>
  <c r="E43" i="97"/>
  <c r="E45" i="97"/>
  <c r="E34" i="97"/>
  <c r="E24" i="97"/>
  <c r="E37" i="77"/>
  <c r="E23" i="77"/>
  <c r="E35" i="97" l="1"/>
  <c r="E39" i="97"/>
  <c r="E33" i="97"/>
  <c r="E53" i="97"/>
  <c r="E55" i="97"/>
  <c r="E54" i="97"/>
  <c r="E57" i="97"/>
  <c r="E56" i="97"/>
  <c r="E51" i="97"/>
  <c r="E50" i="97"/>
  <c r="E46" i="97"/>
  <c r="E47" i="97"/>
  <c r="E41" i="97"/>
  <c r="E42" i="97"/>
  <c r="E40" i="97"/>
  <c r="E23" i="97"/>
  <c r="E31" i="97"/>
  <c r="E32" i="97"/>
  <c r="E29" i="97"/>
  <c r="E30" i="97"/>
  <c r="E36" i="97"/>
  <c r="E22" i="77"/>
  <c r="E35" i="77"/>
  <c r="E39" i="77"/>
  <c r="E24" i="77"/>
  <c r="E38" i="77"/>
  <c r="E36" i="77"/>
  <c r="E30" i="77" l="1"/>
  <c r="E29" i="77"/>
  <c r="E27" i="77"/>
  <c r="E28" i="77"/>
  <c r="E32" i="77"/>
  <c r="E31" i="77" l="1"/>
  <c r="E64" i="108" l="1"/>
  <c r="E49" i="108"/>
  <c r="E43" i="108"/>
  <c r="E45" i="108"/>
  <c r="E40" i="108"/>
  <c r="E50" i="108" l="1"/>
  <c r="E46" i="108"/>
  <c r="E47" i="108"/>
  <c r="E44" i="108"/>
  <c r="E51" i="108" l="1"/>
  <c r="E53" i="108"/>
  <c r="E52" i="108"/>
  <c r="E48" i="108"/>
  <c r="E55" i="108" l="1"/>
  <c r="E54" i="108"/>
  <c r="E51" i="107" l="1"/>
  <c r="E50" i="107"/>
  <c r="E49" i="107"/>
  <c r="E48" i="107"/>
  <c r="E47" i="107"/>
  <c r="E45" i="107"/>
  <c r="E44" i="107"/>
  <c r="E42" i="107"/>
  <c r="E54" i="107"/>
  <c r="E53" i="107"/>
  <c r="E43" i="107"/>
  <c r="E24" i="107"/>
  <c r="E29" i="107"/>
  <c r="E33" i="107"/>
  <c r="E31" i="107"/>
  <c r="E27" i="107"/>
  <c r="E52" i="107" l="1"/>
  <c r="E46" i="107"/>
  <c r="E34" i="107"/>
  <c r="E36" i="107"/>
  <c r="E39" i="107"/>
  <c r="E38" i="107"/>
  <c r="E26" i="107"/>
  <c r="E35" i="107" l="1"/>
  <c r="E34" i="108" l="1"/>
  <c r="E35" i="108"/>
  <c r="E36" i="108" l="1"/>
  <c r="E37" i="108"/>
  <c r="E22" i="108"/>
  <c r="E23" i="108" l="1"/>
  <c r="E24" i="108" l="1"/>
  <c r="E25" i="108"/>
  <c r="E26" i="108"/>
  <c r="E29" i="108" l="1"/>
  <c r="E27" i="108"/>
  <c r="E28" i="108"/>
  <c r="E30" i="108"/>
  <c r="E38" i="109"/>
  <c r="E21" i="109"/>
  <c r="E44" i="109"/>
  <c r="E41" i="109"/>
  <c r="E39" i="109"/>
  <c r="E24" i="109"/>
  <c r="C62" i="109"/>
  <c r="D59" i="109"/>
  <c r="N59" i="109" s="1"/>
  <c r="C59" i="109"/>
  <c r="O15" i="109"/>
  <c r="N15" i="109"/>
  <c r="C11" i="109"/>
  <c r="C10" i="109"/>
  <c r="C9" i="109"/>
  <c r="C8" i="109"/>
  <c r="C77" i="108"/>
  <c r="D74" i="108"/>
  <c r="N74" i="108" s="1"/>
  <c r="C74" i="108"/>
  <c r="O15" i="108"/>
  <c r="N15" i="108"/>
  <c r="C11" i="108"/>
  <c r="C10" i="108"/>
  <c r="C9" i="108"/>
  <c r="C8" i="108"/>
  <c r="C61" i="107"/>
  <c r="D58" i="107"/>
  <c r="N58" i="107" s="1"/>
  <c r="C58" i="107"/>
  <c r="O15" i="107"/>
  <c r="N15" i="107"/>
  <c r="C11" i="107"/>
  <c r="C10" i="107"/>
  <c r="C9" i="107"/>
  <c r="C8" i="107"/>
  <c r="E36" i="106"/>
  <c r="E29" i="106"/>
  <c r="V24" i="106"/>
  <c r="U24" i="106"/>
  <c r="T24" i="106"/>
  <c r="S24" i="106"/>
  <c r="R24" i="106"/>
  <c r="E42" i="109" l="1"/>
  <c r="E25" i="106"/>
  <c r="E28" i="106"/>
  <c r="E22" i="109"/>
  <c r="E27" i="109"/>
  <c r="E25" i="109"/>
  <c r="E30" i="109"/>
  <c r="E65" i="109"/>
  <c r="E66" i="109" s="1"/>
  <c r="L56" i="107"/>
  <c r="J28" i="5" s="1"/>
  <c r="E31" i="108"/>
  <c r="E32" i="108"/>
  <c r="E33" i="108"/>
  <c r="E40" i="109"/>
  <c r="E46" i="109"/>
  <c r="E29" i="109"/>
  <c r="E23" i="109"/>
  <c r="E26" i="109"/>
  <c r="N56" i="107"/>
  <c r="H28" i="5" s="1"/>
  <c r="E43" i="109" l="1"/>
  <c r="E26" i="106"/>
  <c r="E31" i="109"/>
  <c r="E32" i="109"/>
  <c r="E34" i="109"/>
  <c r="E49" i="109"/>
  <c r="E47" i="109"/>
  <c r="E45" i="109"/>
  <c r="E28" i="109"/>
  <c r="M56" i="107"/>
  <c r="G28" i="5" s="1"/>
  <c r="O56" i="107"/>
  <c r="I28" i="5" s="1"/>
  <c r="E58" i="108" l="1"/>
  <c r="E60" i="108"/>
  <c r="E59" i="108"/>
  <c r="E35" i="109"/>
  <c r="E36" i="109"/>
  <c r="E33" i="109"/>
  <c r="E48" i="109"/>
  <c r="E53" i="109"/>
  <c r="E52" i="109"/>
  <c r="E55" i="109"/>
  <c r="E50" i="109"/>
  <c r="E51" i="109"/>
  <c r="E54" i="109"/>
  <c r="P56" i="107"/>
  <c r="N13" i="107" s="1"/>
  <c r="E65" i="108" l="1"/>
  <c r="E62" i="108"/>
  <c r="E61" i="108"/>
  <c r="E63" i="108" l="1"/>
  <c r="E67" i="108"/>
  <c r="E68" i="108"/>
  <c r="E66" i="108"/>
  <c r="M57" i="109"/>
  <c r="G30" i="5" s="1"/>
  <c r="N57" i="109"/>
  <c r="H30" i="5" s="1"/>
  <c r="L57" i="109"/>
  <c r="J30" i="5" s="1"/>
  <c r="O57" i="109"/>
  <c r="I30" i="5" s="1"/>
  <c r="E70" i="108" l="1"/>
  <c r="E69" i="108"/>
  <c r="P57" i="109"/>
  <c r="N13" i="109" s="1"/>
  <c r="L72" i="108" l="1"/>
  <c r="J29" i="5" s="1"/>
  <c r="N72" i="108"/>
  <c r="H29" i="5" s="1"/>
  <c r="M72" i="108"/>
  <c r="G29" i="5" s="1"/>
  <c r="C43" i="106"/>
  <c r="D40" i="106"/>
  <c r="N40" i="106" s="1"/>
  <c r="C40" i="106"/>
  <c r="O15" i="106"/>
  <c r="N15" i="106"/>
  <c r="C11" i="106"/>
  <c r="C10" i="106"/>
  <c r="C9" i="106"/>
  <c r="C8" i="106"/>
  <c r="E48" i="105"/>
  <c r="E47" i="105"/>
  <c r="E46" i="105"/>
  <c r="E45" i="105"/>
  <c r="E43" i="105"/>
  <c r="E34" i="105"/>
  <c r="E26" i="105"/>
  <c r="E27" i="105"/>
  <c r="O72" i="108" l="1"/>
  <c r="I29" i="5" s="1"/>
  <c r="E49" i="105"/>
  <c r="N38" i="106"/>
  <c r="H27" i="5" s="1"/>
  <c r="E44" i="105"/>
  <c r="E53" i="105"/>
  <c r="E50" i="105"/>
  <c r="E52" i="105"/>
  <c r="E33" i="105"/>
  <c r="E38" i="105"/>
  <c r="E22" i="105"/>
  <c r="E35" i="105"/>
  <c r="E30" i="105"/>
  <c r="E32" i="105"/>
  <c r="P72" i="108" l="1"/>
  <c r="N13" i="108" s="1"/>
  <c r="L38" i="106"/>
  <c r="J27" i="5" s="1"/>
  <c r="E31" i="105"/>
  <c r="E39" i="105"/>
  <c r="E40" i="105"/>
  <c r="E36" i="105"/>
  <c r="E37" i="105"/>
  <c r="L59" i="105" l="1"/>
  <c r="M38" i="106" l="1"/>
  <c r="G27" i="5" s="1"/>
  <c r="P38" i="106" l="1"/>
  <c r="N13" i="106" s="1"/>
  <c r="O38" i="106"/>
  <c r="I27" i="5" s="1"/>
  <c r="C64" i="105"/>
  <c r="D61" i="105"/>
  <c r="N61" i="105" s="1"/>
  <c r="C61" i="105"/>
  <c r="J32" i="5"/>
  <c r="O15" i="105"/>
  <c r="N15" i="105"/>
  <c r="C11" i="105"/>
  <c r="C10" i="105"/>
  <c r="C9" i="105"/>
  <c r="C8" i="105"/>
  <c r="O59" i="105" l="1"/>
  <c r="I32" i="5" s="1"/>
  <c r="M59" i="105"/>
  <c r="G32" i="5" s="1"/>
  <c r="E60" i="96" l="1"/>
  <c r="E64" i="96"/>
  <c r="E56" i="96"/>
  <c r="E49" i="96"/>
  <c r="E62" i="96"/>
  <c r="E58" i="96"/>
  <c r="E59" i="96"/>
  <c r="E61" i="97"/>
  <c r="C28" i="104"/>
  <c r="D25" i="104"/>
  <c r="N25" i="104" s="1"/>
  <c r="C25" i="104"/>
  <c r="O15" i="104"/>
  <c r="N15" i="104"/>
  <c r="C11" i="104"/>
  <c r="C10" i="104"/>
  <c r="C9" i="104"/>
  <c r="C8" i="104"/>
  <c r="E59" i="97" l="1"/>
  <c r="E50" i="96"/>
  <c r="E65" i="96"/>
  <c r="E57" i="96"/>
  <c r="E61" i="96"/>
  <c r="E67" i="96"/>
  <c r="E54" i="96" l="1"/>
  <c r="E51" i="96"/>
  <c r="E53" i="96"/>
  <c r="E63" i="96"/>
  <c r="E66" i="96"/>
  <c r="E55" i="96"/>
  <c r="E52" i="96"/>
  <c r="M23" i="104" l="1"/>
  <c r="G26" i="5" s="1"/>
  <c r="N23" i="104"/>
  <c r="H26" i="5" s="1"/>
  <c r="O23" i="104"/>
  <c r="I26" i="5" s="1"/>
  <c r="L23" i="104"/>
  <c r="J26" i="5" s="1"/>
  <c r="P23" i="104" l="1"/>
  <c r="N13" i="104" s="1"/>
  <c r="E31" i="96" l="1"/>
  <c r="E32" i="96" l="1"/>
  <c r="E35" i="96"/>
  <c r="E29" i="96"/>
  <c r="E46" i="96"/>
  <c r="E27" i="96"/>
  <c r="E33" i="96"/>
  <c r="E39" i="96"/>
  <c r="E21" i="96"/>
  <c r="E42" i="96" l="1"/>
  <c r="E43" i="96"/>
  <c r="E44" i="96"/>
  <c r="E40" i="96"/>
  <c r="E41" i="96"/>
  <c r="E36" i="96"/>
  <c r="E25" i="96"/>
  <c r="E22" i="96"/>
  <c r="E24" i="96"/>
  <c r="E34" i="96"/>
  <c r="E47" i="96"/>
  <c r="E48" i="96"/>
  <c r="E28" i="96"/>
  <c r="E30" i="96"/>
  <c r="E26" i="96" l="1"/>
  <c r="E38" i="96"/>
  <c r="E37" i="96"/>
  <c r="E23" i="96"/>
  <c r="E45" i="96"/>
  <c r="E23" i="95" l="1"/>
  <c r="E24" i="95" s="1"/>
  <c r="E25" i="95" s="1"/>
  <c r="N48" i="93"/>
  <c r="N44" i="93"/>
  <c r="H51" i="93"/>
  <c r="L50" i="93"/>
  <c r="M47" i="93"/>
  <c r="M45" i="93"/>
  <c r="N43" i="93"/>
  <c r="L43" i="93"/>
  <c r="L48" i="93" l="1"/>
  <c r="N49" i="93"/>
  <c r="L45" i="93"/>
  <c r="N46" i="93"/>
  <c r="N50" i="93"/>
  <c r="M48" i="93"/>
  <c r="M44" i="93"/>
  <c r="N45" i="93"/>
  <c r="L49" i="93"/>
  <c r="N47" i="93"/>
  <c r="E26" i="95"/>
  <c r="L44" i="93"/>
  <c r="L46" i="93"/>
  <c r="L47" i="93"/>
  <c r="O43" i="93"/>
  <c r="O44" i="93"/>
  <c r="P44" i="93" s="1"/>
  <c r="O45" i="93"/>
  <c r="P45" i="93" s="1"/>
  <c r="O46" i="93"/>
  <c r="O47" i="93"/>
  <c r="O48" i="93"/>
  <c r="P48" i="93" s="1"/>
  <c r="O49" i="93"/>
  <c r="O50" i="93"/>
  <c r="M43" i="93"/>
  <c r="M46" i="93"/>
  <c r="M49" i="93"/>
  <c r="M50" i="93"/>
  <c r="K44" i="93"/>
  <c r="K45" i="93"/>
  <c r="K47" i="93"/>
  <c r="K48" i="93"/>
  <c r="M51" i="93" l="1"/>
  <c r="L51" i="93"/>
  <c r="N51" i="93"/>
  <c r="O51" i="93"/>
  <c r="P47" i="93"/>
  <c r="P49" i="93"/>
  <c r="K51" i="93"/>
  <c r="P50" i="93"/>
  <c r="K50" i="93"/>
  <c r="K43" i="93"/>
  <c r="P46" i="93"/>
  <c r="K46" i="93"/>
  <c r="P43" i="93"/>
  <c r="K49" i="93"/>
  <c r="P51" i="93" l="1"/>
  <c r="F26" i="5"/>
  <c r="F27" i="5"/>
  <c r="F28" i="5"/>
  <c r="F29" i="5"/>
  <c r="F30" i="5"/>
  <c r="C94" i="102" l="1"/>
  <c r="D91" i="102"/>
  <c r="N91" i="102" s="1"/>
  <c r="C91" i="102"/>
  <c r="O15" i="102"/>
  <c r="N15" i="102"/>
  <c r="C11" i="102"/>
  <c r="C10" i="102"/>
  <c r="C9" i="102"/>
  <c r="C8" i="102"/>
  <c r="C44" i="101"/>
  <c r="D41" i="101"/>
  <c r="N41" i="101" s="1"/>
  <c r="C41" i="101"/>
  <c r="O15" i="101"/>
  <c r="N15" i="101"/>
  <c r="C11" i="101"/>
  <c r="C10" i="101"/>
  <c r="C9" i="101"/>
  <c r="C8" i="101"/>
  <c r="N89" i="102" l="1"/>
  <c r="H45" i="5" s="1"/>
  <c r="L89" i="102"/>
  <c r="J45" i="5" s="1"/>
  <c r="N39" i="101"/>
  <c r="H44" i="5" s="1"/>
  <c r="L39" i="101"/>
  <c r="J44" i="5" s="1"/>
  <c r="O39" i="101"/>
  <c r="I44" i="5" s="1"/>
  <c r="C139" i="100"/>
  <c r="D136" i="100"/>
  <c r="N136" i="100" s="1"/>
  <c r="C136" i="100"/>
  <c r="O15" i="100"/>
  <c r="N15" i="100"/>
  <c r="C11" i="100"/>
  <c r="C10" i="100"/>
  <c r="C9" i="100"/>
  <c r="C8" i="100"/>
  <c r="C72" i="99"/>
  <c r="D69" i="99"/>
  <c r="N69" i="99" s="1"/>
  <c r="C69" i="99"/>
  <c r="O15" i="99"/>
  <c r="N15" i="99"/>
  <c r="C11" i="99"/>
  <c r="C10" i="99"/>
  <c r="C9" i="99"/>
  <c r="C8" i="99"/>
  <c r="C91" i="98"/>
  <c r="D88" i="98"/>
  <c r="N88" i="98" s="1"/>
  <c r="C88" i="98"/>
  <c r="O15" i="98"/>
  <c r="N15" i="98"/>
  <c r="C11" i="98"/>
  <c r="C10" i="98"/>
  <c r="C9" i="98"/>
  <c r="C8" i="98"/>
  <c r="L67" i="99" l="1"/>
  <c r="J47" i="5" s="1"/>
  <c r="M89" i="102"/>
  <c r="G45" i="5" s="1"/>
  <c r="M39" i="101"/>
  <c r="G44" i="5" s="1"/>
  <c r="F44" i="5" s="1"/>
  <c r="P39" i="101"/>
  <c r="N13" i="101" s="1"/>
  <c r="N67" i="99"/>
  <c r="H47" i="5" s="1"/>
  <c r="L86" i="98"/>
  <c r="J46" i="5" s="1"/>
  <c r="E22" i="97"/>
  <c r="E25" i="97"/>
  <c r="E26" i="97"/>
  <c r="C68" i="97"/>
  <c r="D65" i="97"/>
  <c r="N65" i="97" s="1"/>
  <c r="C65" i="97"/>
  <c r="O15" i="97"/>
  <c r="N15" i="97"/>
  <c r="C11" i="97"/>
  <c r="C10" i="97"/>
  <c r="C9" i="97"/>
  <c r="C8" i="97"/>
  <c r="O89" i="102" l="1"/>
  <c r="I45" i="5" s="1"/>
  <c r="F45" i="5" s="1"/>
  <c r="N86" i="98"/>
  <c r="H46" i="5" s="1"/>
  <c r="P89" i="102"/>
  <c r="N13" i="102" s="1"/>
  <c r="E45" i="100"/>
  <c r="M67" i="99"/>
  <c r="G47" i="5" s="1"/>
  <c r="O67" i="99"/>
  <c r="I47" i="5" s="1"/>
  <c r="M86" i="98"/>
  <c r="G46" i="5" s="1"/>
  <c r="O86" i="98"/>
  <c r="I46" i="5" s="1"/>
  <c r="L63" i="97"/>
  <c r="J25" i="5" s="1"/>
  <c r="N63" i="97" l="1"/>
  <c r="H25" i="5" s="1"/>
  <c r="F47" i="5"/>
  <c r="P86" i="98"/>
  <c r="N13" i="98" s="1"/>
  <c r="F46" i="5"/>
  <c r="M134" i="100"/>
  <c r="G48" i="5" s="1"/>
  <c r="N134" i="100"/>
  <c r="H48" i="5" s="1"/>
  <c r="L134" i="100"/>
  <c r="J48" i="5" s="1"/>
  <c r="P67" i="99"/>
  <c r="N13" i="99" s="1"/>
  <c r="O63" i="97"/>
  <c r="I25" i="5" s="1"/>
  <c r="M63" i="97"/>
  <c r="G25" i="5" s="1"/>
  <c r="F25" i="5" l="1"/>
  <c r="P134" i="100"/>
  <c r="N13" i="100" s="1"/>
  <c r="O134" i="100"/>
  <c r="I48" i="5" s="1"/>
  <c r="F48" i="5" s="1"/>
  <c r="P63" i="97"/>
  <c r="N13" i="97" s="1"/>
  <c r="C74" i="96"/>
  <c r="D71" i="96"/>
  <c r="N71" i="96" s="1"/>
  <c r="C71" i="96"/>
  <c r="O15" i="96"/>
  <c r="N15" i="96"/>
  <c r="C11" i="96"/>
  <c r="C10" i="96"/>
  <c r="C9" i="96"/>
  <c r="C8" i="96"/>
  <c r="C34" i="95"/>
  <c r="D31" i="95"/>
  <c r="N31" i="95" s="1"/>
  <c r="C31" i="95"/>
  <c r="O15" i="95"/>
  <c r="N15" i="95"/>
  <c r="C11" i="95"/>
  <c r="C10" i="95"/>
  <c r="C9" i="95"/>
  <c r="C8" i="95"/>
  <c r="C60" i="94"/>
  <c r="D57" i="94"/>
  <c r="N57" i="94" s="1"/>
  <c r="C57" i="94"/>
  <c r="O15" i="94"/>
  <c r="N15" i="94"/>
  <c r="C11" i="94"/>
  <c r="C10" i="94"/>
  <c r="C9" i="94"/>
  <c r="C8" i="94"/>
  <c r="C58" i="93"/>
  <c r="D55" i="93"/>
  <c r="N55" i="93" s="1"/>
  <c r="C55" i="93"/>
  <c r="O15" i="93"/>
  <c r="N15" i="93"/>
  <c r="C11" i="93"/>
  <c r="C10" i="93"/>
  <c r="C9" i="93"/>
  <c r="C8" i="93"/>
  <c r="L69" i="96" l="1"/>
  <c r="J24" i="5" s="1"/>
  <c r="L29" i="95"/>
  <c r="J23" i="5" s="1"/>
  <c r="N29" i="95"/>
  <c r="H23" i="5" s="1"/>
  <c r="J22" i="5"/>
  <c r="N55" i="94"/>
  <c r="H22" i="5" s="1"/>
  <c r="N69" i="96"/>
  <c r="H24" i="5" s="1"/>
  <c r="L53" i="93"/>
  <c r="J21" i="5" s="1"/>
  <c r="N53" i="93"/>
  <c r="H21" i="5" s="1"/>
  <c r="M29" i="95"/>
  <c r="G23" i="5" s="1"/>
  <c r="C44" i="92"/>
  <c r="D41" i="92"/>
  <c r="N41" i="92" s="1"/>
  <c r="C41" i="92"/>
  <c r="O15" i="92"/>
  <c r="N15" i="92"/>
  <c r="C11" i="92"/>
  <c r="C10" i="92"/>
  <c r="C9" i="92"/>
  <c r="C8" i="92"/>
  <c r="C52" i="91"/>
  <c r="D49" i="91"/>
  <c r="N49" i="91" s="1"/>
  <c r="C49" i="91"/>
  <c r="O15" i="91"/>
  <c r="N15" i="91"/>
  <c r="C11" i="91"/>
  <c r="C10" i="91"/>
  <c r="C9" i="91"/>
  <c r="C8" i="91"/>
  <c r="C44" i="90"/>
  <c r="D41" i="90"/>
  <c r="N41" i="90" s="1"/>
  <c r="C41" i="90"/>
  <c r="O15" i="90"/>
  <c r="N15" i="90"/>
  <c r="C11" i="90"/>
  <c r="C10" i="90"/>
  <c r="C9" i="90"/>
  <c r="C8" i="90"/>
  <c r="C42" i="89"/>
  <c r="D39" i="89"/>
  <c r="N39" i="89" s="1"/>
  <c r="C39" i="89"/>
  <c r="O15" i="89"/>
  <c r="N15" i="89"/>
  <c r="C11" i="89"/>
  <c r="C10" i="89"/>
  <c r="C9" i="89"/>
  <c r="C8" i="89"/>
  <c r="L39" i="90" l="1"/>
  <c r="J41" i="5" s="1"/>
  <c r="N39" i="90"/>
  <c r="H41" i="5" s="1"/>
  <c r="I22" i="5"/>
  <c r="M69" i="96"/>
  <c r="G24" i="5" s="1"/>
  <c r="O69" i="96"/>
  <c r="I24" i="5" s="1"/>
  <c r="G22" i="5"/>
  <c r="O53" i="93"/>
  <c r="I21" i="5" s="1"/>
  <c r="M53" i="93"/>
  <c r="G21" i="5" s="1"/>
  <c r="L39" i="92"/>
  <c r="J42" i="5" s="1"/>
  <c r="N39" i="92"/>
  <c r="H42" i="5" s="1"/>
  <c r="N47" i="91"/>
  <c r="H43" i="5" s="1"/>
  <c r="L47" i="91"/>
  <c r="J43" i="5" s="1"/>
  <c r="O39" i="90"/>
  <c r="I41" i="5" s="1"/>
  <c r="L37" i="89"/>
  <c r="J40" i="5" s="1"/>
  <c r="N37" i="89"/>
  <c r="H40" i="5" s="1"/>
  <c r="C91" i="88"/>
  <c r="D88" i="88"/>
  <c r="N88" i="88" s="1"/>
  <c r="C88" i="88"/>
  <c r="O15" i="88"/>
  <c r="N15" i="88"/>
  <c r="C11" i="88"/>
  <c r="C10" i="88"/>
  <c r="C9" i="88"/>
  <c r="C8" i="88"/>
  <c r="F24" i="5" l="1"/>
  <c r="O29" i="95"/>
  <c r="I23" i="5" s="1"/>
  <c r="F23" i="5" s="1"/>
  <c r="P29" i="95"/>
  <c r="N13" i="95" s="1"/>
  <c r="P53" i="93"/>
  <c r="N13" i="93" s="1"/>
  <c r="P55" i="94"/>
  <c r="N13" i="94" s="1"/>
  <c r="F22" i="5"/>
  <c r="P69" i="96"/>
  <c r="N13" i="96" s="1"/>
  <c r="O39" i="92"/>
  <c r="I42" i="5" s="1"/>
  <c r="M39" i="92"/>
  <c r="G42" i="5" s="1"/>
  <c r="O47" i="91"/>
  <c r="I43" i="5" s="1"/>
  <c r="M47" i="91"/>
  <c r="G43" i="5" s="1"/>
  <c r="P37" i="89"/>
  <c r="N13" i="89" s="1"/>
  <c r="M39" i="90"/>
  <c r="G41" i="5" s="1"/>
  <c r="F41" i="5" s="1"/>
  <c r="P39" i="90"/>
  <c r="N13" i="90" s="1"/>
  <c r="O37" i="89"/>
  <c r="I40" i="5" s="1"/>
  <c r="M37" i="89"/>
  <c r="G40" i="5" s="1"/>
  <c r="L86" i="88"/>
  <c r="J37" i="5" s="1"/>
  <c r="N86" i="88"/>
  <c r="H37" i="5" s="1"/>
  <c r="C85" i="87"/>
  <c r="D82" i="87"/>
  <c r="N82" i="87" s="1"/>
  <c r="C82" i="87"/>
  <c r="O15" i="87"/>
  <c r="N15" i="87"/>
  <c r="C11" i="87"/>
  <c r="C10" i="87"/>
  <c r="C9" i="87"/>
  <c r="C8" i="87"/>
  <c r="C53" i="86"/>
  <c r="D50" i="86"/>
  <c r="N50" i="86" s="1"/>
  <c r="C50" i="86"/>
  <c r="O15" i="86"/>
  <c r="N15" i="86"/>
  <c r="C11" i="86"/>
  <c r="C10" i="86"/>
  <c r="C9" i="86"/>
  <c r="C8" i="86"/>
  <c r="C68" i="85"/>
  <c r="D65" i="85"/>
  <c r="N65" i="85" s="1"/>
  <c r="C65" i="85"/>
  <c r="O15" i="85"/>
  <c r="N15" i="85"/>
  <c r="C11" i="85"/>
  <c r="C10" i="85"/>
  <c r="C9" i="85"/>
  <c r="C8" i="85"/>
  <c r="C48" i="84"/>
  <c r="D45" i="84"/>
  <c r="N45" i="84" s="1"/>
  <c r="C45" i="84"/>
  <c r="O15" i="84"/>
  <c r="N15" i="84"/>
  <c r="C11" i="84"/>
  <c r="C10" i="84"/>
  <c r="C9" i="84"/>
  <c r="C8" i="84"/>
  <c r="F42" i="5" l="1"/>
  <c r="P47" i="91"/>
  <c r="N13" i="91" s="1"/>
  <c r="F43" i="5"/>
  <c r="P39" i="92"/>
  <c r="N13" i="92" s="1"/>
  <c r="F40" i="5"/>
  <c r="M86" i="88"/>
  <c r="G37" i="5" s="1"/>
  <c r="N80" i="87"/>
  <c r="H36" i="5" s="1"/>
  <c r="L80" i="87"/>
  <c r="J36" i="5" s="1"/>
  <c r="L48" i="86"/>
  <c r="J39" i="5" s="1"/>
  <c r="N48" i="86"/>
  <c r="H39" i="5" s="1"/>
  <c r="N63" i="85"/>
  <c r="H38" i="5" s="1"/>
  <c r="L63" i="85"/>
  <c r="J38" i="5" s="1"/>
  <c r="L43" i="84"/>
  <c r="J35" i="5" s="1"/>
  <c r="N43" i="84"/>
  <c r="H35" i="5" s="1"/>
  <c r="C16" i="2"/>
  <c r="C7" i="107" l="1"/>
  <c r="C7" i="109"/>
  <c r="C7" i="108"/>
  <c r="C7" i="106"/>
  <c r="N59" i="105"/>
  <c r="H32" i="5" s="1"/>
  <c r="F32" i="5" s="1"/>
  <c r="P59" i="105"/>
  <c r="N13" i="105" s="1"/>
  <c r="C7" i="105"/>
  <c r="C7" i="104"/>
  <c r="C7" i="102"/>
  <c r="C7" i="101"/>
  <c r="C7" i="98"/>
  <c r="C7" i="100"/>
  <c r="C7" i="99"/>
  <c r="C7" i="97"/>
  <c r="C7" i="96"/>
  <c r="C7" i="94"/>
  <c r="C7" i="93"/>
  <c r="C7" i="95"/>
  <c r="C7" i="90"/>
  <c r="C7" i="89"/>
  <c r="C7" i="92"/>
  <c r="C7" i="91"/>
  <c r="C7" i="88"/>
  <c r="C7" i="87"/>
  <c r="C7" i="86"/>
  <c r="C7" i="85"/>
  <c r="C7" i="84"/>
  <c r="O86" i="88"/>
  <c r="I37" i="5" s="1"/>
  <c r="F37" i="5" s="1"/>
  <c r="P86" i="88"/>
  <c r="N13" i="88" s="1"/>
  <c r="M80" i="87"/>
  <c r="G36" i="5" s="1"/>
  <c r="M48" i="86"/>
  <c r="G39" i="5" s="1"/>
  <c r="O48" i="86"/>
  <c r="I39" i="5" s="1"/>
  <c r="M63" i="85"/>
  <c r="G38" i="5" s="1"/>
  <c r="M43" i="84"/>
  <c r="G35" i="5" s="1"/>
  <c r="O43" i="84"/>
  <c r="I35" i="5" s="1"/>
  <c r="F33" i="5"/>
  <c r="C49" i="2"/>
  <c r="C1273" i="83" s="1"/>
  <c r="C46" i="2"/>
  <c r="B54" i="2"/>
  <c r="F39" i="5" l="1"/>
  <c r="I59" i="109"/>
  <c r="I58" i="107"/>
  <c r="I74" i="108"/>
  <c r="I40" i="106"/>
  <c r="I77" i="108"/>
  <c r="I62" i="109"/>
  <c r="I61" i="107"/>
  <c r="I43" i="106"/>
  <c r="I61" i="105"/>
  <c r="I25" i="104"/>
  <c r="I91" i="102"/>
  <c r="I41" i="101"/>
  <c r="I136" i="100"/>
  <c r="I69" i="99"/>
  <c r="I88" i="98"/>
  <c r="I65" i="97"/>
  <c r="I31" i="95"/>
  <c r="I57" i="94"/>
  <c r="I55" i="93"/>
  <c r="I71" i="96"/>
  <c r="I39" i="89"/>
  <c r="I49" i="91"/>
  <c r="I41" i="92"/>
  <c r="I41" i="90"/>
  <c r="I88" i="88"/>
  <c r="I65" i="85"/>
  <c r="I82" i="87"/>
  <c r="I50" i="86"/>
  <c r="I45" i="84"/>
  <c r="I64" i="105"/>
  <c r="I28" i="104"/>
  <c r="I44" i="101"/>
  <c r="I94" i="102"/>
  <c r="I91" i="98"/>
  <c r="I139" i="100"/>
  <c r="I72" i="99"/>
  <c r="I68" i="97"/>
  <c r="I74" i="96"/>
  <c r="I58" i="93"/>
  <c r="I60" i="94"/>
  <c r="I34" i="95"/>
  <c r="I44" i="92"/>
  <c r="I44" i="90"/>
  <c r="I52" i="91"/>
  <c r="I42" i="89"/>
  <c r="I91" i="88"/>
  <c r="I85" i="87"/>
  <c r="I53" i="86"/>
  <c r="I68" i="85"/>
  <c r="I48" i="84"/>
  <c r="O80" i="87"/>
  <c r="I36" i="5" s="1"/>
  <c r="F36" i="5" s="1"/>
  <c r="P80" i="87"/>
  <c r="N13" i="87" s="1"/>
  <c r="P48" i="86"/>
  <c r="N13" i="86" s="1"/>
  <c r="O63" i="85"/>
  <c r="I38" i="5" s="1"/>
  <c r="F38" i="5" s="1"/>
  <c r="P63" i="85"/>
  <c r="N13" i="85" s="1"/>
  <c r="F35" i="5"/>
  <c r="P43" i="84"/>
  <c r="N13" i="84" s="1"/>
  <c r="I48" i="77"/>
  <c r="C48" i="77"/>
  <c r="I45" i="77"/>
  <c r="D45" i="77"/>
  <c r="N45" i="77" s="1"/>
  <c r="C45" i="77"/>
  <c r="O15" i="77"/>
  <c r="N15" i="77"/>
  <c r="C11" i="77"/>
  <c r="C10" i="77"/>
  <c r="C9" i="77"/>
  <c r="C8" i="77"/>
  <c r="C7" i="77"/>
  <c r="O43" i="77" l="1"/>
  <c r="I31" i="5" s="1"/>
  <c r="L43" i="77"/>
  <c r="J31" i="5" s="1"/>
  <c r="N43" i="77"/>
  <c r="H31" i="5" s="1"/>
  <c r="P43" i="77" l="1"/>
  <c r="N13" i="77" s="1"/>
  <c r="M43" i="77"/>
  <c r="G31" i="5" s="1"/>
  <c r="F31" i="5" s="1"/>
  <c r="D8" i="5" l="1"/>
  <c r="D9" i="5"/>
  <c r="D10" i="5"/>
  <c r="D11" i="5"/>
  <c r="F49" i="5"/>
  <c r="D56" i="5"/>
  <c r="F56" i="5"/>
  <c r="F60" i="5" s="1"/>
  <c r="D58" i="5"/>
  <c r="D60" i="5"/>
  <c r="D62" i="5"/>
  <c r="D46" i="2"/>
  <c r="D51" i="2" s="1"/>
  <c r="D7" i="5" l="1"/>
  <c r="F21" i="5" l="1"/>
  <c r="J50" i="5" l="1"/>
  <c r="I50" i="5"/>
  <c r="H50" i="5"/>
  <c r="F50" i="5" l="1"/>
  <c r="G50" i="5"/>
  <c r="F53" i="5" l="1"/>
  <c r="F51" i="5"/>
  <c r="E13" i="5" l="1"/>
  <c r="D29" i="2" l="1"/>
  <c r="D27" i="2"/>
  <c r="D30" i="2" l="1"/>
  <c r="D31" i="2" s="1"/>
  <c r="D32" i="2" s="1"/>
  <c r="D34" i="2" s="1"/>
  <c r="D35" i="2" s="1"/>
  <c r="D38" i="2" s="1"/>
</calcChain>
</file>

<file path=xl/sharedStrings.xml><?xml version="1.0" encoding="utf-8"?>
<sst xmlns="http://schemas.openxmlformats.org/spreadsheetml/2006/main" count="6738" uniqueCount="1074">
  <si>
    <t>APSTIPRINU</t>
  </si>
  <si>
    <t>Nr.p.k.</t>
  </si>
  <si>
    <t>Objekta nosaukums</t>
  </si>
  <si>
    <t>Būves nosaukums:</t>
  </si>
  <si>
    <t>Objekta nosaukums:</t>
  </si>
  <si>
    <t>Objekta adrese:</t>
  </si>
  <si>
    <t>Pasūtījuma Nr.:</t>
  </si>
  <si>
    <t>(pasūtītāja paraksts un tā atsifrējums)</t>
  </si>
  <si>
    <t>Z.v.</t>
  </si>
  <si>
    <t>Būves adrese:</t>
  </si>
  <si>
    <t>Nr. P.k.</t>
  </si>
  <si>
    <t>Kopā:</t>
  </si>
  <si>
    <t>Pavisam būvniecības izmaksas:</t>
  </si>
  <si>
    <t>Kopā ar finanšu rezerve neparedzētiem darbiem</t>
  </si>
  <si>
    <t>Sastādija:</t>
  </si>
  <si>
    <t>Sertifikāta Nr.:</t>
  </si>
  <si>
    <t>Pārbaudīja:</t>
  </si>
  <si>
    <t>Kopsavilkuma aprēķini pa darbu veidiem vai konstruktīvajiem elementiem</t>
  </si>
  <si>
    <t>(Darba veids vai konstruktīvā elementa nosaukums)</t>
  </si>
  <si>
    <t>Kods, tāmes Nr.</t>
  </si>
  <si>
    <t>Saisinājums</t>
  </si>
  <si>
    <t>Darba veids vai konstruktīvā elementa nosaukums</t>
  </si>
  <si>
    <t>Tai skaitā</t>
  </si>
  <si>
    <t>Darbietilpība (c/h)</t>
  </si>
  <si>
    <t>t.sk.darba aizsardzība</t>
  </si>
  <si>
    <t xml:space="preserve">Peļņa </t>
  </si>
  <si>
    <t>Pavisam kopā</t>
  </si>
  <si>
    <t>Kopējā darbietilpība, c/h</t>
  </si>
  <si>
    <t>Parbaudija:</t>
  </si>
  <si>
    <t>Kods</t>
  </si>
  <si>
    <t>Darba nosaukums</t>
  </si>
  <si>
    <t>Mērvienība</t>
  </si>
  <si>
    <t>Daudzums</t>
  </si>
  <si>
    <t>Vienības izmaksas</t>
  </si>
  <si>
    <t>Kopā uz visu apjomu</t>
  </si>
  <si>
    <t>laika norma (c/h)</t>
  </si>
  <si>
    <t>darbietilpība (c/h)</t>
  </si>
  <si>
    <t>1</t>
  </si>
  <si>
    <t>2</t>
  </si>
  <si>
    <t>Pārbaudija:</t>
  </si>
  <si>
    <t>LOKĀLĀ TĀME Nr.</t>
  </si>
  <si>
    <t>Pretendents:</t>
  </si>
  <si>
    <t>Tāmes izmaksas:</t>
  </si>
  <si>
    <t>gada</t>
  </si>
  <si>
    <t>Tāme sastādīta:</t>
  </si>
  <si>
    <t>(paraksts un tā atšifrējums, datums)</t>
  </si>
  <si>
    <t xml:space="preserve"> BŪVNIECĪBAS KOPTĀME</t>
  </si>
  <si>
    <t>Pasūtītājs:</t>
  </si>
  <si>
    <t>EUR</t>
  </si>
  <si>
    <t>darba samaksas likme (EUR/h)</t>
  </si>
  <si>
    <t>darba alga (EUR)</t>
  </si>
  <si>
    <t>materiāli (EUR)</t>
  </si>
  <si>
    <t>mehānismi (EUR)</t>
  </si>
  <si>
    <t>Kopā (EUR)</t>
  </si>
  <si>
    <t>summa (EUR)</t>
  </si>
  <si>
    <t>Par kopejo summu, EUR</t>
  </si>
  <si>
    <t>Tāmes izmaksas (EUR)</t>
  </si>
  <si>
    <t>Virsizdevumi</t>
  </si>
  <si>
    <t>Objekta izmaksas (EURO)</t>
  </si>
  <si>
    <t xml:space="preserve">PVN 21% </t>
  </si>
  <si>
    <t>Būvdarbi</t>
  </si>
  <si>
    <t>Līgumcena</t>
  </si>
  <si>
    <t>2017.g</t>
  </si>
  <si>
    <t>Tāme sastādīta 2017. gada</t>
  </si>
  <si>
    <t>būvistrādājumi (EUR)</t>
  </si>
  <si>
    <t>Tiešas izmaksas kopā, t.sk. Darba dēvēja socialais nodoklis (23.59%)</t>
  </si>
  <si>
    <t>LBN 501-17, 7 pielikums</t>
  </si>
  <si>
    <t>LBN 501-17, 6 pielikums</t>
  </si>
  <si>
    <t>LBN 501-17, 5 pielikums</t>
  </si>
  <si>
    <t>Ar būvniecību saistītie pārējie izdevumi:</t>
  </si>
  <si>
    <t xml:space="preserve">          būvuzraudzība 1,5%</t>
  </si>
  <si>
    <t xml:space="preserve">          būvprojekta autoruzraudzība</t>
  </si>
  <si>
    <t xml:space="preserve">          izpētes un projektēšanas darbi</t>
  </si>
  <si>
    <t xml:space="preserve">          būvprojekta ekspertīze</t>
  </si>
  <si>
    <t>Kopā</t>
  </si>
  <si>
    <t>Būvprojekta vadītājs;</t>
  </si>
  <si>
    <t>Tāme sastādīta 2017. gada tirgus cenās, pamatojoties uz TP</t>
  </si>
  <si>
    <t xml:space="preserve">Tāme sastādīta atbilstoši finanšu piedāvajuma formai, saskaņā ar 27.05.2017. Ministru kabineta </t>
  </si>
  <si>
    <t>Noteikumiem Nr.239 "Noteikumi par Latvijas Būvnormatīvu LBN 501-17 "Būvizmaksu noteikšanas kartība"</t>
  </si>
  <si>
    <t>Darbaspēka izmaksas</t>
  </si>
  <si>
    <t>Materialu izmaksas</t>
  </si>
  <si>
    <t>Mehānismu izmaksas</t>
  </si>
  <si>
    <t>Būvizmaksas ietver:</t>
  </si>
  <si>
    <t>*** sociālais nodoklis - 23,59 % no darba algas;</t>
  </si>
  <si>
    <t>*** pievienotās vertības nodoklis (PVN) - 21%</t>
  </si>
  <si>
    <t>DEMONTĀŽAS DARBI</t>
  </si>
  <si>
    <t>SIGULDAS IELA 7A, MORE, MORES PAGASTS, SIGULDAS NOVADS</t>
  </si>
  <si>
    <t>2--1</t>
  </si>
  <si>
    <t>2. Speciālie būvdarbi</t>
  </si>
  <si>
    <t>APKURE</t>
  </si>
  <si>
    <t>1. APKURES SISTĒMA A1</t>
  </si>
  <si>
    <t>Cinkotā tērauda caurule, Viega prestabo 1103, d.12</t>
  </si>
  <si>
    <t>tek.m</t>
  </si>
  <si>
    <t>Cinkotā tērauda caurule, Viega prestabo 1103, d.15</t>
  </si>
  <si>
    <t>Cinkotā tērauda caurule, Viega prestabo 1103, d.28</t>
  </si>
  <si>
    <t>Cinkotā tērauda caurule, Viega prestabo 1103, d.35</t>
  </si>
  <si>
    <t>Līkums-90 no cinkotā tērauda, d.12</t>
  </si>
  <si>
    <t>gab</t>
  </si>
  <si>
    <t>Līkums-90 no cinkotā tērauda, d.15</t>
  </si>
  <si>
    <t>Līkums-90 no cinkotā tērauda, d.28</t>
  </si>
  <si>
    <t>Trejgabals-90 no cinkotā tērauda, 28/28/15</t>
  </si>
  <si>
    <t>Trejgabals-90 no cinkotā tērauda, 28/28/35</t>
  </si>
  <si>
    <t>Purmo apkures radiators komplektā ar atgaitas regulēšanas vārstu un termogalvu, C11-300-400</t>
  </si>
  <si>
    <t>Purmo apkures radiators komplektā ar atgaitas regulēšanas vārstu un termogalvu, C11-400-400</t>
  </si>
  <si>
    <t>Purmo apkures radiators komplektā ar atgaitas regulēšanas vārstu un termogalvu, C11-400-500</t>
  </si>
  <si>
    <t>Purmo apkures radiators komplektā ar atgaitas regulēšanas vārstu un termogalvu, C22-300-500</t>
  </si>
  <si>
    <t>Purmo apkures radiators komplektā ar atgaitas regulēšanas vārstu un termogalvu, C22-300-600</t>
  </si>
  <si>
    <t>Balansējošais vārsts IMI Hydronic, STAD-25</t>
  </si>
  <si>
    <t>Cauruļvadu izolācija Armacell 13mm (Tubolit), d.28</t>
  </si>
  <si>
    <t>kompl</t>
  </si>
  <si>
    <t>Tāme sastādīta 2017. gada tirgus cenās, pamatojoties uz TP, AVK-A daļu</t>
  </si>
  <si>
    <t>Stiprināšanas materiāli</t>
  </si>
  <si>
    <t>Cauruļu stiprinājumi</t>
  </si>
  <si>
    <t>Marķēšanas materiāli</t>
  </si>
  <si>
    <t>Apkures sistēmas hidrauliskā pārbaude</t>
  </si>
  <si>
    <t>2--2</t>
  </si>
  <si>
    <t>VENTILĀCIJA</t>
  </si>
  <si>
    <t>Tāme sastādīta 2017. gada tirgus cenās, pamatojoties uz TP AVK-V daļu</t>
  </si>
  <si>
    <t>Gaisa vads no cinkotā skārda Ø125</t>
  </si>
  <si>
    <t>Gaisa vads no cinkotā skārda Ø160</t>
  </si>
  <si>
    <t>Gaisa vads no cinkotā skārda Ø200</t>
  </si>
  <si>
    <t>Līkums-90 no cinkotā skārda Ø125</t>
  </si>
  <si>
    <t>Līkums-90 no cinkotā skārda Ø200</t>
  </si>
  <si>
    <t>Līkums-45 no cinkotā skārda Ø200</t>
  </si>
  <si>
    <t>Siltumizolācija, b=100 mm</t>
  </si>
  <si>
    <t>m2</t>
  </si>
  <si>
    <t>Siltumizolācija, b=50 mm</t>
  </si>
  <si>
    <t>Ventilācijas iekārta PN2 ar rotoru/elektrisko pēcsildītāju/C6.1 automātiku, Domekt-R-500-L-HE-R1-C6.1, Komfovent</t>
  </si>
  <si>
    <t>Gaisa vads no cinkotā skārda Ø100</t>
  </si>
  <si>
    <t>Līkums-90 no cinkotā skārda Ø100</t>
  </si>
  <si>
    <t>Līkums-45 no cinkotā skārda Ø125</t>
  </si>
  <si>
    <t>Līkums-15 no cinkotā skārda Ø125</t>
  </si>
  <si>
    <t>Sedls no cinkotā skārda Ø125/Ø100</t>
  </si>
  <si>
    <t>Sedls no cinkotā skārda Ø125/Ø125</t>
  </si>
  <si>
    <t>Sedls no cinkotā skārda Ø160/Ø125</t>
  </si>
  <si>
    <t>Sedls no cinkotā skārda Ø200/Ø125</t>
  </si>
  <si>
    <t>Pieplūdes difuzors ULA-Ø125, Halton</t>
  </si>
  <si>
    <t>Pieplūdes difuzors ULA-Ø160, Halton</t>
  </si>
  <si>
    <t>Nosūces difuzors DVS-Ø100,  Dec</t>
  </si>
  <si>
    <t>Nosūces difuzors DVS-Ø125,  Dec</t>
  </si>
  <si>
    <t>Jumtiņš ar sietu AHIP-Ø200, Komfovent</t>
  </si>
  <si>
    <t>Izmešanas uzgalis ar sietu AHIA-Ø200, Komfovent</t>
  </si>
  <si>
    <t>Pāreja no cinkotā skārda Ø160/Ø125</t>
  </si>
  <si>
    <t>Pāreja no cinkotā skārda Ø200/Ø160</t>
  </si>
  <si>
    <t>Regulēšanas vārsts IRIS-Ø125</t>
  </si>
  <si>
    <t>Noslēgvārsts ar motoru,DTBCU-Ø125, Lindab</t>
  </si>
  <si>
    <t>Noslēgvārsts ar motoru,DTBCU-Ø200, Lindab</t>
  </si>
  <si>
    <t>Klusinātājs KVAP-200-1000-5, Lindab</t>
  </si>
  <si>
    <t>Elastīgais savienojums JLA-Ø200, Komfovent</t>
  </si>
  <si>
    <t>Tvaiku nosūcējs ar tauku filtru 251-12, Komfovent</t>
  </si>
  <si>
    <t>Tīrīšanas lūka gaisa vadam IPLR-200, Lindab</t>
  </si>
  <si>
    <t>Iekārtas rāmis h=500 mm</t>
  </si>
  <si>
    <t>Skārds siltumizolācijas apvalkošanai</t>
  </si>
  <si>
    <t>Blīvēšanas materiāli</t>
  </si>
  <si>
    <t>Elektroinstalācijas materiāli</t>
  </si>
  <si>
    <t>Palīgmateriāli</t>
  </si>
  <si>
    <t>Iekārtas jumtiņš</t>
  </si>
  <si>
    <t>gab.</t>
  </si>
  <si>
    <t>kompl.</t>
  </si>
  <si>
    <t>SILTUMTRASE</t>
  </si>
  <si>
    <t>1. DEMONTĀŽAS DARBI</t>
  </si>
  <si>
    <t>Ceļiņu bruģakmens izjaukšana</t>
  </si>
  <si>
    <t>Demontēto pozīciju izvešana</t>
  </si>
  <si>
    <t>2. ZEMES DARBI</t>
  </si>
  <si>
    <t>Siltumtrases kanāla izrakšana</t>
  </si>
  <si>
    <t>m3</t>
  </si>
  <si>
    <t>Rupjgraudains smilts pabērums siltumtrases kanālā (ar blietēšanu)</t>
  </si>
  <si>
    <t>Cauruļvadu apbēršana ar rupjgraudainu smilti</t>
  </si>
  <si>
    <t>Izvedamā grunts</t>
  </si>
  <si>
    <t>Siltumtrases aizbēršana ar grunti</t>
  </si>
  <si>
    <t>3. SILTUMTRASES IZBŪVE</t>
  </si>
  <si>
    <t>Rūpnieciski izolēta tērauda caurule; IZOTERM, Ø60/125</t>
  </si>
  <si>
    <t>Rūpnieciski izolēts tērauda caurules līkums; IZOTERM 90°, Ø60/125</t>
  </si>
  <si>
    <t>Ievadu ēkās hermetizēšana</t>
  </si>
  <si>
    <t>vietas</t>
  </si>
  <si>
    <t>Cauruļvadu montāžas palīgmateriāli</t>
  </si>
  <si>
    <t>Signalizācijas sistēma</t>
  </si>
  <si>
    <t>Brīdinājuma lenta</t>
  </si>
  <si>
    <t>Termonosēdoša uzmava, Ø125</t>
  </si>
  <si>
    <t>Gala uzmava; IZOTERM, Ø60/125</t>
  </si>
  <si>
    <t>Elastīgais ievads; IZOTERM, Ø60/125</t>
  </si>
  <si>
    <t>Izolācijas montāžas palīgmateriāli (Putas, u.t.t)</t>
  </si>
  <si>
    <t>Metināmās šuves defektoskopija, DN50</t>
  </si>
  <si>
    <t>Hidrauliskā pārbaude</t>
  </si>
  <si>
    <t>Izpilddokumentācija</t>
  </si>
  <si>
    <t>4. LABIEKĀRTOŠANAS DARBI</t>
  </si>
  <si>
    <t>Bruģakmens ceļiņu atjaunošana</t>
  </si>
  <si>
    <t>Zālāja atjaunošana, uzbērot melnzemi (b=0,15m) un iesējot zāli</t>
  </si>
  <si>
    <t>Ēkas betona apmales atjaunošana</t>
  </si>
  <si>
    <t>Tāme sastādīta 2017. gada tirgus cenās, pamatojoties uz TP SAT daļu</t>
  </si>
  <si>
    <t>2--3</t>
  </si>
  <si>
    <t>SILTUMMEZGLS</t>
  </si>
  <si>
    <t>Tāme sastādīta 2017. gada tirgus cenās, pamatojoties uz TP, AVK SM daļu</t>
  </si>
  <si>
    <t>1. SILTUMMEZGLS</t>
  </si>
  <si>
    <t>Karstā ūdens siltummainis Q=45kW, DANFOSS, XB06L-1-26</t>
  </si>
  <si>
    <t>Apkures sistēmas siltummmainis Q=36kW, DANFOSS, XB06L-1-26</t>
  </si>
  <si>
    <t>Karstā ūdens elektroniskais cirkulācijas sūknis "Stratos PICO - Z 20/1-6", WILO, Q=1.93m3/h, H=3m, P1=0.045kW</t>
  </si>
  <si>
    <t>Elektroniskais cirkulācijas sūknis "Stratos 25/1-8 PN10", WILO, Q=1.55m3/h, H=7m, P1=0.125kW</t>
  </si>
  <si>
    <t>Ultraskanas siltumenergijas skaitītājs "SONOMETER 1100"; DANFOSS, Q=2.5m3/h, DN20</t>
  </si>
  <si>
    <t>Aukstā ūdens skaitītājs; ZENNER, Dn20; Qn 1,5</t>
  </si>
  <si>
    <t>Skaitītāja pievienojums, d.15</t>
  </si>
  <si>
    <t>Karstā ūdens skaitītājs; ZENNER, Dn15; Qn 1,5</t>
  </si>
  <si>
    <t>Divceļu regulējošais vārsts VRG2 #065Z0136; DANFOSS, Dn20; Kvs6.3</t>
  </si>
  <si>
    <t>gba</t>
  </si>
  <si>
    <t>Divceļu regulējošais vārsts VRG2 #065Z0135; DANFOSS, Dn15; Kvs4</t>
  </si>
  <si>
    <t>Motors sēžas vārstam #082H0163; DANFOSS, AMV 435; 230V</t>
  </si>
  <si>
    <t>Membrānas izplešanās trauks; REFLEX, NG50/3</t>
  </si>
  <si>
    <t>Kapes ventilis; AFRISO, MK ¾"</t>
  </si>
  <si>
    <t>Iemetināms lodveida krāns, 2''</t>
  </si>
  <si>
    <t>Automātiskais atgaisotājs taisns; WATTS  FLEXVENT, ½"</t>
  </si>
  <si>
    <t>Uzmavu misina sietinfiltrs, 1"</t>
  </si>
  <si>
    <t>Uzmavu misina sietinfiltrs, 2"</t>
  </si>
  <si>
    <t>Manometrs; WATTS, 0÷6bar; Ø100</t>
  </si>
  <si>
    <r>
      <rPr>
        <sz val="10"/>
        <rFont val="Times New Roman"/>
        <family val="1"/>
      </rPr>
      <t>Manometra krāns; WATTS</t>
    </r>
  </si>
  <si>
    <t>Manometra pārbaude</t>
  </si>
  <si>
    <t>Manometrs; WATTS, 0÷10bar; Ø100</t>
  </si>
  <si>
    <t>Termometrs bimetāliskais, 0÷120°C; Ø100</t>
  </si>
  <si>
    <t>Termometra pārbaude</t>
  </si>
  <si>
    <r>
      <t xml:space="preserve">Melnā tērauda caurules ar vītnēm vidējās </t>
    </r>
    <r>
      <rPr>
        <sz val="10"/>
        <rFont val="Calibri"/>
        <family val="2"/>
      </rPr>
      <t>Ø</t>
    </r>
    <r>
      <rPr>
        <sz val="10"/>
        <rFont val="Times New Roman"/>
        <family val="1"/>
      </rPr>
      <t>21.3x2.65, DIN 2440, DN15 (1/2")</t>
    </r>
  </si>
  <si>
    <r>
      <t xml:space="preserve">Melnā tērauda caurules ar vītnēm vidējās </t>
    </r>
    <r>
      <rPr>
        <sz val="10"/>
        <rFont val="Calibri"/>
        <family val="2"/>
      </rPr>
      <t>Ø</t>
    </r>
    <r>
      <rPr>
        <sz val="10"/>
        <rFont val="Times New Roman"/>
        <family val="1"/>
      </rPr>
      <t>26.9x2.65, DIN 2440, DN20 (3/4")</t>
    </r>
  </si>
  <si>
    <r>
      <t xml:space="preserve">Melnā tērauda caurules ar vītnēm vidējās </t>
    </r>
    <r>
      <rPr>
        <sz val="10"/>
        <rFont val="Calibri"/>
        <family val="2"/>
      </rPr>
      <t>Ø</t>
    </r>
    <r>
      <rPr>
        <sz val="10"/>
        <rFont val="Times New Roman"/>
        <family val="1"/>
      </rPr>
      <t>33.7x3.25, DIN 2440, DN25 (1")</t>
    </r>
  </si>
  <si>
    <r>
      <t xml:space="preserve">Melnā tērauda caurules ar vītnēm vidējās </t>
    </r>
    <r>
      <rPr>
        <sz val="10"/>
        <rFont val="Calibri"/>
        <family val="2"/>
      </rPr>
      <t>Ø</t>
    </r>
    <r>
      <rPr>
        <sz val="10"/>
        <rFont val="Times New Roman"/>
        <family val="1"/>
      </rPr>
      <t>42.4x3.25, DIN 2440, DN32 (11/4")</t>
    </r>
  </si>
  <si>
    <r>
      <t xml:space="preserve">Melnā tērauda caurules ar vītnēm vidējās </t>
    </r>
    <r>
      <rPr>
        <sz val="10"/>
        <rFont val="Calibri"/>
        <family val="2"/>
      </rPr>
      <t>Ø</t>
    </r>
    <r>
      <rPr>
        <sz val="10"/>
        <rFont val="Times New Roman"/>
        <family val="1"/>
      </rPr>
      <t>48.3x3.25, DIN 2440, DN40 (11/2")</t>
    </r>
  </si>
  <si>
    <t>Siltumizolācijas čaula PSALCT; PAROC, 22*20</t>
  </si>
  <si>
    <t>Siltumizolācijas čaula PSALCT; PAROC, 28*30</t>
  </si>
  <si>
    <t>Siltumizolācijas čaula PSALCT; PAROC, 35*40</t>
  </si>
  <si>
    <t>Siltumizolācijas čaula PSALCT; PAROC, 42*40</t>
  </si>
  <si>
    <t>Siltumizolācijas čaula PSALCT; PAROC, 48*40</t>
  </si>
  <si>
    <t>Izolācijas palīgmateriāli</t>
  </si>
  <si>
    <t>Veidgabali tēraudam</t>
  </si>
  <si>
    <t>Striprinājumi</t>
  </si>
  <si>
    <t>Elektromontāžas materiāli</t>
  </si>
  <si>
    <t>Vadības bloks #087H3040 komplektā ar pamatni; DANFOSS, ECL 210</t>
  </si>
  <si>
    <t>ECL programmas karte apkurei un HWS; DANFOSS, A266</t>
  </si>
  <si>
    <t>Iegremdējams sensors #087B1180; DANFOSS, ESMU</t>
  </si>
  <si>
    <t>Virsmas sensors #087B1165; DANFOSS, ,ESMU-11</t>
  </si>
  <si>
    <t>Ārgaisa sensors #084N1012; DANFOSS, ESMT</t>
  </si>
  <si>
    <r>
      <t xml:space="preserve">Membrānas tipa drošības vārsts; WATTS, </t>
    </r>
    <r>
      <rPr>
        <sz val="12"/>
        <rFont val="Times New Roman"/>
        <family val="1"/>
      </rPr>
      <t>½"</t>
    </r>
    <r>
      <rPr>
        <sz val="10"/>
        <rFont val="Times New Roman"/>
        <family val="1"/>
      </rPr>
      <t>; 3bar</t>
    </r>
  </si>
  <si>
    <r>
      <t xml:space="preserve">Membrānas tipa drošības vārsts; WATTS, </t>
    </r>
    <r>
      <rPr>
        <sz val="12"/>
        <rFont val="Times New Roman"/>
        <family val="1"/>
      </rPr>
      <t>½"</t>
    </r>
    <r>
      <rPr>
        <sz val="10"/>
        <rFont val="Times New Roman"/>
        <family val="1"/>
      </rPr>
      <t>; 10bar</t>
    </r>
  </si>
  <si>
    <r>
      <t xml:space="preserve">Uzmavu lodveida krāns ar tērauda rokturi, </t>
    </r>
    <r>
      <rPr>
        <sz val="12"/>
        <rFont val="Times New Roman"/>
        <family val="1"/>
      </rPr>
      <t>½"</t>
    </r>
  </si>
  <si>
    <r>
      <t xml:space="preserve">Uzmavu lodveida krāns ar tērauda rokturi, </t>
    </r>
    <r>
      <rPr>
        <sz val="12"/>
        <rFont val="Times New Roman"/>
        <family val="1"/>
      </rPr>
      <t>¾"</t>
    </r>
  </si>
  <si>
    <r>
      <t xml:space="preserve">Uzmavu lodveida krāns ar tērauda rokturi, </t>
    </r>
    <r>
      <rPr>
        <sz val="12"/>
        <rFont val="Times New Roman"/>
        <family val="1"/>
      </rPr>
      <t>1"</t>
    </r>
  </si>
  <si>
    <r>
      <t xml:space="preserve">Uzmavu lodveida krāns ar tērauda rokturi,  </t>
    </r>
    <r>
      <rPr>
        <sz val="12"/>
        <rFont val="Times New Roman"/>
        <family val="1"/>
      </rPr>
      <t>1¼"</t>
    </r>
  </si>
  <si>
    <r>
      <t>Izlaides krāns KFE,</t>
    </r>
    <r>
      <rPr>
        <sz val="12"/>
        <rFont val="Times New Roman"/>
        <family val="1"/>
      </rPr>
      <t xml:space="preserve"> ½"</t>
    </r>
  </si>
  <si>
    <r>
      <t xml:space="preserve">Uzmavu misina vienvirziena vārsts, </t>
    </r>
    <r>
      <rPr>
        <sz val="12"/>
        <rFont val="Times New Roman"/>
        <family val="1"/>
      </rPr>
      <t>½"</t>
    </r>
  </si>
  <si>
    <r>
      <t xml:space="preserve">Uzmavu misina vienvirziena vārsts, </t>
    </r>
    <r>
      <rPr>
        <sz val="12"/>
        <rFont val="Times New Roman"/>
        <family val="1"/>
      </rPr>
      <t>¾"</t>
    </r>
  </si>
  <si>
    <r>
      <t xml:space="preserve">Uzmavu misina vienvirziena vārsts, </t>
    </r>
    <r>
      <rPr>
        <sz val="12"/>
        <rFont val="Times New Roman"/>
        <family val="1"/>
      </rPr>
      <t>1"</t>
    </r>
  </si>
  <si>
    <r>
      <t xml:space="preserve">Uzmavu misina sietinfiltrs, </t>
    </r>
    <r>
      <rPr>
        <sz val="12"/>
        <rFont val="Times New Roman"/>
        <family val="1"/>
      </rPr>
      <t>½"</t>
    </r>
  </si>
  <si>
    <r>
      <t xml:space="preserve">Uzmavu misina sietinfiltrs, </t>
    </r>
    <r>
      <rPr>
        <sz val="12"/>
        <rFont val="Times New Roman"/>
        <family val="1"/>
      </rPr>
      <t>¾"</t>
    </r>
  </si>
  <si>
    <t>KATLU MĀJAS IZBŪVE</t>
  </si>
  <si>
    <t>Tāme sastādīta 2017. gada tirgus cenās, pamatojoties uz TP SM daļu</t>
  </si>
  <si>
    <t>Ūdenssildāmais katls TURBO 200 komplektā ar granulu degli BRN-T-200, katla darbības automātiku, Lambda zondi; GRANDEG, GD-TURBO-200</t>
  </si>
  <si>
    <t>Operatīvā granulu tvertne LARGE; GRANDEG, GD-PNMO</t>
  </si>
  <si>
    <r>
      <rPr>
        <sz val="10"/>
        <rFont val="Times New Roman"/>
        <family val="1"/>
      </rPr>
      <t>Pneimatiskā granulu padeves sistēma; GRANDEG</t>
    </r>
  </si>
  <si>
    <t>Granulu uztvērējdozators (nestandarta izstrādājums)</t>
  </si>
  <si>
    <t>Moduļveida konteinera katlu māja, 3.5x3.5x7m</t>
  </si>
  <si>
    <t>Membrānas tipa drošības vārsts; WATTS, 1¼"; 3bar</t>
  </si>
  <si>
    <t>Katla kontūra cirkulācijas sūknis; WILO, YONOS MAXO 40/0,5-8</t>
  </si>
  <si>
    <t>Tīkla cirkulācijas sūknis; WILO, Stratos 40/1-4, PN10, Q=3.35m3/h, H=4m, P1=0.125kW</t>
  </si>
  <si>
    <t>Vadības bloks; DANFOSS, ECL 210</t>
  </si>
  <si>
    <t>Ārgaisa sensors; DANFOSS, ESMT</t>
  </si>
  <si>
    <t>Iegremdējams sensors; DANFOSS, ESMU</t>
  </si>
  <si>
    <t>Membrānas izplešanās trauks; REFLEX, NG200/6</t>
  </si>
  <si>
    <t>Kapes ventilis; REFLEX, MK 1"</t>
  </si>
  <si>
    <t>Nerūsējošā tērada  dūmenis H=15m, 250</t>
  </si>
  <si>
    <t>Izolēta nerūsējošā tērada dubultsienu dūmeja L=5.3m, 250/310</t>
  </si>
  <si>
    <t>Izolēts nerūsējošā tērada dubultsienu līkums 90°, 250/310</t>
  </si>
  <si>
    <t>Nerūsējošā tērada  T-gabals, 250</t>
  </si>
  <si>
    <t>Nerūsējošā tērada  tīrīšanas lūka ar kondensāta izvadu</t>
  </si>
  <si>
    <t>Izolēta nerūsējošā tērada dubultsienu dūmena stiprinājumi, 250</t>
  </si>
  <si>
    <t>Nerūsējošā tērada dūmena stiprinājumi (distancera skavas ik pa 2m, metāla konstrukciju krēsls uz kā uzsēdināt skursteni u.c. palīgmateriāli)</t>
  </si>
  <si>
    <t>Nepārtrauktas darbības ūdens mīksināšanas iekārta; WATEX, Qn 1,10m3/h</t>
  </si>
  <si>
    <t>Aukstā ūdens skaitītājs; MINOL, Dn15; Qn 1,5</t>
  </si>
  <si>
    <t>Iemetināms lodveida ventilis; VEXVE, DN65</t>
  </si>
  <si>
    <t>Iemetināms lodveida ventilis; VEXVE, DN50</t>
  </si>
  <si>
    <t>Uzmavu lodveida krāns ar garo rokturi; GIACOMINI, DN40</t>
  </si>
  <si>
    <r>
      <t xml:space="preserve">Uzmavu lodveida krāns ar garo rokturi; GIACOMINI, </t>
    </r>
    <r>
      <rPr>
        <sz val="12"/>
        <rFont val="Times New Roman"/>
        <family val="1"/>
      </rPr>
      <t>1"</t>
    </r>
  </si>
  <si>
    <r>
      <t xml:space="preserve">Uzmavu lodveida krāns ar garo rokturi; GIACOMINI, </t>
    </r>
    <r>
      <rPr>
        <sz val="12"/>
        <rFont val="Times New Roman"/>
        <family val="1"/>
      </rPr>
      <t>½"</t>
    </r>
  </si>
  <si>
    <t>Starpatloku vienvirziena vārsts; EZZE, DN65</t>
  </si>
  <si>
    <t>Uzmavu misina vienvirziena vārsts, 2"</t>
  </si>
  <si>
    <t>Uzmavu misina vienvirziena vārsts 1"</t>
  </si>
  <si>
    <r>
      <t xml:space="preserve">Uzmavu misina vienvirziena vārsts </t>
    </r>
    <r>
      <rPr>
        <sz val="12"/>
        <rFont val="Times New Roman"/>
        <family val="1"/>
      </rPr>
      <t>½"</t>
    </r>
  </si>
  <si>
    <t>Starpatloku gružu un gaisa atdalītājs Zeparo ZIK 65F; TA HYDRONICS, DN65</t>
  </si>
  <si>
    <r>
      <t xml:space="preserve">Katla pildīšanas grupa; WATTS, </t>
    </r>
    <r>
      <rPr>
        <sz val="12"/>
        <rFont val="Times New Roman"/>
        <family val="1"/>
      </rPr>
      <t>½"</t>
    </r>
  </si>
  <si>
    <t>Tērauda caurule melna EN 10255, Ø88,9×4,0</t>
  </si>
  <si>
    <t>Tērauda caurule melna EN 10255, Ø76,1×3,6</t>
  </si>
  <si>
    <t>Tērauda caurule melna EN 10255, Ø60,3×3,6</t>
  </si>
  <si>
    <t>Tērauda caurule melna EN 10255, Ø48,3×3,2</t>
  </si>
  <si>
    <t>Tērauda caurule melna EN 10255, Ø42,3×3,2</t>
  </si>
  <si>
    <t>Tērauda caurule melna EN 10255, Ø33,7×3,2</t>
  </si>
  <si>
    <t>Tērauda caurule melna EN 10255, Ø21,3×2,6</t>
  </si>
  <si>
    <t>Tērauda cauruļvadu veidgabali un montāžas materiāli</t>
  </si>
  <si>
    <t>Tērauda konstrukcijas stiprinājumiem u.c.</t>
  </si>
  <si>
    <t>Siltumizolācijas čaula PSALCT; PAROC, 89*50</t>
  </si>
  <si>
    <t>Siltumizolācijas čaula PSALCT; PAROC, 76*50</t>
  </si>
  <si>
    <t>Siltumizolācijas čaula PSALCT; PAROC, 60*30</t>
  </si>
  <si>
    <t>Siltumizolācijas čaula PSALCT; PAROC, 48*30</t>
  </si>
  <si>
    <t>Caurules izolācija; TUBOLIT, TL-35/9-DG</t>
  </si>
  <si>
    <t>Caurules izolācija; TUBOLIT, TL-22/9-DG</t>
  </si>
  <si>
    <t>ALU līmlenta armēta, 50mm*45m</t>
  </si>
  <si>
    <t>Stieple 0,7mm, 29m</t>
  </si>
  <si>
    <r>
      <t>Automātiskais atgaisotājs Flexvent; FLAMCO,</t>
    </r>
    <r>
      <rPr>
        <sz val="12"/>
        <rFont val="Times New Roman"/>
        <family val="1"/>
      </rPr>
      <t xml:space="preserve"> ½"</t>
    </r>
  </si>
  <si>
    <r>
      <t xml:space="preserve">Izlaides krāns KFE, </t>
    </r>
    <r>
      <rPr>
        <sz val="12"/>
        <rFont val="Times New Roman"/>
        <family val="1"/>
      </rPr>
      <t>½"</t>
    </r>
  </si>
  <si>
    <t>gb</t>
  </si>
  <si>
    <t>Kondensāta neotralizators</t>
  </si>
  <si>
    <t>Pelnu konteiners</t>
  </si>
  <si>
    <t>Uzmavu trejceļu misina vārsts 3MG; ESBE, 2" Kvs40</t>
  </si>
  <si>
    <t>Piedzina trejceļu vārstam; BELIMO, 230V; 10N; 140s</t>
  </si>
  <si>
    <t>1. KATLU MĀJAS IZBŪVE</t>
  </si>
  <si>
    <t>VIDEO NOVĒROŠANAS SISTĒMA</t>
  </si>
  <si>
    <t>Tāme sastādīta 2017. gada tirgus cenās, pamatojoties uz TP ESS daļu</t>
  </si>
  <si>
    <t>1. VIDEO NOVĒROŠANAS SISTĒMA</t>
  </si>
  <si>
    <t>Kabelis UTP (4x2x0.5) Cat5e (LSZH)</t>
  </si>
  <si>
    <t>Zemējuma vads Cu 1x16mm</t>
  </si>
  <si>
    <t>Komutācijas skapis 19", 6U</t>
  </si>
  <si>
    <t>UTP, 24 portu, Cat5e datortīkla savienotājpanelis (24x RJ45) 1U</t>
  </si>
  <si>
    <t>Kabeļu kārtotājs- horizontālais 19" 1U</t>
  </si>
  <si>
    <t>V/A, 2-vietīga elektroapgādes rozete</t>
  </si>
  <si>
    <t>Ventilatoru bloks ar termostatu 19" skapim</t>
  </si>
  <si>
    <t>Zemējuma klemme komutācijas skapim</t>
  </si>
  <si>
    <t>Ligzda RJ45, UTP, Cat5e</t>
  </si>
  <si>
    <t>2-vietīga vājstrāvas rozete ar pārsegu (2xRJ45)</t>
  </si>
  <si>
    <t>1-vietīga vājstrāvas rozete ar pārsegu (1xRJ45)</t>
  </si>
  <si>
    <t>Komutācijas kārba</t>
  </si>
  <si>
    <t>Gofrēta instalācijas caurule d-25mm (320N)</t>
  </si>
  <si>
    <t>Instalācijas caurule d-25mm (320N)</t>
  </si>
  <si>
    <t>Kabeļu kanāls 40x60</t>
  </si>
  <si>
    <t xml:space="preserve">Ugunsdrošais pildījums (mastika) </t>
  </si>
  <si>
    <t>Instalācijas materiāli un stiprinājumi</t>
  </si>
  <si>
    <t>TELE KOMUNIKĀCIJU SISTĒMA</t>
  </si>
  <si>
    <t>1. TELE KOMUNIKĀCIJU SISTĒMA</t>
  </si>
  <si>
    <t>16 kan., 16PoE IP ierakstu iekārta: ARM Quad Core CPU; H.265/H.264/MJEP; 320Mbps/320Mbps; 4kan@4K/16kan@1080P; 2xHDMI, VGA; 4HDDx6TB(nav iekļauts); Audio (1/1, 2-way); Alarm (16/6); Ethernet 2x1000M Port; 16 Ports (IEEE802.3at/af) 150W; 1xUSB3.0, 1xUSB2.0; DC12/4A; 17.5W (bez HD); Smart funkcija (Zonas šķērsošana, Iejaukšanās zonā, skata maiņa, Atstāts/Pārbīdīts priekšmets, Seju noteikšanа); Fisheye</t>
  </si>
  <si>
    <t>HDD 3TB</t>
  </si>
  <si>
    <t>Ēkas apsardzes posteņa darba stacija ar 24" monitoru (parametrus izvēlēties reālā laika prasībām). Paredzēts video kameru administrēšanai un pārlūkošanai</t>
  </si>
  <si>
    <t>Bullet IP videokamera: 1/3 3Mpix CMOS; 2.7~12mm/F1.4 motorizēts, H:92°~H:28°; 0.1Lux/F1.4 (Krāsains), 0Lux/F1.4(IR ieslēgts); Day/Night(ICR); DWDR; IR-30m; H.264/MJPEG; 3M(2048x1536), 20fps@3M, 30fps@1080P; 2 plūsmas; ONVIF(2.4), PSIA, CGI;  Micro SD, 128GB maks.; IP67; -30°C~+60°C; DC12V, PoE (802.3af), maks. 4.5W; Opcijas: PFA122, PFA135</t>
  </si>
  <si>
    <t>Kārba āra kamerai: alumīnijs; balts; 134x134x55mm; 0.55kg; IP66; Slodze līdz 3kg</t>
  </si>
  <si>
    <t>Kupola IP videokamera: 1/3 3Mpix CMOS; 2.7~12mm/F1.4 motorizēts, H:92°~H:28°; 0.1Lux/F1.4 (Krāsains), 0Lux/F1.4(IR ieslēgts); Day/Night(ICR); DWDR; IR-30m; H.264/MJPEG; 3M(2048x1536), 20fps@3M, 30fps@1080P; 2 plūsmas; ONVIF(2.4), PSIA, CGI;  Micro SD, 128GB maks.; IP67; IK10; -30°C~+60°C; DC12V, PoE (802.3af), maks. 4.5W; Opcijas: PFA137, PFB203W, PFB200C</t>
  </si>
  <si>
    <t>Kārba kupola kamerai: alumīnijs; balts; ф110x33.5mm; 0.18kg; IP65; Slodze līdz 1kg</t>
  </si>
  <si>
    <t>LAN pārsprieguma aizsardzība</t>
  </si>
  <si>
    <t>DIN sliede</t>
  </si>
  <si>
    <t>Video kameras pieslēgšanas spraudnis UTP, RJ45, Cat5e</t>
  </si>
  <si>
    <t>Gofrēta instalācijas caurule D=16mm, 320N</t>
  </si>
  <si>
    <t>Instalācijas materiāli</t>
  </si>
  <si>
    <t>Sistēmas programmēšana un palaišana</t>
  </si>
  <si>
    <t>Pasūtītāja personāla apmācība</t>
  </si>
  <si>
    <t>st.</t>
  </si>
  <si>
    <t>st</t>
  </si>
  <si>
    <t>SAKARU KABEĻU KANALIZĀCIJAS TĪKLI</t>
  </si>
  <si>
    <t>1. KABEĻU KANALIZĀCIJAS IZBŪVE</t>
  </si>
  <si>
    <t>MATERIĀLI</t>
  </si>
  <si>
    <t>Telekomunikāciju caurule D=110mm 750N, EVOTEL</t>
  </si>
  <si>
    <t>Telekomunikāciju caurule D=110mm 450N, EVOTEL</t>
  </si>
  <si>
    <t>Telekomunikāciju caurule D=50mm 450N, EVOTEL</t>
  </si>
  <si>
    <t>Kabeļu kanalizācijas aka PEH 800x650, ar tērauda vāku (12,5t)</t>
  </si>
  <si>
    <t>Hermētiķis ievudu ēkā hermetizācijai</t>
  </si>
  <si>
    <t>Hermētiski cauruļu D=110mm savienojumi</t>
  </si>
  <si>
    <t>Marķēta brīdinājuma lenta</t>
  </si>
  <si>
    <t>VEICAMIE DARBI</t>
  </si>
  <si>
    <t>Tranšejas rakšana un aizbēršana, vienas caurules guldīšanai</t>
  </si>
  <si>
    <t>Smilts spilvena izveide, visas tranšejas garumā (pēc nepieciešamības- atkarībā no grunts tipa)</t>
  </si>
  <si>
    <t>Cauruļu guldīšana trenšejā</t>
  </si>
  <si>
    <t>Kabeļu kanalizācijas uzstādīšana</t>
  </si>
  <si>
    <t>Caurules montāža ēkas pamatos un hermetizācija (caurumu urbšana ēkas pamatos vai pārsegumos)</t>
  </si>
  <si>
    <t>Rakšanas darbu atļauju saņemšana (no visām nepieciešamajām organizācijām)</t>
  </si>
  <si>
    <t>objekts</t>
  </si>
  <si>
    <t>Digitālā uzmērīšana un saskaņošana instancēs, pēc darbu veikšanas</t>
  </si>
  <si>
    <t>Kabeļu kanalizācijas trases nospraušana dabā</t>
  </si>
  <si>
    <t>Metāla kabeļu kanāls 40/60</t>
  </si>
  <si>
    <t>Metāla komutācijas kārba 300x400x150</t>
  </si>
  <si>
    <t>Iekšējo tīklu elementu montāža</t>
  </si>
  <si>
    <t>2. IEKŠĒJO TĪKLU IZBŪVE</t>
  </si>
  <si>
    <t>APSARDZES SIGNALIZĀCIJAS SISTĒMA</t>
  </si>
  <si>
    <t>Tāme sastādīta 2017. gada tirgus cenās, pamatojoties uz TP VS AAS daļu</t>
  </si>
  <si>
    <t xml:space="preserve">Apsardzes signalizācijas sistēmas centrālais panelis, DSC PC-1864 (Kārba, transformators)  </t>
  </si>
  <si>
    <t xml:space="preserve">Apsardzes signalizācijas sistēmas vadības klaviatūra, LCD PK-5500  </t>
  </si>
  <si>
    <t>8 izeju modulis ar papildus barošanas bloku, DSC PC 5208 (Kārba, transformators)</t>
  </si>
  <si>
    <t xml:space="preserve">Akumulatoru baterija, 12V 7Ah </t>
  </si>
  <si>
    <t xml:space="preserve">Trauksmes sirēna, MR 300 RD </t>
  </si>
  <si>
    <t xml:space="preserve">Trauksmes sirēna, SL-150 RED </t>
  </si>
  <si>
    <t>Kustības un stikla plīšanas detektors  ar kronšteinu, Flash</t>
  </si>
  <si>
    <t>Durvju magnētiskais kontakts, MS-33A</t>
  </si>
  <si>
    <t>Invalīdu izsaukuma pogas</t>
  </si>
  <si>
    <t xml:space="preserve">Signalizācijas kabelis, CQR 6x0,22 </t>
  </si>
  <si>
    <t xml:space="preserve">Kopnes kabelis, UTP 4x2x0,5 </t>
  </si>
  <si>
    <t>Instalācijas caurule gofrēta Ø16 mm, Evopipes</t>
  </si>
  <si>
    <t>Montāžas materiāli (spailes, skrūves, dībeļi, stiprinājumi, skavas, kabeļu savilces utt.)</t>
  </si>
  <si>
    <t xml:space="preserve">Ugunizturīgais pildījums,  Hilti </t>
  </si>
  <si>
    <t>1. APSARDZES SIGNALIZĀCIJAS SISTĒMA</t>
  </si>
  <si>
    <t>2--4</t>
  </si>
  <si>
    <t>2--5</t>
  </si>
  <si>
    <t>2--6</t>
  </si>
  <si>
    <t>2--7</t>
  </si>
  <si>
    <t>2--8</t>
  </si>
  <si>
    <t>2--9</t>
  </si>
  <si>
    <t>1--1</t>
  </si>
  <si>
    <t>1--2</t>
  </si>
  <si>
    <t>1--3</t>
  </si>
  <si>
    <t>ZEMES DARBI</t>
  </si>
  <si>
    <t>1--4</t>
  </si>
  <si>
    <t>PAMATI</t>
  </si>
  <si>
    <t>1--5</t>
  </si>
  <si>
    <t>SIENAS</t>
  </si>
  <si>
    <t>Sienas mūrēšana no FIBO  blokiem, 250 mm</t>
  </si>
  <si>
    <t>FIBO  EFECT bloks 250 mm</t>
  </si>
  <si>
    <t>Java</t>
  </si>
  <si>
    <t>Stiegrojums</t>
  </si>
  <si>
    <t>Keramzītbetona parsedžu montāža</t>
  </si>
  <si>
    <t>Mūrnieku sastatņu noma, montāža, demontāža</t>
  </si>
  <si>
    <t>kg</t>
  </si>
  <si>
    <t>2--10</t>
  </si>
  <si>
    <t>2--11</t>
  </si>
  <si>
    <t>2--12</t>
  </si>
  <si>
    <t>2--13</t>
  </si>
  <si>
    <t>2--14</t>
  </si>
  <si>
    <t>IEKŠĒJAIS ŪDENSVADS</t>
  </si>
  <si>
    <t>Tāme sastādīta 2017. gada tirgus cenās, pamatojoties uz TP UK daļu</t>
  </si>
  <si>
    <t>1. AUKSTAIS SADZĪVES ŪDENSVADS (Ū1)</t>
  </si>
  <si>
    <t>Plastmasas daudzslāņu kompozītcaurule PE-Xc/AL/PE PN10 ar stiprinājumiem un veidgabaliem PPSU, piemēram, "WAVIN Tigris K1" DN15 (20x2,25), montāža</t>
  </si>
  <si>
    <t>Plastmasas daudzslāņu kompozītcaurule PE-Xc/AL/PE PN10 ar stiprinājumiem un veidgabaliem PPSU, piemēram, "WAVIN Tigris K1" DN20 (25x2,5), montāža</t>
  </si>
  <si>
    <t>Plastmasas daudzslāņu kompozītcaurule PE-Xc/AL/PE PN10 ar stiprinājumiem un veidgabaliem PPSU, piemēram, "WAVIN Tigris K1" DN25 (32x3,0), montāža</t>
  </si>
  <si>
    <t>Daudzslāņu kompozītcaurule PE-Xc/AL/PE PN10 ar stiprinājumiem un veidgabaliem PPSU, piemēram, "WAVIN Tigris K1" DN32 (40x4,0), montāža</t>
  </si>
  <si>
    <t>Plastmasas daudzslāņu kompozītcaurule PE-Xc/AL/PE PN10 ar stiprinājumiem un veidgabaliem PPSU, piemēram, "WAVIN Tigris K1" DN40 (50x5,0), montāža</t>
  </si>
  <si>
    <t>Pretkondensāta izolācija - porgumija - plastmasas caurulei DN15 (piemēram, "ARMAFLEX"), montāža</t>
  </si>
  <si>
    <t>Pretkondensāta izolācija - porgumija - plastmasas caurulei DN20 (piemēram, "ARMAFLEX"), montāža</t>
  </si>
  <si>
    <t>Pretkondensāta izolācija - porgumija - plastmasas caurulei DN25 (piemēram "ARMAFLEX"), montāža</t>
  </si>
  <si>
    <t>Pretkondensāta izolācija - porgumija - plastmasas caurulei DN32 (piemēram "ARMAFLEX"), montāža</t>
  </si>
  <si>
    <t>Pretkondensāta izolācija - porgumija - plastmasas caurulei DN40 (piemēram "ARMAFLEX"), montāža</t>
  </si>
  <si>
    <t>Noslēgarmatūra - lodveida ventīlis ar saskrūvi DN 15, montāža</t>
  </si>
  <si>
    <t>Noslēgarmatūra - lodveida ventīlis ar saskrūvi DN 20, montāža</t>
  </si>
  <si>
    <t>Noslēgarmatūra - lodveida ventīlis ar saskrūvi DN25, montāža</t>
  </si>
  <si>
    <t>Laistīšanas krāns DN15 iekštelpām ar saskrūvi un lodveida ventili, montāža</t>
  </si>
  <si>
    <t>Laistīšanas krāns ārā, DN20 ar lokano šļūteni L = 30 m, ar aizbīdni pirms laistīšanas krāna, montāža</t>
  </si>
  <si>
    <t>Tērauda aizsargčaula aukstajam ūdensvadam  DN110, montāža</t>
  </si>
  <si>
    <t>Tērauda aizsargčaula ēkas grīdā un sienā DN15 , montāža</t>
  </si>
  <si>
    <t>Tērauda aizsargčaula ēkas grīdā un sienā DN20 , montāža</t>
  </si>
  <si>
    <t>Tērauda aizsargčaula ēkas grīdā un sienā DN25 , montāža</t>
  </si>
  <si>
    <t>Tērauda aizsargčaula ēkas grīdā un sienā DN32 , montāža</t>
  </si>
  <si>
    <t>Tērauda aizsargčaula ēkas grīdā un sienā DN40 , montāža</t>
  </si>
  <si>
    <t>2. ŪDENS UZSKAITES MEZGLS A</t>
  </si>
  <si>
    <t>Adapteris DCI DN40, montāža</t>
  </si>
  <si>
    <r>
      <t>Atloku līkums 90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  <charset val="186"/>
      </rPr>
      <t xml:space="preserve"> DN40 ,montāža</t>
    </r>
  </si>
  <si>
    <t>Aizbīdnis DN40, montāža</t>
  </si>
  <si>
    <t>Misiņa mehāniskais filtrs, montāža</t>
  </si>
  <si>
    <t>Vienvirziena vārsts DN40, montāža</t>
  </si>
  <si>
    <t>Diametra pāreja DN40/20, montāža</t>
  </si>
  <si>
    <t>Ūdensskaitītājs DN20, Zenner vai ekvivalents, montāža</t>
  </si>
  <si>
    <t>Īscaurule DN20 L=100mm, montāža</t>
  </si>
  <si>
    <t>Īscaurule DN20 L=60 mm, montāža</t>
  </si>
  <si>
    <t>Ūdens izlaides aizbīdnis DN15, montāža</t>
  </si>
  <si>
    <t>Ventīlis DN40, montāža</t>
  </si>
  <si>
    <t>Stiprinājumi uzskaites mezgla izbūvei, montāža</t>
  </si>
  <si>
    <t xml:space="preserve">Urbumu veikšana bez perforatora pārsegumā </t>
  </si>
  <si>
    <t>Esošās iekšējās ūdensapgādes sistēmas demontāža un utilizēšana</t>
  </si>
  <si>
    <t>Cauruļvadu, veidgabalu piegāde un ar to saistītie darbi</t>
  </si>
  <si>
    <t>Ugunsdrošās putas vai lenta</t>
  </si>
  <si>
    <t>Savienojumi, pakojums u.c. nepieciešamie materiāli</t>
  </si>
  <si>
    <t>Palīgmateriāli montāžai</t>
  </si>
  <si>
    <t>Citi neuzskaitītie materiāli</t>
  </si>
  <si>
    <t>3. KARSTAIS ŪDENSVADS (T3, T4)</t>
  </si>
  <si>
    <t>Daudzslāņu kompozītcaurule PE-Xc/AL/PE PN10 ar stiprinājumiem un veidgabaliem PPSU, piemēram, "WAVIN Tigris K1" DN15 (20x2,25), montāža</t>
  </si>
  <si>
    <t>Daudzslāņu kompozītcaurule PE-Xc/AL/PE PN10 ar stiprinājumiem un veidgabaliem PPSU, piemēram, "WAVIN Tigris K1" DN20 (25x2,5), montāža</t>
  </si>
  <si>
    <t>Izolācija plastmasas caurulei DN15 no akmens vatesčaulas (piemēram "Paroc"AE) ar polivinilhlorīda pārklājumu δ = 20mm, montāža</t>
  </si>
  <si>
    <t>Izolācija plastmasas caurulei DN20 no akmens vatesčaulas (piemēram "Paroc"AE) ar polivinilhlorīda pārklājumu δ = 20mm, montāža</t>
  </si>
  <si>
    <t>Izolācija plastmasas caurulei DN25 no akmens vatesčaulas (piemēram "Paroc"AE) ar polivinilhlorīda pārklājumu δ = 20mm, montāža</t>
  </si>
  <si>
    <t>Noslēgarmatūra - lodveida ventīlis saskrūvi DN 15, montāža</t>
  </si>
  <si>
    <t>Noslēgarmatūra - lodveida ventīlis saskrūvi DN20, montāža</t>
  </si>
  <si>
    <t>Noslēgarmatūra - lodveida ventīlis saskrūvi DN25, montāža</t>
  </si>
  <si>
    <t>Noslēgarmatūra - lodveida ventīlis saskrūvi DN20 - balansējošais, montāža</t>
  </si>
  <si>
    <t>Laistīšanas krāns DN15 iekštelpām ar saskrūvi un lodveida ventīli, montāža</t>
  </si>
  <si>
    <t>Automātiskais atgaisošanas vārsts caurulei DN15</t>
  </si>
  <si>
    <t>IEKŠĒJĀ KANALIZĀCIJA</t>
  </si>
  <si>
    <t>IEKŠĒJA KANALIZĀCIJA</t>
  </si>
  <si>
    <t>1. SADZĪVES KANALIZĀCIJA (K1)</t>
  </si>
  <si>
    <t>PVC OPTIMA  kanalizācijas caurules ar veidgabaliem un stiprinājumiem Ø50 (piemēram, "Wavin" vai ekvivalents), montāža</t>
  </si>
  <si>
    <t>PVC OPTIMA kanalizācijas caurules ar veidgabaliem un stiprinājumiem Ø110 (piemēram, "Wavin" vai ekvivalents), montāža</t>
  </si>
  <si>
    <t>Ugunsdzēsības manžetes Ø110, montāža</t>
  </si>
  <si>
    <t>Tērauda aizsargčaula kanalizācijai DN150, piemēram, "Wavin" vai ekvivalents montāža</t>
  </si>
  <si>
    <t>Revīzija (tīrīšanas lūka) Ø110 uz stāvvada, piemēram, "Wavin" vai ekvivalents montāža</t>
  </si>
  <si>
    <t>Nerūsējošā tērauda grīdas revīzijas (tīrīšanas) lūka Ø110 ar vāku 200 x 200mm, piemēram, ACO NORDIC art. Nr. 414596 vai ekvivalents, montāža</t>
  </si>
  <si>
    <t>Traps ar vertikālu izvadu Ø50,  ar sifonu, piemēram ACO EG150 Art. Nr. 405149, piemēram ACO NORDIC vai ekvivalents, montāža</t>
  </si>
  <si>
    <t>Kanalizācijas vēdināšanas izvads jumtā Ø110 - 0,5 m virs jumta  (piemēram, "Wavin" vai ekvivalents), montāža</t>
  </si>
  <si>
    <t>Pievienošanās pie projektēta kanalizācijas tīkla d200</t>
  </si>
  <si>
    <t>Esošās iekšējās kanalizācijas sistēmas demontāža un utilizēšana</t>
  </si>
  <si>
    <t>2. SANITĀRTEHNISKĀS IERĪCES</t>
  </si>
  <si>
    <t>Izlietne TRITON 480x480, Bļodas izmērs Ø 350x400x165, minimālais korpusa izmērs 40 cm, biezums 0,60 mm, noplūde  Ø 90, piemēram Vitra vai ekvivalents. Piegāde un montāža</t>
  </si>
  <si>
    <t>Vitra Viva/Punto virtuves maisītājs, keramiskais kartridžs 35 mm, kustīgs JC-snīpis 237 mm,  mīkstie ūdens pievadi F 35 cm x 3/8, stiprinājumu komplekts, piemēram Vitra vai ekvivalents. Piegāde un montāža</t>
  </si>
  <si>
    <t>Sifons 11/2x90 ar pārplūdi un veļasmašīnas pieslēgumu, piemēram Vitra vai ekvivalents. Piegāde un montāža</t>
  </si>
  <si>
    <t>Vitra dušas maisītājs  Solid S, keramiskais kartridžs 35 mm, ekscentri ar dekoratīvajām rozetēm, piemēram Vitra vai ekvivalents. Piegāde un montāža</t>
  </si>
  <si>
    <t xml:space="preserve">Dušas komplekts Lux ,regulējams sienas kronšteins, dušas galva 3-funkciju anticalc, 150 mm metāla dušas pievadsziepju trauks, komplektā stiprinājumi, blistera iepakojumā, piemēram Vitra vai ekvivalents. Piegāde un montāža  </t>
  </si>
  <si>
    <t>Duškabīne pusapaļa  900 x 900 x 1900, stikla biezums 4mm, dušas paliktnis pusapaļš 900 x 900 x 150, piemēram Vitra vai ekvivalents. Piegāde un montāža</t>
  </si>
  <si>
    <t>Texo dušas sifons 40/50 mm Lux 60, gofrēta caurule ar gludu iekšpusi, piemēram Vitra vai ekvivalents. Piegāde un montāža</t>
  </si>
  <si>
    <t>Vitra S20 izlietne 55cm ar stiprinājumu komplektu, Vitra izlietnes puskāja 45cm, piemēram Vitra vai ekvivalents. Piegāde un montāža</t>
  </si>
  <si>
    <t xml:space="preserve"> Vitra Solid S  keramiskās izlietnes maisītājs,Keramiskais kartridžs 35 mm, mīkstie ūdens pievadi F 35 cm x 3/8, stiprinājumu komplekts, piemēram Vitra vai ekvivalents. Piegāde un montāža  </t>
  </si>
  <si>
    <t>Sanit (Vācija) pudeļsifons 1 1/4'' x 32 , piemēram Vitra vai ekvivalents. Piegāde un montāža</t>
  </si>
  <si>
    <t>Vitra Form 300  wc pods, ar duraplasta vāku, metāla eņģēm, piemēram Vitra vai ekvivalents. Piegāde un montāža</t>
  </si>
  <si>
    <t>Tualetes birste, piemēram Vitra vai ekvivalents. Piegāde un montāža</t>
  </si>
  <si>
    <t>Tualetes papīra turētājs, piemēram Vitra vai ekvivalents. Piegāde un montāža</t>
  </si>
  <si>
    <t>Papīrgrozs, piemēram Vitra vai ekvivalents. Piegāde un montāža</t>
  </si>
  <si>
    <t>Vitra S20 cilvēkiem ar kustību traucējumiem izlietne 60 cm (artikuls 25035), piemēram Vitra vai ekvivalents. Piegāde un montāža</t>
  </si>
  <si>
    <t>Vitra Viva/Punto keramiskās izlietnes maisītājs (cilvēkiem ar kustību traucējumiem) , piemēram Vitra vai ekvivalents. Piegāde un montāža</t>
  </si>
  <si>
    <t>Sanit (Vācija) invalīdu izlietnes  sifons 11/4'' x 32, piemēram Vitra vai ekvivalents. Piegāde un montāža</t>
  </si>
  <si>
    <t>Wc invalīdu pods «Vitra S20» universāls izvads, ūdens pievads no apakšas, hromēta poga ar ekonomisko funkciju «2,5/4 litri», komplektā Duroplast vāks ar metāla stiprinājumiem, piemēram Vitra vai ekvivalents. Piegāde un montāža</t>
  </si>
  <si>
    <t>Rokturis  cilvēkiem ar kustību traucējumiem atmetams, ar tualetes papīra turētāju, piemēram Vitra vai ekvivalents. Piegāde un montāža</t>
  </si>
  <si>
    <t>Rokturis cilvēkiem ar kustību traucējumiem 60cm, piemēram Vitra vai ekvivalents. Piegāde un montāža</t>
  </si>
  <si>
    <t>Vitra Viva/Punto vannas/dušas maisītājs  cilvēkiem ar kustību traucējumiem, keramiskais kartridžs 35 mm, iebūvēts pārslēdzējs vanna/duša, ekscentri ar dekoratīvajām rozetēm, piemēram Vitra vai ekvivalents. Piegāde un montāža</t>
  </si>
  <si>
    <t>Dušas komplekts Lux, regulējams sienas kronšteins, dušas galva 3-funkciju anticalc, 150 mm metāla dušas pievads, ziepju trauks, komplektā stiprinājumi, blistera iepakojumā piemēram Vitra vai ekvivalents. Piegāde un montāža</t>
  </si>
  <si>
    <t>Cilvēkiem ar kustību traucējumiem soliņš nolokāms dušai, matēts, nerūsošais tērauds piemēram Vitra vai ekvivalents. Piegāde un montāža</t>
  </si>
  <si>
    <t>Veļasmašīna, modelis un lielums saskaņojams ar Pasūtītāju</t>
  </si>
  <si>
    <t>Aprīkojuma, veidgabalu piegāde un ar to saistītie darbi</t>
  </si>
  <si>
    <t>ĀRĒJIE UKT TĪKLI</t>
  </si>
  <si>
    <t>Tāme sastādīta 2017. gada tirgus cenās, pamatojoties uz TP UKT daļu</t>
  </si>
  <si>
    <t>1. ŪDENSAPGĀDE Ū1</t>
  </si>
  <si>
    <t>Ūdensvada caurule PE100-RC SDR11 ø32, piemēram, Evopipes – PE100-RC ULTRASTRESS VISIO vai ekvivalents, montāža uz 15 cm smilts pamatnes un izbūvētā cauruļvada smilts apbēruma ierīkošanu 30 cm virs caurules virsas.</t>
  </si>
  <si>
    <t>Ūdensvada caurule PE100-RC SDR11 ø32, piemēram, Evopipes – PE100-RC ULTRASTRESS VISIO vai ekvivalents</t>
  </si>
  <si>
    <t>3</t>
  </si>
  <si>
    <t>Smilts cauruļvada pamatnei un apbērumam (blietēta) k&gt;1.0 m/dnn</t>
  </si>
  <si>
    <t>4</t>
  </si>
  <si>
    <t>Ūdensvada caurule PE100-RC SDR17 ø50, piemēram, Evopipes – PE100-RC ULTRASTRESS VISIO vai ekvivalents, montāža uz 15 cm smilts pamatnes un izbūvētā cauruļvada smilts apbēruma ierīkošanu 30 cm virs caurules virsas.</t>
  </si>
  <si>
    <t>5</t>
  </si>
  <si>
    <t>Ūdensvada caurule PE100-RC SDR17 ø50, piemēram, Evopipes – PE100-RC ULTRASTRESS VISIO vai ekvivalents</t>
  </si>
  <si>
    <t>6</t>
  </si>
  <si>
    <t>7</t>
  </si>
  <si>
    <t>El. Metināms sedls ar atzaru PE100 DN110/50, piemēram, Evopipes vai ekvivalents, montāža</t>
  </si>
  <si>
    <t>8</t>
  </si>
  <si>
    <t>Pazemes tipa uzmavu servisa aizbīdnis DCI DN40  ar teleskopisku pagarinātājkātu un peldošā tipa ielas kapi, montāža t.sk. kapes apbetonēšana, piemēram, Hawle vai ekvivalents</t>
  </si>
  <si>
    <t>9</t>
  </si>
  <si>
    <t>El. Metināma dubultuzmava PE100 DN50, piemēram, Evopipes vai ekvivalents, montāža</t>
  </si>
  <si>
    <t>10</t>
  </si>
  <si>
    <t>11</t>
  </si>
  <si>
    <t>Gruntsūdens līmeņa pazemināšana pie tranšejas dziļuma 1.5 - 2.0m</t>
  </si>
  <si>
    <t>12</t>
  </si>
  <si>
    <t>Tranšejas sienu stiprināšana ar metāla vairogiem (divpusēji),  sienas nostiprinātas abās būvgrāvja pusēs,  pie tranšejas dziļuma 1.5-2.0 m</t>
  </si>
  <si>
    <t>13</t>
  </si>
  <si>
    <t>Izbrīvētās turpmāk neizmantojamās grunts iekraušana autopašizgāzējā un promvešana līdz Pasūtītāja norādītai atbērtnei līdz 5 km</t>
  </si>
  <si>
    <t>14</t>
  </si>
  <si>
    <t>Ūdensapgādes sistēmas marķējuma lentes ieklāšana 0.3 m dziļumā no zemes virsmas</t>
  </si>
  <si>
    <t>15</t>
  </si>
  <si>
    <t>Šķērsojumi ar proj. / esošiem kabeļiem (t.sk. to atšifrēšana)</t>
  </si>
  <si>
    <t>16</t>
  </si>
  <si>
    <t xml:space="preserve">Dalītā aizsargcaurule EVOCAB SPLIT Ø110mm </t>
  </si>
  <si>
    <t>17</t>
  </si>
  <si>
    <t>Šķērsojumi ar proj. Sakaru kabeli</t>
  </si>
  <si>
    <t>18</t>
  </si>
  <si>
    <t>Šķērsojumi ar proj. Zemējuma kontūru</t>
  </si>
  <si>
    <t>19</t>
  </si>
  <si>
    <t>Pievienošanās pie esoša ūdensvada d100*</t>
  </si>
  <si>
    <t>20</t>
  </si>
  <si>
    <t>Cauruļvadu skalošana un dezinfekcija</t>
  </si>
  <si>
    <t>21</t>
  </si>
  <si>
    <t>Cauruļvadu hidrauliskā pārbaude (presēšana ar 6 atm. pārbaudes spiedienu)</t>
  </si>
  <si>
    <t>22</t>
  </si>
  <si>
    <t>Esošās ūdensapgādes sistēmas darbības nodrošināšana būvdarbu laikā, t.sk visi nepieciešamie materiāli un veidgabali.</t>
  </si>
  <si>
    <t>23</t>
  </si>
  <si>
    <t>Cauruļvadu, veidgabalu, armatūras piegāde un ar to saistītie darbi</t>
  </si>
  <si>
    <t>2. LABIEKĀRTOŠANAS DARBI      (Atjaunojamie segumi Ū1 tīklu zonā)</t>
  </si>
  <si>
    <t>Tranšeju aizbēršana ar pievesto smilti (K&gt; 1m/dnn, smilts blīvums ne mazāks par 0,95 no dabīgā blīvuma)  no ierīkotā apbēruma ap cauruļvadu līdz atjaunojamā seguma apakšējai kārtai, blietējot ik pa 30 cm.</t>
  </si>
  <si>
    <t>Zālāja seguma atjaunošana, iekļaujot visus konstruktīvos slāņus</t>
  </si>
  <si>
    <t>Tranšejas rakšana ar rokām un ekskavatoru pie caurules iebūves dziļuma 1.5-2.0 m un minimālā tranšejas platuma 1.5 m</t>
  </si>
  <si>
    <t xml:space="preserve">3.  SADZĪVES KANALIZĀCIJA - K1  </t>
  </si>
  <si>
    <t>Gludsienu pašteces kanalizācijas caurules PP SN8 ø110 ar uzmavu un blīvgredzenu, piemēram, Evopipes – RIGID MULTI PP, vai ekvivalents, montāža ar 15 cm smilts pamatnes ierīkošanu un izbūvētā cauruļvada smilts apbēruma ierīkošanu 30 cm virs caurules virsas</t>
  </si>
  <si>
    <t>Gludsienu pašteces kanalizācijas caurules PP SN8 ø110 ar uzmavu un blīvgredzenu, piemēram, Evopipes –  RIGID MULTI PP, vai ekvivalents</t>
  </si>
  <si>
    <t>Smilts cauruļvada pamatnei un apbērumam (blietēta) k&gt;1,0 m/dnn</t>
  </si>
  <si>
    <t>Gludsienu pašteces kanalizācijas caurules PP SN8 ø200 ar uzmavu un blīvgredzenu, piemēram, Evopipes – RIGID MULTI PP, vai ekvivalents, montāža ar 15 cm smilts pamatnes ierīkošanu un izbūvētā cauruļvada smilts apbēruma ierīkošanu 30 cm virs caurules virsas</t>
  </si>
  <si>
    <t>Gludsienu pašteces kanalizācijas caurules PP SN8 ø200 ar uzmavu un blīvgredzenu, piemēram, Evopipes –  RIGID MULTI PP, vai ekvivalents</t>
  </si>
  <si>
    <t>Pašsteces  kanalizācijas aka PE ø560/500 ar 40,0 t vāku (1,5-2,0 m dziļumā ) izbūve un montāža ,  t.sk. aku vāku apbetonējums</t>
  </si>
  <si>
    <t xml:space="preserve">Pašsteces  kanalizācijas aka PE ø560/500 ar 40,0 t vāku (1,5-2,0m dziļumā )  </t>
  </si>
  <si>
    <t>Apbetonējums ap akas vāku betons B25 W10 F100</t>
  </si>
  <si>
    <t>Smilts akas pamatnes ierīkošanai (blietēta) k&gt;1,0 m/dnn</t>
  </si>
  <si>
    <t xml:space="preserve">Tranšejas rakšana ar rokām un ekskavatoru pie caurules iebūves dziļuma līdz 1,0 m un minimālā tranšejas platuma 1.5 m  </t>
  </si>
  <si>
    <t xml:space="preserve">Tranšejas rakšana ar rokām un ekskavatoru pie caurules iebūves dziļuma 1,0-1,5 m un minimālā tranšejas platuma 1.5 m  </t>
  </si>
  <si>
    <t xml:space="preserve">Tranšejas rakšana ar rokām un ekskavatoru pie caurules iebūves dziļuma 1,5-2,0 m un minimālā tranšejas platuma 1.5 m  </t>
  </si>
  <si>
    <t>Gruntsūdens līmeņa pazemināšana pie tranšejas dziļuma 1,5-2,0m</t>
  </si>
  <si>
    <t>Tranšejas sienu stiprināšana ar metāla vairogiem (divpusēji),  sienas nostiprinātas abās būvgrāvja pusēs, tranšejas dziļums 1,5-2,0m</t>
  </si>
  <si>
    <t>Kanalizācijas sistēmas marķējuma lentes ieklāšana 0,3m dziļumā no zemes virsmas</t>
  </si>
  <si>
    <t>Pieslēgums pie esoša kanalizācijas tīkla d200*</t>
  </si>
  <si>
    <t>Esošās kanalizācijas sistēmas darbības nodrošināšana būvdarbu laikā, t.sk visi nepieciešamie materiāli un veidgabali.</t>
  </si>
  <si>
    <r>
      <t>Pārkrituma (h=0,5-1,0m) mezgls (t.sk. trejgabals, caurule, stiprinājumi, 90</t>
    </r>
    <r>
      <rPr>
        <vertAlign val="superscript"/>
        <sz val="10"/>
        <rFont val="Times New Roman"/>
        <family val="1"/>
        <charset val="186"/>
      </rPr>
      <t>0</t>
    </r>
    <r>
      <rPr>
        <sz val="10"/>
        <rFont val="Times New Roman"/>
        <family val="1"/>
        <charset val="186"/>
      </rPr>
      <t xml:space="preserve"> līkums) plastmasas akā 560/500 ar ievadcaurules diametru ø110 mm, montāža </t>
    </r>
  </si>
  <si>
    <t>Šķērsojumi ar proj. Elekrības kabeli</t>
  </si>
  <si>
    <t>Šķērsojumi ar proj. Siltumtrasi</t>
  </si>
  <si>
    <t>Šķērsojumi ar esošām komunikācijām d&lt;200 (t.sk. to atšifrēšana)</t>
  </si>
  <si>
    <t>CCTV pārbaude cauruļvada slīpuma un stāvokļa noteikšanai pēc būvdarbu pabeigšanas</t>
  </si>
  <si>
    <t>Cauruļvadu hermētiskuma pārbaude izmantojot ūdeni</t>
  </si>
  <si>
    <t>Cauruļvadu skalošana un tīrīšana</t>
  </si>
  <si>
    <t>Esošā cauruļvada demontāža un utilizācija d200</t>
  </si>
  <si>
    <t>Esošās akas demontāža un utilizācija</t>
  </si>
  <si>
    <t>Cauruļvadu, veidgabalu, armatūras un aku piegāde, un ar to saistītie darbi</t>
  </si>
  <si>
    <t>Citi neuzksaitītie darbi un materiāli</t>
  </si>
  <si>
    <t>4. LABIEKĀRTOŠANAS DARBI      (Atjaunojamie segumi K1 tīklu zonā)</t>
  </si>
  <si>
    <t>Asfalta seguma uzlaušana un utilizāciija, atjaunošana, iekļaujot visus konstruktīvos slāņus</t>
  </si>
  <si>
    <t xml:space="preserve">5.  LIETUS KANALIZĀCIJA - K2 </t>
  </si>
  <si>
    <t>Lietus kanalizācijas caurules PP SN8 ø160 ar uzmavu un blīvgredzenu, piemēram Evopipes – EVORAIN, vai ekvivalents, montāža ar 15 cm smilts pamatnes ierīkošanu un izbūvētā cauruļvada smilts apbēruma ierīkošanu 30 cm virs caurules virsas</t>
  </si>
  <si>
    <t>Lietus kanalizācijas caurules PP SN8 ø160 ar uzmavu un blīvgredzenu, piemēram Evopipes – EVORAIN, vai ekvivalents</t>
  </si>
  <si>
    <t>Lietus kanalizācijas caurules PP SN8 ø200 ar uzmavu un blīvgredzenu, piemēram Evopipes – EVORAIN, vai ekvivalents, montāža ar 15 cm smilts pamatnes ierīkošanu un izbūvētā cauruļvada smilts apbēruma ierīkošanu 30 cm virs caurules virsas</t>
  </si>
  <si>
    <t>Lietus kanalizācijas caurules PP SN8 ø200 ar uzmavu un blīvgredzenu, piemēram Evopipes – EVORAIN, vai ekvivalents</t>
  </si>
  <si>
    <t xml:space="preserve">Saliekamo dzelzbetona elementu grodu aka DN1000 (1,0-1,5m dziļumā) ar akas pamatni, grodiem, blīvgumiju grodu savienojumu vietās, grodu pārseguma vāku, hidroizolāciju, betonētu tekni un ķeta akas vāku 40 t, izbūve un montāža </t>
  </si>
  <si>
    <t xml:space="preserve">Saliekamo dzelzbetona elementu grodu aka DN1500 (1,0-1,5m dziļumā) ar akas pamatni, grodiem, blīvgumiju grodu savienojumu vietās, grodu pārseguma vāku, hidroizolāciju un ķeta akas vāku 40,0 t, izbūve un montāža  </t>
  </si>
  <si>
    <t>Betons teknes izveidošanai B25 W10 F100</t>
  </si>
  <si>
    <t>Aizsargčaula dz/b akas sienā DN110</t>
  </si>
  <si>
    <t>Aizsargčaula dz/b akas sienā DN200</t>
  </si>
  <si>
    <t>Lietus ūdeņu  kanalizācijas aka PE ø560/500 ar 40,0 t vāku (1,0-1,5m dziļumā ) izbūve un montāža ,  t.sk. aku vāku apbetonējums</t>
  </si>
  <si>
    <t xml:space="preserve">Lietus ūdeņu kanalizācijas aka PE ø560/500 ar 40,0 t vāku (1,0-1,5m dziļumā )  </t>
  </si>
  <si>
    <r>
      <t>Revīzija 0,5 m virs zemes, diametrs 150 mm, t.sk  divi 45</t>
    </r>
    <r>
      <rPr>
        <vertAlign val="superscript"/>
        <sz val="10"/>
        <rFont val="Times New Roman"/>
        <family val="1"/>
      </rPr>
      <t xml:space="preserve">0 </t>
    </r>
    <r>
      <rPr>
        <sz val="10"/>
        <rFont val="Times New Roman"/>
        <family val="1"/>
      </rPr>
      <t xml:space="preserve">PP SN8 ø160, 1,0 m </t>
    </r>
  </si>
  <si>
    <t xml:space="preserve">Tranšejas rakšana ar rokām un ekskavatoru pie caurules iebūves dziļuma 1,0-1,5m un minimālā tranšejas platuma 1.5 m  </t>
  </si>
  <si>
    <t>Gruntsūdens līmeņa pazemināšana pie tranšejas dziļuma 1,0-1,5m, ja nepieciešams</t>
  </si>
  <si>
    <t>Lietus kanalizācijas sistēmas marķējuma lentes ieklāšana 0,3m dziļumā no zemes virsmas</t>
  </si>
  <si>
    <t>6. INFILTRĀCIJAS SISTĒMA RIGOFILL ST-B (HGV30)</t>
  </si>
  <si>
    <t>Būvbedres rakšana un izbrīvētās grunts promvešana</t>
  </si>
  <si>
    <t>Smilts pamatnes (1 m zem un 1 m platumā pa periemtru, K&gt;1m/dnn) ierīkošana, sablīvējums 98% pēc Proktora</t>
  </si>
  <si>
    <t>Rigofill ST-B gala plāksne, 800x30x660mm, savienojumi:DN100, 125, 150, 200, 225, 250, 315, 400, 500, krāsa melna /519.94.000/, piemēram FRANKISCHE vai ekvivalents piegāde un uzstādīšana</t>
  </si>
  <si>
    <t>Pagarinājuma caurule D600 H=2 m, bez ieplūdes, piemēram FRANKISCHE vai ekvivalents piegāde un uzstādīšana</t>
  </si>
  <si>
    <t>Plastmasas vāks zaļajai zonai, piemēram FRANKISCHE vai ekvivalents piegāde un uzstādīšana</t>
  </si>
  <si>
    <r>
      <t>Velts, termiski neapstrādāts ģeotekstils, ūdens caurlaidība - 70 x 10</t>
    </r>
    <r>
      <rPr>
        <vertAlign val="superscript"/>
        <sz val="10"/>
        <rFont val="Times New Roman"/>
        <family val="1"/>
      </rPr>
      <t>-3</t>
    </r>
    <r>
      <rPr>
        <sz val="10"/>
        <rFont val="Times New Roman"/>
        <family val="1"/>
      </rPr>
      <t xml:space="preserve"> m/s, Ūdens caurplūdums - 2 x 10</t>
    </r>
    <r>
      <rPr>
        <vertAlign val="superscript"/>
        <sz val="10"/>
        <rFont val="Times New Roman"/>
        <family val="1"/>
      </rPr>
      <t>-6</t>
    </r>
    <r>
      <rPr>
        <sz val="10"/>
        <rFont val="Times New Roman"/>
        <family val="1"/>
      </rPr>
      <t xml:space="preserve"> 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/s, Biezums pie 2 kPa - 2.2 mm</t>
    </r>
  </si>
  <si>
    <t>Būvbedres aizberšana ar pievestu smilti/grunti (filtrācijas koeficients K&gt;1 m/dnn)</t>
  </si>
  <si>
    <t>Zālāja seguma atjaunošana</t>
  </si>
  <si>
    <t>Zalāja seguma atjaunošana</t>
  </si>
  <si>
    <t>UGUNSGRĒKA ATKLĀŠANAS SISTĒMA</t>
  </si>
  <si>
    <t>1. UGUNSGRĒKA ATKLĀŠANAS SISTĒMA</t>
  </si>
  <si>
    <t xml:space="preserve">Ugunsdzēsības signalizācijas kontroles panelis INIM SMARTLINE 036-4 </t>
  </si>
  <si>
    <t>Akumulātoru baterija 12V/7Ah</t>
  </si>
  <si>
    <t>Dūmu  detektors NB-338-2</t>
  </si>
  <si>
    <t>Led indikātors RI-31</t>
  </si>
  <si>
    <t>Rokas darbības detektors ar pamatni FP/3RD</t>
  </si>
  <si>
    <t>Trauksmes sirēna ar stroblampu AH-03127BS</t>
  </si>
  <si>
    <t>Trauksmes sirēna AH-0218</t>
  </si>
  <si>
    <t>Relejs 24VDC 6A (ar 2NC/NO kontaktiem) OPTRON</t>
  </si>
  <si>
    <t>Cortex uztvērējs-raidītājs</t>
  </si>
  <si>
    <t>k-ts</t>
  </si>
  <si>
    <t>Kabelis 1x2x0,8 JE-H(St)H FE 180 PH30</t>
  </si>
  <si>
    <t>m.</t>
  </si>
  <si>
    <t>Kabelis 1x2x0,8 J-Y(st)Y</t>
  </si>
  <si>
    <t xml:space="preserve">Dūmu detektoru testēšanas aerosols </t>
  </si>
  <si>
    <t>PVC instalācijas caurule, cieta (320N) EVOPIPES d=16mm</t>
  </si>
  <si>
    <t>PVC instalācijas caurule, gofrēta (320N) EVOPIPES d=16mm</t>
  </si>
  <si>
    <t>Revīzijas lūka 200x200 (balta)</t>
  </si>
  <si>
    <t xml:space="preserve">Ugunsdrošās divkomponentu putas </t>
  </si>
  <si>
    <t>Montāžas materiāli</t>
  </si>
  <si>
    <t>Tāme sastādīta 2017. gada tirgus cenās, pamatojoties uz TP VST UAS daļu</t>
  </si>
  <si>
    <t>m</t>
  </si>
  <si>
    <t>PE dalītā caurule 450N d=110mm</t>
  </si>
  <si>
    <t>Dalītās caurules uzstādīšana enošajiem EST daļas tīkliem</t>
  </si>
  <si>
    <t>ELEKTROMONTĀŽAS DARBI</t>
  </si>
  <si>
    <t>Tāme sastādīta 2017. gada tirgus cenās, pamatojoties uz TP EL daļu</t>
  </si>
  <si>
    <t>1. SADALES</t>
  </si>
  <si>
    <t>GS-1, "IDE" Argenta, metāla sadalnes skapis, v/a, IP66, , augst. 600mm; plat. 400mm; dziļ.200mm. Komplektāciju skatīt lapā EL-10</t>
  </si>
  <si>
    <t>SS-1 "Schneider electric" Pragma UP, grupu sadalnes kārba, z/a, IP40, 48 mod, augst. 436mm; plat. 361mm; dziļ.99mm. Komplektāciju skatīt lapā EL-10</t>
  </si>
  <si>
    <t>SS-5 "Schneider electric" Kaedra, grupu sadalnes kārba v/a,  IP65, 36 mod, augst. 610mm; plat. 340mm; dziļ.160mm. Komplektāciju skatīt lapā EL-11</t>
  </si>
  <si>
    <t>2. KABEĻI UN KABEĻU CAURULES</t>
  </si>
  <si>
    <t>AXPK-4x35</t>
  </si>
  <si>
    <t>NYM-J-5x4</t>
  </si>
  <si>
    <t>NYM-J-5x2,5</t>
  </si>
  <si>
    <t>NYM-J-4x1,5</t>
  </si>
  <si>
    <t>NYM-J-3x2,5</t>
  </si>
  <si>
    <t>NYM-J-3x1,5</t>
  </si>
  <si>
    <t>NYY-J-3x2,5</t>
  </si>
  <si>
    <t>(N)HXCH-FE180E90-3x1,5</t>
  </si>
  <si>
    <t>PE caurule, D=50mm, 750 N</t>
  </si>
  <si>
    <t>PE caurule, D=50mm, 450 N</t>
  </si>
  <si>
    <t>PE caurule, D=40mm, 450 N</t>
  </si>
  <si>
    <t>PVC caurule, gofrēta, D=16mm</t>
  </si>
  <si>
    <t>PVC caurule, gofrēta, D=25mm</t>
  </si>
  <si>
    <t>PVC caurule, gluda, D=16mm</t>
  </si>
  <si>
    <t>PVC caurule, gluda, D=25mm</t>
  </si>
  <si>
    <t>3. ROZETES UN SLĒDZI</t>
  </si>
  <si>
    <t>Rozete, 1 fāze, 230v, z/a, IP20, "JUNG"</t>
  </si>
  <si>
    <t>Rozete, 1 fāze, 230v, z/a, IP44, "JUNG"</t>
  </si>
  <si>
    <t>Rozete, 1 fāze, 230v, v/a, IP44, "JUNG"</t>
  </si>
  <si>
    <t>Vienpolīgs el. slēdzis 230V, 10A, IP20, z/a, "JUNG"</t>
  </si>
  <si>
    <t>Vienpolīgs el. slēdzis 230V, 10A, IP44, z/a, "JUNG"</t>
  </si>
  <si>
    <t>Divpolīgs el. slēdzis 230V, 10A, IP20, z/a, "JUNG"</t>
  </si>
  <si>
    <t>1-pola drošības slēdzis, 230V, 10A, IP67</t>
  </si>
  <si>
    <t>3-polu drošības slēdzis, 400V, 10A, IP67</t>
  </si>
  <si>
    <t>Kustību detektors v/a, IP 54, 120°, 10m, "STEINEL" Sensor-Technik</t>
  </si>
  <si>
    <t>Kustību detektors z/a, IP 21, 360°, 6m, "HAGER" EE805</t>
  </si>
  <si>
    <t>Nozarkārbas z/a</t>
  </si>
  <si>
    <t>Nozarkārba, IP 67, v/a</t>
  </si>
  <si>
    <t>Montāžas kārbas z/a</t>
  </si>
  <si>
    <t>4. GAISMEKĻI</t>
  </si>
  <si>
    <t>Griestos iebūvējams LED gaismeklis Northcliffe - Levanto R LED4x1050 B334 T840 L80, 4000K, 40W, IP 20</t>
  </si>
  <si>
    <t>Akumulatora komplekts gaismeklim Northcliffe - Levanto R LED4x1050 B334 T840 L80, 4000K, 40W, IP 20</t>
  </si>
  <si>
    <t>Griestos iebūvējams LED gaismeklis Northcliffe - Levanto R LED3x2000 B257 T840 L80, 4000K, 40W, IP 20</t>
  </si>
  <si>
    <t>Akumulatora komplekts gaismeklim  Northcliffe - Levanto R LED3x2000 B257 T840 L80, 4000K, 40W, IP 20</t>
  </si>
  <si>
    <t>Griestos iebūvējams LED gaismeklis Northcliffe - Auriga C LED1x1500 B735 T840 CLR, 4000K, 16W, IP 40</t>
  </si>
  <si>
    <t>Akumulatora komplekts gaismeklim Northcliffe - Auriga C LED1x1500 B735 T840 CLR, 4000K, 16W, IP 40</t>
  </si>
  <si>
    <t>Uz virsmas stiprināma LED evakuācijas izejas norāde SafeLite SL2MNM42E1C3A, IP 42, 2,7w ar 1h akumulatoru.</t>
  </si>
  <si>
    <t>Pie griestiem/virsmas stiprināms LED gaismeklis Northcliffe - Barat LED1x2700 E003 T840 PC/PC OP LT80, 4000K, 23W, IP 66</t>
  </si>
  <si>
    <t>Akumulatora komplekts gaismeklim Northcliffe - Barat LED1x2700 E003 T840 PC/PC OP LT80, 4000K, 23W, IP 66</t>
  </si>
  <si>
    <t>Pie sienas stiprināms LED prožektors Northcliffe Boreas MM LED1x8800 D351 T740 LS12, IP 65, 79W</t>
  </si>
  <si>
    <t>5. ZIBENSAIZSARDZĪBA UN ZEMĒJUMS</t>
  </si>
  <si>
    <t>Karsti cinkota tērauda stieple d=8mm   Art. Nr. 5021 08 1</t>
  </si>
  <si>
    <t>Karsti cinkota tērauda stieple d=10mm  Art. Nr. 5021 10 3</t>
  </si>
  <si>
    <t>Alumīnija stieple d=8mm  Art. Nr. 5021 29 4</t>
  </si>
  <si>
    <t>Plakandzelzs 3,5x30 mm Art. Nr. 5019 34 5</t>
  </si>
  <si>
    <t>Varioklemme, cinkots tērauds Art. Nr. 5311 50 0</t>
  </si>
  <si>
    <t>Atdalītājklemme, cinkots tērauds  Art. Nr. 5328 20 9</t>
  </si>
  <si>
    <t>Noteku un kāpņu pievienojuma klemme Art. Nr. 5316 45 0</t>
  </si>
  <si>
    <t>Zemējuma stienis l=1500mm d=20mm cinkots tērauds Art. Nr. 5000 75 0</t>
  </si>
  <si>
    <t>Horizontālais stieples turētājs Art. Nr. 5218 69 1</t>
  </si>
  <si>
    <t>Vertikālais stieples turētājs, Art. Nr. 5207 44 4</t>
  </si>
  <si>
    <t>Uzsišanas uzgalis zemējuma stienim Art. Nr. 3042 25 1</t>
  </si>
  <si>
    <t>Zemējuma stieņa spice  Art. Nr. 3041 21 2</t>
  </si>
  <si>
    <t>Spaile stieple/plakandzelzs Art. Nr. 5312 65 5</t>
  </si>
  <si>
    <t>Pieslēgumspaile pie zemējuma stieņa Art. Nr 5001 64 1</t>
  </si>
  <si>
    <t>Krustveida klemme plakandzelzim Art. Nr 5314 65 8</t>
  </si>
  <si>
    <t>Potenciālu izlīdzinošā kopne, v/a, Art. Nr. 5015 07 3</t>
  </si>
  <si>
    <t>Zibensuztvērēja betona pamatne Art. Nr. 5402 95 8</t>
  </si>
  <si>
    <t>Zibensuztvērējs H=3m, alumīnijs ar vītni M16 Art. Nr. 5401 87 9</t>
  </si>
  <si>
    <t>Pievienojuma klemme zibensuztvērēja stienim Art. Nr.5416 56 6</t>
  </si>
  <si>
    <t>Pretkorozijas lenta</t>
  </si>
  <si>
    <r>
      <t>Zemējuma vads H07V-K 1x16mm</t>
    </r>
    <r>
      <rPr>
        <vertAlign val="superscript"/>
        <sz val="10"/>
        <color theme="1"/>
        <rFont val="Times New Roman"/>
        <family val="1"/>
      </rPr>
      <t>2</t>
    </r>
  </si>
  <si>
    <t>Krēslas detektors IP 54, v/a, "Steinel" Night Matic 2000</t>
  </si>
  <si>
    <t>Rigofill ST-B Bloks, 800x800x660mm, bruto tilpums:422 l (96%), iebūvēti krust-veida inspekcijas tuneļi 16cmx58cm, krāsa melna /515.94.000/, piemēram FRANKISCHE vai ekvivalents piegāde un uzstādīšana</t>
  </si>
  <si>
    <t>Vienas kārtas savienotājs (piemērots 1 kārtas inST-Balācijām) /519.90.001/, piemēram FRANKISCHE vai ekvivalents piegāde un uzstādīšana</t>
  </si>
  <si>
    <t>Quadro® Control ST-B 1 skataka, 800x800x660 mm, komplektā ar savienojuma konusu, krāsa melna /515.04.010/, piemēram FRANKISCHE vai ekvivalents piegāde un uzstādīšana</t>
  </si>
  <si>
    <t>7. LABIEKĀRTOŠANAS DARBI      (Atjaunojamie segumi K2 tīklu zonā)</t>
  </si>
  <si>
    <t>1. AMATU MĀJAS DEMONTĀŽAS DARBI</t>
  </si>
  <si>
    <t>Metāla elementu demontāža (notekas, parapeta noslēgelementi u.c.)</t>
  </si>
  <si>
    <t>Uzjumteņu demontāža virs ieejām</t>
  </si>
  <si>
    <t>Skursteņi un citi izvadu demontāža</t>
  </si>
  <si>
    <t>Fasādes lokšņu apdares plākšņu demontāža</t>
  </si>
  <si>
    <t>Esošo iekšsienu demontāža</t>
  </si>
  <si>
    <t>Ārsienu paneļu demontāža</t>
  </si>
  <si>
    <t>Grīdas konstrukcijas demontāža ar siltinajuma kārtu, grīdas pamatkārtas demontāža</t>
  </si>
  <si>
    <t>Iekšdurvju demontāža</t>
  </si>
  <si>
    <t>Ārdurvju demontāža</t>
  </si>
  <si>
    <t>Logu demontāža</t>
  </si>
  <si>
    <t>2. SOCIĀLAS ĒKAS CENTRA DEMONTĀŽAS DARBI</t>
  </si>
  <si>
    <t>Apgaismojuma elementu demontāža</t>
  </si>
  <si>
    <t>Ventilācijas sistēmas elementu demontāža</t>
  </si>
  <si>
    <t>Kāpņu demontāža</t>
  </si>
  <si>
    <t>Esošās apkures sistēmas demontāža</t>
  </si>
  <si>
    <t>Divslīpju jumta konstrukcijas demontāža</t>
  </si>
  <si>
    <t>Uzjumteņu demontāža virs ieejas</t>
  </si>
  <si>
    <t>Skārda elementi un āra palodžu demontāža</t>
  </si>
  <si>
    <t>Ķieģeļu ārsienas daļas demontāža</t>
  </si>
  <si>
    <t>Citi demontāžaas darbi</t>
  </si>
  <si>
    <t>Būvgružu iekraušana, izvešana un utilizācija</t>
  </si>
  <si>
    <t>Esošie ķieģeļu mūra sienas</t>
  </si>
  <si>
    <t>Esošās betona kāpnes</t>
  </si>
  <si>
    <t>Esošie kanalizācijas tīkli</t>
  </si>
  <si>
    <t>3. TERITORIJAS DEMONTĀŽAS DARBI</t>
  </si>
  <si>
    <t>1. BŪVLAUKUMA SAGATAVOŠANA</t>
  </si>
  <si>
    <t>Pagaidu žoga ar vārtiem montāža, demontāža</t>
  </si>
  <si>
    <t>Bio tualetes montāža, demontāža</t>
  </si>
  <si>
    <t>Apsardzes konteinera montāža, demontāža</t>
  </si>
  <si>
    <t>Materiālu konteinera montāža, demontāža</t>
  </si>
  <si>
    <t>Strādnieku konteinera montāža, demontāža</t>
  </si>
  <si>
    <t>Būvdarbu vadītāja konteinera montāža, demontāža</t>
  </si>
  <si>
    <t>Būvtāfeles montāža</t>
  </si>
  <si>
    <t>Aptieciņa</t>
  </si>
  <si>
    <t>Ugunsdzēšanas iekartu stenda izveide</t>
  </si>
  <si>
    <t>Esošo koku aizsargvairogi</t>
  </si>
  <si>
    <t>Esošo kabeļu aizsargcaurules</t>
  </si>
  <si>
    <t>Pagaidu EL sadalnes montāža</t>
  </si>
  <si>
    <t>Pagaidu EL prožektoru montāža</t>
  </si>
  <si>
    <t>Pagaidu urbuma ūdens nēmšanai tehniskām vajadzībām izveide</t>
  </si>
  <si>
    <t>Pagaidu ceļu ar 4 stāvvietām izveide</t>
  </si>
  <si>
    <t>Beramo materiālu noliktavas izveide</t>
  </si>
  <si>
    <t>Būvmašīnas novietnes izveide</t>
  </si>
  <si>
    <t>Būvmateriālu nokraušanas zonas izveide</t>
  </si>
  <si>
    <t>Citi būvlaukuma izveides darbi</t>
  </si>
  <si>
    <t>Apdrošināšanas polise</t>
  </si>
  <si>
    <t>BŪVLAUKUMA SAGATAVOŠANA UN UZTURĒŠANA</t>
  </si>
  <si>
    <t>Bio tualetes apkalpošana 4 reizes mēnesi un noma</t>
  </si>
  <si>
    <t>mēn</t>
  </si>
  <si>
    <t>Apsardzes konteinera noma</t>
  </si>
  <si>
    <t>Materiālus konteinera noma</t>
  </si>
  <si>
    <t>Strādnieku konteinera noma</t>
  </si>
  <si>
    <t>Būvdarbu vadītājas konteinera noma</t>
  </si>
  <si>
    <t>Pagaidu žoga ar vārtiem noma</t>
  </si>
  <si>
    <t>2. BŪVLAUKUMA UZTURĒŠANA</t>
  </si>
  <si>
    <t>Elektrības izmaksas</t>
  </si>
  <si>
    <t>Ūdens izmaksas</t>
  </si>
  <si>
    <t>Apsardzes alga</t>
  </si>
  <si>
    <t>Smēkēšanas vietas sagatavošana</t>
  </si>
  <si>
    <t>Monolīto sektoru pēc atsegšanas novērtēšana</t>
  </si>
  <si>
    <t>1. ZEMES DARBI</t>
  </si>
  <si>
    <t>Tāme sastādīta 2017. gada tirgus cenās, pamatojoties uz TP AR, BK daļām</t>
  </si>
  <si>
    <t>Tāme sastādīta 2017. gada tirgus cenās, pamatojoties uz TP DOP daļu</t>
  </si>
  <si>
    <t>Asu nospraušana</t>
  </si>
  <si>
    <t>Zemes rakšanas darbi</t>
  </si>
  <si>
    <t>Zemes rakšanas darbi (roku darbs)</t>
  </si>
  <si>
    <t>Lieka grunts izvešana attālumā līdz 10 km</t>
  </si>
  <si>
    <t>03-02100</t>
  </si>
  <si>
    <t>Būvbedres aizberšana ar blietēšanu pa kārtām ar pievesto grunti</t>
  </si>
  <si>
    <t>Smilts</t>
  </si>
  <si>
    <t>01-00000</t>
  </si>
  <si>
    <t>Ūdens pazemināšana</t>
  </si>
  <si>
    <t>dienas</t>
  </si>
  <si>
    <t>Grunts pamatnes blietēšana</t>
  </si>
  <si>
    <t>Šķembas</t>
  </si>
  <si>
    <t>Šķembu pamatojuma blietēšana</t>
  </si>
  <si>
    <t>Veidņu īre</t>
  </si>
  <si>
    <t>Kokmateriāls, brusas, 100*100</t>
  </si>
  <si>
    <t>Palīgmateriāli (konusi, aizbāžņi, eļļa)</t>
  </si>
  <si>
    <t>t</t>
  </si>
  <si>
    <t xml:space="preserve">Stiegras </t>
  </si>
  <si>
    <t>Plastmasas distanceri armatūrai, augstums 60/70mm, armatūrai 4-18mm</t>
  </si>
  <si>
    <t>Sienamā stieple ar cilpām 1.2*140mm, 1000gb</t>
  </si>
  <si>
    <t>Betona transports</t>
  </si>
  <si>
    <t>Betona sūkņa īre</t>
  </si>
  <si>
    <t>Šķembu pamatojuma izveidošana 200 mm</t>
  </si>
  <si>
    <t>Hidroizolācijas kārtas ieklāšana</t>
  </si>
  <si>
    <t>PVC plēve 200 mikr</t>
  </si>
  <si>
    <t xml:space="preserve">Lentveida pamata pēdas  betonēšana </t>
  </si>
  <si>
    <t>Veidņu montāža, demontāža pamatu pēdai</t>
  </si>
  <si>
    <t>Stiegrojuma montāža pamatu pēdai</t>
  </si>
  <si>
    <t>Betons C16/20 F50, XA1</t>
  </si>
  <si>
    <t>Pamatu sienas mūrēšana no keramzītbetona blokiem</t>
  </si>
  <si>
    <t>FIBO pamatu bloks, 300*500*200 (H) mm</t>
  </si>
  <si>
    <t>Betona C16/20 pildījums starp blokiem</t>
  </si>
  <si>
    <t>Armējums d.8 mm</t>
  </si>
  <si>
    <t>Bituma mastika</t>
  </si>
  <si>
    <t>Pamatu sienas horizontālās hidroizolācijas ierīkošana</t>
  </si>
  <si>
    <t>Pamatu sienas vertikālās  hidroizolācijas ierīkošana</t>
  </si>
  <si>
    <t>Ruberoids divās kārtās</t>
  </si>
  <si>
    <t>1--6</t>
  </si>
  <si>
    <t>1--7</t>
  </si>
  <si>
    <t>PĀRSEGUMS</t>
  </si>
  <si>
    <t>FIBO pārsedze PR-1, 1490*250</t>
  </si>
  <si>
    <t>Veidņu montāža, demontāža kāpnem un pandusam</t>
  </si>
  <si>
    <t>Stiegrojuma montāža kāpnem un pandusam</t>
  </si>
  <si>
    <t xml:space="preserve">Kāpņu un pandusa KP-1  betonēšana </t>
  </si>
  <si>
    <t>LABIEKĀRTOŠANAS DARBI</t>
  </si>
  <si>
    <t>Tāme sastādīta 2017. gada tirgus cenās, pamatojoties uz TP ĢP daļu</t>
  </si>
  <si>
    <t>Atjaunot esošo puķudobi</t>
  </si>
  <si>
    <t>Melnzeme</t>
  </si>
  <si>
    <t>Ziedi</t>
  </si>
  <si>
    <t>2. ATJAUNOJAMS ESOŠAIS ZĀLĀJS</t>
  </si>
  <si>
    <t>Melnzemes piebēršana, 100 mm</t>
  </si>
  <si>
    <t>Sēklas</t>
  </si>
  <si>
    <t>3. JAUNAIS BRUĢA SEGUMS</t>
  </si>
  <si>
    <t>Esošā grunts pamatnes blietēšana</t>
  </si>
  <si>
    <t>Smilts kārtas izveide 200mm</t>
  </si>
  <si>
    <t>Smilts 200 mm kārta</t>
  </si>
  <si>
    <t>Šķembu kārtas izveide 200+50 mm</t>
  </si>
  <si>
    <t>Šķembas (16-45), 200 mm kārta</t>
  </si>
  <si>
    <t>Sīkšķembas (2-8), 50 mm kārta</t>
  </si>
  <si>
    <t>Betona bruģakmeņa ieklāšana</t>
  </si>
  <si>
    <t>Betona bruģakmens, 80 mm, pelēks</t>
  </si>
  <si>
    <t xml:space="preserve">Palīgmateriāli </t>
  </si>
  <si>
    <t>Betona bortakmeņa montāža</t>
  </si>
  <si>
    <t>Betona bortakmens, 80*200 mm, pelēks</t>
  </si>
  <si>
    <t>1. ATJAUNOJAMA MULČAS PUĶUDOBE</t>
  </si>
  <si>
    <t>4. JAUNAIS ASFGALTA SEGUMS</t>
  </si>
  <si>
    <t>Betona bortakmens, 150*300 mm, pelēks</t>
  </si>
  <si>
    <t>Asfalta seguma  ieklāšana</t>
  </si>
  <si>
    <t>Asfalta segums 60+40 mm</t>
  </si>
  <si>
    <t>LOGI UN DURVIS</t>
  </si>
  <si>
    <t>1--8</t>
  </si>
  <si>
    <t>Tāme sastādīta 2017. gada tirgus cenās, pamatojoties uz TP AR daļas</t>
  </si>
  <si>
    <t>1. LOGI (AR-4-3)</t>
  </si>
  <si>
    <t>Iekšējais logs IL-1 ar montāžu, koka konstrukcija, 900*1450 mm (h)</t>
  </si>
  <si>
    <t>Logs L-1 ar montāžu, koka-alumīnija konstrukcija profils SWIIS 78 ALU, priedes suga, no iekšpuses krāsots, ārpusē RAL 3011, 900*1800 (h) mm</t>
  </si>
  <si>
    <t>Logs L-2 ar montāžu, koka-alumīnija konstrukcija profils SWIIS 78 ALU, priedes suga, no iekšpuses krāsots, ārpusē RAL 3011, 900*1450 (h) mm</t>
  </si>
  <si>
    <t>Difūzijas lenta montāža visiem logiem</t>
  </si>
  <si>
    <t>MDF vai PVC plaodzes montāža, b=200 - 350 mm</t>
  </si>
  <si>
    <t>Ārējas skārda palodzes montāža, b=380 mm</t>
  </si>
  <si>
    <t>Tvaika necaurlaidīga lenta montāža</t>
  </si>
  <si>
    <t>Loga blīvējošās lentas montāža</t>
  </si>
  <si>
    <t>Finērētas iekšdurvis D-1 ar piegādi un montāžu, 1000*2100 mm. Abloy rokturis EXO 28, ēņģes, slēdzene utt.</t>
  </si>
  <si>
    <t>Finērētas iekšdurvis D-2 ar piegādi un montāžu,  800*2100 mm. Abloy rokturis EXO 28, ēņģes, slēdzene utt.</t>
  </si>
  <si>
    <t>Finērētas iekšdurvis D-6 ar piegādi un montāžu, 900*2100 mm. Abloy rokturis EXO 28, ēņģes, slēdzene utt.</t>
  </si>
  <si>
    <t>Ārdurvis D-7 ar montāžu, koka-alumīnija konstrukcija profils SWISS 78 ALU, priedes suga, no iekšpuses krāsots, ārpusē RAL 3011, 1000*2100 (h) mm</t>
  </si>
  <si>
    <t>Klēdes ar montāžu</t>
  </si>
  <si>
    <t>1--9</t>
  </si>
  <si>
    <t>JUMTA IZBŪVE</t>
  </si>
  <si>
    <t>Tāme sastādīta 2017. gada tirgus cenās, pamatojoties uz TP AR daļu</t>
  </si>
  <si>
    <t>Rūdīta stikla jumtiņš ST-3 1000*1400 mm ar piegādi un montāžu</t>
  </si>
  <si>
    <t>1. STIKLOTIE JUMTIŅI (AR-4-6)</t>
  </si>
  <si>
    <t>1--10</t>
  </si>
  <si>
    <t>FASĀDES APDARE</t>
  </si>
  <si>
    <t>1--11</t>
  </si>
  <si>
    <t>GRĪDAS</t>
  </si>
  <si>
    <t>Hidroizolācijas kārtas ierīkošana</t>
  </si>
  <si>
    <t>Knauf Flächendicht hidroizolācija</t>
  </si>
  <si>
    <t>Hidroizolācijas palīgmateriāli</t>
  </si>
  <si>
    <t>Betona izlīdzinošā kārtas 50 mm</t>
  </si>
  <si>
    <t>Betons ar piegādi un sūknēsanu</t>
  </si>
  <si>
    <t>Grīdas flīzēšana, ieskaitot grīdlīstes</t>
  </si>
  <si>
    <t>Grīdas flīzes</t>
  </si>
  <si>
    <t>Flīžu līme</t>
  </si>
  <si>
    <t>Šuvotajs</t>
  </si>
  <si>
    <t>Betona izlīdzinošā kārtas 62 mm</t>
  </si>
  <si>
    <t>Špaktele</t>
  </si>
  <si>
    <t>Līme UZIN</t>
  </si>
  <si>
    <t>Grunts</t>
  </si>
  <si>
    <t>l</t>
  </si>
  <si>
    <t>PVH  nodilumizturīgs segums</t>
  </si>
  <si>
    <t>Aukla (diegs)</t>
  </si>
  <si>
    <t>Grīdas apdare ar PVH segumu, ,ieskaitot PVH grīdlīstes</t>
  </si>
  <si>
    <t>Siltumizolācijas kārtas ieklāšana</t>
  </si>
  <si>
    <t>Eskstrudēts putupolistiorls 150 mm</t>
  </si>
  <si>
    <t>1--12</t>
  </si>
  <si>
    <t>IEKŠĒJA APDARE</t>
  </si>
  <si>
    <t>1. COKOLA SILTINĀŠANA</t>
  </si>
  <si>
    <t>Zemes rakšanas darbi dziļumā līdz 1200 mm no apmales virsmas</t>
  </si>
  <si>
    <t>Uzziežama bitumena mastikas vertikāla hidroizolācija</t>
  </si>
  <si>
    <t>Ārsienas plaknes līdzināšana, slāņa biezums līdz 5 mm (ja nepieciešams)</t>
  </si>
  <si>
    <t>Līmjava</t>
  </si>
  <si>
    <t xml:space="preserve"> kg</t>
  </si>
  <si>
    <t>Siltumizolācijas montāža, 100 mm</t>
  </si>
  <si>
    <t>Dībeļi</t>
  </si>
  <si>
    <t>Pamatu putupolistirols EPS 150, 100 mm</t>
  </si>
  <si>
    <t>Siltumizolācijas armēšana</t>
  </si>
  <si>
    <t>Stiklašķiedras siets</t>
  </si>
  <si>
    <t>Stūris ēku siltināšanai</t>
  </si>
  <si>
    <t>Dekoratīvā apmetuma ierīkošana</t>
  </si>
  <si>
    <t>Tonēts apmetums ''Biezpiens'', graudu izmērs 1 mm</t>
  </si>
  <si>
    <t>2. JUMTA SILTINĀŠANA</t>
  </si>
  <si>
    <t>Jumta siltumizolācijas ieklāšana</t>
  </si>
  <si>
    <t>Jumta vate, PAROC ROS 30g, 160 mm vai analogs</t>
  </si>
  <si>
    <t>Akmens vates trīsstūrveida jumta elements, Rockwool Rockfall parapet edge element vai analogs</t>
  </si>
  <si>
    <t>Stiprinājumi</t>
  </si>
  <si>
    <t>Palīgmateriali</t>
  </si>
  <si>
    <t xml:space="preserve">3. JUMTA SEGUMA IEKLĀŠANA </t>
  </si>
  <si>
    <t>Mīkstā jumta seguma ieklāšana</t>
  </si>
  <si>
    <t>Bitumena ruļļu materiāla apakšklājs UNIFLEKS EPP 3,7 vai analogs</t>
  </si>
  <si>
    <t>Bitumena ruļļu materiāla virsklājs UNIFLEKS EKP 5,0 SLATE vai analogs</t>
  </si>
  <si>
    <t>Bituma mastika, 0,1 kg uz 1 m2</t>
  </si>
  <si>
    <t>Ventilācijas izvads (deflektors) d.100 mm</t>
  </si>
  <si>
    <t>Gāze</t>
  </si>
  <si>
    <t>balon</t>
  </si>
  <si>
    <t>Keramzīts slīpuma izveidei, 40 -100 mm</t>
  </si>
  <si>
    <t>Jumta paneļu virsmas tīrīšana, nepieciešāmības gadijumā špaktelēšana ar javu (20% jumta platības)</t>
  </si>
  <si>
    <t>Parapeta siltināšana, hidroizolēšana un apdare ar skārdu</t>
  </si>
  <si>
    <t>Jumta vate, PAROC ROS 30, 100 mm vai analogs</t>
  </si>
  <si>
    <t>Vates stiprināšanas dībeļi</t>
  </si>
  <si>
    <t>Līmjava fasādes vates līmēšanai</t>
  </si>
  <si>
    <t>Bituma mastika, 0,2 kg uz 1 m2</t>
  </si>
  <si>
    <t>Impregnēta koka brusa 50*75 mm</t>
  </si>
  <si>
    <t>Impregnēta koka brusa 25*125 mm</t>
  </si>
  <si>
    <t>OSB 3, 12 mm</t>
  </si>
  <si>
    <t>Koka brusu stiprinājumi</t>
  </si>
  <si>
    <t>Skārda izstrādājumu stiprinājumi un blīvēšanas materiāli</t>
  </si>
  <si>
    <t xml:space="preserve">4. PARAPETA APDARE. </t>
  </si>
  <si>
    <t>Skārda ''cepure'' parapetam, platums 580 mm</t>
  </si>
  <si>
    <t>Nepieciešamības gadījumā pārseguma remonts ar remontjavu Schomburg INDUCRET-BIS (5% no platībās)</t>
  </si>
  <si>
    <t>Jumta vate, PAROC ROS 60, 40 mm vai analogs</t>
  </si>
  <si>
    <t>Sastatņu montāža un demontāža, ar aizsargsietu</t>
  </si>
  <si>
    <t>Sastatņu noma, ieskaitot sietu</t>
  </si>
  <si>
    <t>Grunts Ceresit CT 17</t>
  </si>
  <si>
    <t>Cementa - kaļķu apmetums Ceresit ZKP</t>
  </si>
  <si>
    <t>Perimetra profils ar lāseni, 150 mm, AL</t>
  </si>
  <si>
    <t>Logu, vitrīnu un ardurvju aizsardzība ar plevi</t>
  </si>
  <si>
    <t>Siltumizolācijas montāža, 150 mm, +  20 mm</t>
  </si>
  <si>
    <t>Akmens vate PAROC eXtra, 150 mm</t>
  </si>
  <si>
    <t>Akmens vate PAROC WAB 10t, 20 mm</t>
  </si>
  <si>
    <t>Alumīnija apakškonstrukcijas montāža</t>
  </si>
  <si>
    <t>Alumīnija apakškontrukcija</t>
  </si>
  <si>
    <t>2. FASĀDES SILTINĀŠANA AR APDARI</t>
  </si>
  <si>
    <t>Fasādes apdare ar fasādes flīzēm</t>
  </si>
  <si>
    <t>Akmens masas fasādes flīzes PARADYZ INTERO, 10 mm</t>
  </si>
  <si>
    <t>Stiprinajumi, nobeigumi un citi palīgmateriāli</t>
  </si>
  <si>
    <t>3. AILU SILTINĀŠANA AR APDARI</t>
  </si>
  <si>
    <t>Fasādes izolācijas tapa ar metāla naglu, 220 mm</t>
  </si>
  <si>
    <t>1. SIENU APMEŠANA</t>
  </si>
  <si>
    <t>Esošo sienu remonts un apmešana</t>
  </si>
  <si>
    <t>KNAUF MP 75</t>
  </si>
  <si>
    <t>2. SIENU KRĀSOŠANA</t>
  </si>
  <si>
    <t>Sienu špaktelēšana, slīpēšana, krāsošana</t>
  </si>
  <si>
    <t>Špaktele Sheetrock</t>
  </si>
  <si>
    <t>Smilsšpapīrs</t>
  </si>
  <si>
    <t>Krāsa</t>
  </si>
  <si>
    <t>Krāsas tonēšana</t>
  </si>
  <si>
    <t>3. SIENAS FLĪZĒŠANA</t>
  </si>
  <si>
    <t>Hidroizolācija</t>
  </si>
  <si>
    <t>Flīzes</t>
  </si>
  <si>
    <t>Līme</t>
  </si>
  <si>
    <t>Šuvotājs</t>
  </si>
  <si>
    <t>Sienas flīzēšana</t>
  </si>
  <si>
    <t>4. GRIESTU APDARRE</t>
  </si>
  <si>
    <t>Pikearto griestu izbūve (Armstrong tipa)</t>
  </si>
  <si>
    <t>1. SIENAS S-1, S-1.1</t>
  </si>
  <si>
    <t>Sienas starpsienas ar reģipsi izveide</t>
  </si>
  <si>
    <t>Metāla karkass 100 mm</t>
  </si>
  <si>
    <t xml:space="preserve">Reģipsis KNAUF GKB 2 kārtas </t>
  </si>
  <si>
    <t>Akmens vate Paroc eXtra 100 mm</t>
  </si>
  <si>
    <t>Tvaika izolācijas plēve</t>
  </si>
  <si>
    <t>Reģipsis GKBI</t>
  </si>
  <si>
    <t>Skrūves</t>
  </si>
  <si>
    <t>Sietlenta</t>
  </si>
  <si>
    <t>Spaktele UNIFLOTT</t>
  </si>
  <si>
    <t>Reģipsis KNAUF GKB 2 kārtas no abām pusēm</t>
  </si>
  <si>
    <t>Reģipsis KNAUF GKBI 2 kārtas no abām pusēm</t>
  </si>
  <si>
    <t>Finanšu rezerve neparedzētiem darbiem, 1 %</t>
  </si>
  <si>
    <t>Divi 450 PP SN8 ø160, 1,0 m , noslēgšana ar noslegtapu līdz ar zemes virsmu</t>
  </si>
  <si>
    <t>1. VENTILĀCIJAS SISTĒMA PN2</t>
  </si>
  <si>
    <t>Purmo apkures radiators komplektā ar atgaitas regulēšanas vārstu un termogalvu, C11-400-600</t>
  </si>
  <si>
    <t>Kabelis NYM-J 3*1.5</t>
  </si>
  <si>
    <t xml:space="preserve"> 1 DEM</t>
  </si>
  <si>
    <t>1 APK</t>
  </si>
  <si>
    <t>1 SM</t>
  </si>
  <si>
    <t>1 KM</t>
  </si>
  <si>
    <t>1 VENT</t>
  </si>
  <si>
    <t>1 SAT</t>
  </si>
  <si>
    <t>1 VNS</t>
  </si>
  <si>
    <t>1 TKS</t>
  </si>
  <si>
    <t>1 AAS</t>
  </si>
  <si>
    <t>1 EST</t>
  </si>
  <si>
    <t>1 UAS</t>
  </si>
  <si>
    <t>1 EL</t>
  </si>
  <si>
    <t>1 U 1</t>
  </si>
  <si>
    <t>1 K 1</t>
  </si>
  <si>
    <t>1 UKT</t>
  </si>
  <si>
    <t xml:space="preserve"> 1 BS</t>
  </si>
  <si>
    <t>1 ZD</t>
  </si>
  <si>
    <t>1 PAM</t>
  </si>
  <si>
    <t>1 SIE</t>
  </si>
  <si>
    <t>1 PARS</t>
  </si>
  <si>
    <t>1 L D</t>
  </si>
  <si>
    <t>1 JUM</t>
  </si>
  <si>
    <t>1 FAS</t>
  </si>
  <si>
    <t>1 GR</t>
  </si>
  <si>
    <t>1 APD</t>
  </si>
  <si>
    <t>1 LAB</t>
  </si>
  <si>
    <t>5. ĒKAS APMALE</t>
  </si>
  <si>
    <t>Apmales izveide apkārt ēkai</t>
  </si>
  <si>
    <t>Oļi</t>
  </si>
  <si>
    <t>Ģeotekstīls</t>
  </si>
  <si>
    <t>1. LENTVEIDA PAMATA BETONĒŠANA. GRIEZUMS  5 - 5</t>
  </si>
  <si>
    <t>2. KĀPŅU UN PANDUSA KP-1 BETONĒŠANA</t>
  </si>
  <si>
    <t>1. PĀRSEGUMA REMONTS</t>
  </si>
  <si>
    <t>1. GRĪDA G-5. JAUNA GRĪDA AR FLĪŽU SEGUMU</t>
  </si>
  <si>
    <t>2. GRĪDA G-6. JAUNA GRĪDA AR PVH SEGUMU</t>
  </si>
  <si>
    <t>2. SIENA S-4, 150 mm</t>
  </si>
  <si>
    <t>3. SIENA S-4-1, 150 mm</t>
  </si>
  <si>
    <t>4. SIENA S-4-2, 150 mm</t>
  </si>
  <si>
    <t>5. FIBO PĀRSEDZES</t>
  </si>
  <si>
    <t xml:space="preserve">2. DURVIS </t>
  </si>
  <si>
    <t>LOKĀLĀ TĀME Nr. 1--1</t>
  </si>
  <si>
    <t>LOKĀLĀ TĀME Nr. 1--2</t>
  </si>
  <si>
    <t>LOKĀLĀ TĀME Nr. 1--3</t>
  </si>
  <si>
    <t>LOKĀLĀ TĀME Nr. 1--4</t>
  </si>
  <si>
    <t>LOKĀLĀ TĀME Nr. 1--5</t>
  </si>
  <si>
    <t>LOKĀLĀ TĀME Nr. 1--6</t>
  </si>
  <si>
    <t>LOKĀLĀ TĀME Nr. 1--7</t>
  </si>
  <si>
    <t>LOKĀLĀ TĀME Nr. 1--8</t>
  </si>
  <si>
    <t>LOKĀLĀ TĀME Nr.1--9</t>
  </si>
  <si>
    <t>LOKĀLĀ TĀME Nr. 1--10</t>
  </si>
  <si>
    <t>LOKĀLĀ TĀME Nr. 1--11</t>
  </si>
  <si>
    <t>LOKĀLĀ TĀME Nr. 1--12</t>
  </si>
  <si>
    <t>LOKĀLĀ TĀME Nr. 2--1</t>
  </si>
  <si>
    <t>LOKĀLĀ TĀME Nr. 2--2</t>
  </si>
  <si>
    <t>LOKĀLĀ TĀME Nr. 2--3</t>
  </si>
  <si>
    <t>LOKĀLĀ TĀME Nr. 2--4</t>
  </si>
  <si>
    <t>LOKĀLĀ TĀME Nr. 2--5</t>
  </si>
  <si>
    <t>LOKĀLĀ TĀME Nr. 2--6</t>
  </si>
  <si>
    <t>LOKĀLĀ TĀME Nr. 2--7</t>
  </si>
  <si>
    <t>LOKĀLĀ TĀME Nr. 2--8</t>
  </si>
  <si>
    <t>LOKĀLĀ TĀME Nr. 2--9</t>
  </si>
  <si>
    <t>LOKĀLĀ TĀME Nr. 2--10</t>
  </si>
  <si>
    <t>LOKĀLĀ TĀME Nr. 2--11</t>
  </si>
  <si>
    <t>LOKĀLĀ TĀME Nr. 2--12</t>
  </si>
  <si>
    <t>LOKĀLĀ TĀME Nr. 2--13</t>
  </si>
  <si>
    <t>LOKĀLĀ TĀME Nr. 2--14</t>
  </si>
  <si>
    <t>Jumta bitumena apakšķārtas ruļļu materiāla ieklāšana</t>
  </si>
  <si>
    <t>Jumta bitumena  ruļļu materiāla demontāža</t>
  </si>
  <si>
    <t>Pasūtītājs - SIGULDAS NOVADA PAŠVALDĪBA</t>
  </si>
  <si>
    <t>Sertifikāta Nr.: 4-02557, beztermiņa</t>
  </si>
  <si>
    <t>SKAIDROJOŠAIS APRAKSTS</t>
  </si>
  <si>
    <t>Tāme sastadīta pamatojoties uz arhitekta A. TEREŠKO, SIA ''BŪVDIZAINS'' izstrādātā un akceptētā būvprojekta</t>
  </si>
  <si>
    <t xml:space="preserve"> ''ĒDNĪCAS PĀRBŪVE PAR AMATU MĀJU, KATLU MĀJAS PĀRBŪVE PAR SOCIĀLĀS APRŪPES CENTRU UN </t>
  </si>
  <si>
    <t>KATLA MĀJAS NOVIETOŠANA '' izmaiņu projektu "1. kārta KATLU MĀJAS PĀRBŪVE PAR SOCIĀLĀS APRŪPES</t>
  </si>
  <si>
    <t xml:space="preserve"> CENTRU UN KATLA MĀJAS NOVIETOŠANA".</t>
  </si>
  <si>
    <t>1. KĀRTA KATLU MĀJAS PĀRBŪVE PAR SOCIĀLĀS APRŪPES CENTRU UN KATLA MĀJAS NOVIETOŠANA</t>
  </si>
  <si>
    <t>Sastādīja:</t>
  </si>
  <si>
    <t>SIGULDAS NOVADA PAŠVALDĪBA</t>
  </si>
  <si>
    <t>4. JAUNAIS ASFALTA SEGUMS</t>
  </si>
  <si>
    <t>Jānis Kreics                                               30.10.2017</t>
  </si>
  <si>
    <t>BŪVDARBU APJOMI</t>
  </si>
  <si>
    <t>prasībām. Tāmē jānorāda kopējo cenu, par kādu tiks veikti būvprojektam atbilstoši būvdarbi.</t>
  </si>
  <si>
    <t xml:space="preserve">*** virsizdevumi (t.sk. Darba aizsardzība) </t>
  </si>
  <si>
    <t xml:space="preserve">*** peļņa - </t>
  </si>
  <si>
    <t xml:space="preserve">*** transporta izdevumi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</si>
</sst>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#,##0.0000"/>
    <numFmt numFmtId="166" formatCode="0.0"/>
    <numFmt numFmtId="168" formatCode="_(* #,##0_);_(* \(#,##0\);_(* &quot;-&quot;??_);_(@_)"/>
  </numFmts>
  <fonts count="62">
    <font>
      <sz val="10"/>
      <name val="Arial"/>
    </font>
    <font>
      <sz val="10"/>
      <name val="Helv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52"/>
      <name val="Calibri"/>
      <family val="2"/>
      <charset val="186"/>
    </font>
    <font>
      <sz val="10"/>
      <name val="Helv"/>
      <family val="2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sz val="10"/>
      <name val="Arial"/>
      <family val="2"/>
      <charset val="186"/>
    </font>
    <font>
      <sz val="9"/>
      <name val="Times New Roman"/>
      <family val="1"/>
    </font>
    <font>
      <sz val="10"/>
      <name val="Times New Roman"/>
      <family val="1"/>
      <charset val="204"/>
    </font>
    <font>
      <i/>
      <sz val="10"/>
      <name val="Times New Roman"/>
      <family val="1"/>
      <charset val="186"/>
    </font>
    <font>
      <b/>
      <sz val="10"/>
      <name val="Times New Roman"/>
      <family val="1"/>
      <charset val="204"/>
    </font>
    <font>
      <b/>
      <sz val="10"/>
      <color indexed="10"/>
      <name val="Times New Roman"/>
      <family val="1"/>
      <charset val="186"/>
    </font>
    <font>
      <sz val="10"/>
      <name val="Times New Roman"/>
      <family val="1"/>
      <charset val="186"/>
    </font>
    <font>
      <sz val="8"/>
      <name val="LVHelvetica"/>
      <charset val="204"/>
    </font>
    <font>
      <sz val="10"/>
      <color rgb="FF000000"/>
      <name val="Arial"/>
      <family val="2"/>
      <charset val="186"/>
    </font>
    <font>
      <sz val="10"/>
      <color rgb="FF000000"/>
      <name val="Helv"/>
      <charset val="186"/>
    </font>
    <font>
      <b/>
      <sz val="10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sz val="10"/>
      <name val="Arial"/>
      <family val="2"/>
      <charset val="204"/>
    </font>
    <font>
      <sz val="10"/>
      <color rgb="FFFF0000"/>
      <name val="Times New Roman"/>
      <family val="1"/>
      <charset val="186"/>
    </font>
    <font>
      <sz val="10"/>
      <name val="Arial"/>
      <family val="2"/>
    </font>
    <font>
      <b/>
      <sz val="10"/>
      <color rgb="FFFF0000"/>
      <name val="Times New Roman"/>
      <family val="1"/>
    </font>
    <font>
      <b/>
      <sz val="9"/>
      <color rgb="FF474747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u/>
      <sz val="10"/>
      <name val="Times New Roman"/>
      <family val="1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  <font>
      <sz val="10"/>
      <color rgb="FF000000"/>
      <name val="Times New Roman"/>
      <family val="2"/>
    </font>
    <font>
      <sz val="10"/>
      <name val="Calibri"/>
      <family val="2"/>
    </font>
    <font>
      <sz val="10"/>
      <color indexed="8"/>
      <name val="Times New Roman"/>
      <family val="1"/>
      <charset val="186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186"/>
    </font>
    <font>
      <b/>
      <sz val="11"/>
      <color rgb="FFFF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name val="Times"/>
      <family val="1"/>
    </font>
    <font>
      <vertAlign val="superscript"/>
      <sz val="10"/>
      <name val="Times New Roman"/>
      <family val="1"/>
    </font>
    <font>
      <b/>
      <sz val="10"/>
      <color rgb="FFFF0000"/>
      <name val="Times"/>
      <family val="1"/>
    </font>
    <font>
      <sz val="11"/>
      <name val="Calibri"/>
      <family val="2"/>
      <charset val="186"/>
      <scheme val="minor"/>
    </font>
    <font>
      <vertAlign val="superscript"/>
      <sz val="10"/>
      <name val="Times New Roman"/>
      <family val="1"/>
      <charset val="186"/>
    </font>
    <font>
      <sz val="10"/>
      <name val="Times New Roman"/>
      <family val="1"/>
      <charset val="1"/>
    </font>
    <font>
      <sz val="10"/>
      <color indexed="8"/>
      <name val="Times New Roman"/>
      <family val="1"/>
    </font>
    <font>
      <vertAlign val="superscript"/>
      <sz val="10"/>
      <color theme="1"/>
      <name val="Times New Roman"/>
      <family val="1"/>
    </font>
    <font>
      <sz val="9"/>
      <color indexed="8"/>
      <name val="Times New Roman"/>
      <family val="1"/>
    </font>
    <font>
      <sz val="10"/>
      <name val="Arial"/>
    </font>
    <font>
      <b/>
      <sz val="10"/>
      <color rgb="FFFF0000"/>
      <name val="Times New Roman"/>
      <family val="1"/>
      <charset val="204"/>
    </font>
    <font>
      <sz val="10"/>
      <color rgb="FF000000"/>
      <name val="Times New Roman"/>
      <charset val="204"/>
    </font>
    <font>
      <sz val="11"/>
      <color theme="1"/>
      <name val="Calibri"/>
      <family val="2"/>
      <charset val="186"/>
      <scheme val="minor"/>
    </font>
    <font>
      <sz val="12"/>
      <color indexed="8"/>
      <name val="Arial"/>
      <family val="2"/>
      <charset val="186"/>
    </font>
    <font>
      <sz val="11"/>
      <color indexed="62"/>
      <name val="Calibri"/>
      <family val="2"/>
      <charset val="186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47"/>
        <bgColor indexed="22"/>
      </patternFill>
    </fill>
    <fill>
      <patternFill patternType="solid">
        <fgColor rgb="FFFF0000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</borders>
  <cellStyleXfs count="5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/>
    <xf numFmtId="0" fontId="15" fillId="0" borderId="0"/>
    <xf numFmtId="0" fontId="23" fillId="0" borderId="0" applyNumberFormat="0" applyBorder="0" applyProtection="0"/>
    <xf numFmtId="0" fontId="1" fillId="0" borderId="0"/>
    <xf numFmtId="0" fontId="4" fillId="0" borderId="1" applyNumberFormat="0" applyFill="0" applyAlignment="0" applyProtection="0"/>
    <xf numFmtId="0" fontId="24" fillId="0" borderId="0" applyNumberFormat="0" applyBorder="0" applyProtection="0"/>
    <xf numFmtId="0" fontId="1" fillId="0" borderId="0"/>
    <xf numFmtId="0" fontId="22" fillId="0" borderId="0">
      <alignment horizontal="left"/>
    </xf>
    <xf numFmtId="0" fontId="15" fillId="0" borderId="0"/>
    <xf numFmtId="0" fontId="15" fillId="0" borderId="0"/>
    <xf numFmtId="0" fontId="15" fillId="0" borderId="0"/>
    <xf numFmtId="0" fontId="15" fillId="20" borderId="0">
      <alignment vertical="center" wrapText="1"/>
    </xf>
    <xf numFmtId="0" fontId="1" fillId="0" borderId="0"/>
    <xf numFmtId="0" fontId="30" fillId="0" borderId="0"/>
    <xf numFmtId="0" fontId="28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 wrapText="1"/>
    </xf>
    <xf numFmtId="0" fontId="15" fillId="0" borderId="0"/>
    <xf numFmtId="0" fontId="1" fillId="0" borderId="0"/>
    <xf numFmtId="0" fontId="1" fillId="0" borderId="0"/>
    <xf numFmtId="164" fontId="56" fillId="0" borderId="0" applyFont="0" applyFill="0" applyBorder="0" applyAlignment="0" applyProtection="0"/>
    <xf numFmtId="0" fontId="58" fillId="0" borderId="0"/>
    <xf numFmtId="0" fontId="59" fillId="0" borderId="0"/>
    <xf numFmtId="0" fontId="60" fillId="0" borderId="0"/>
    <xf numFmtId="0" fontId="2" fillId="23" borderId="0" applyNumberFormat="0" applyBorder="0" applyAlignment="0" applyProtection="0"/>
    <xf numFmtId="0" fontId="15" fillId="0" borderId="0"/>
    <xf numFmtId="0" fontId="15" fillId="0" borderId="0"/>
    <xf numFmtId="0" fontId="61" fillId="24" borderId="62" applyNumberFormat="0" applyAlignment="0" applyProtection="0"/>
  </cellStyleXfs>
  <cellXfs count="758">
    <xf numFmtId="0" fontId="0" fillId="0" borderId="0" xfId="0"/>
    <xf numFmtId="49" fontId="17" fillId="0" borderId="10" xfId="29" applyNumberFormat="1" applyFont="1" applyFill="1" applyBorder="1" applyAlignment="1">
      <alignment horizontal="center" vertical="center"/>
    </xf>
    <xf numFmtId="49" fontId="17" fillId="0" borderId="11" xfId="29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" fontId="8" fillId="0" borderId="4" xfId="0" applyNumberFormat="1" applyFont="1" applyFill="1" applyBorder="1" applyAlignment="1" applyProtection="1">
      <alignment horizontal="center" vertical="center" wrapText="1"/>
    </xf>
    <xf numFmtId="4" fontId="8" fillId="0" borderId="5" xfId="0" applyNumberFormat="1" applyFont="1" applyFill="1" applyBorder="1" applyAlignment="1" applyProtection="1">
      <alignment horizontal="center" vertical="center" wrapText="1"/>
    </xf>
    <xf numFmtId="0" fontId="8" fillId="0" borderId="11" xfId="29" applyFont="1" applyFill="1" applyBorder="1" applyAlignment="1">
      <alignment vertical="center"/>
    </xf>
    <xf numFmtId="2" fontId="21" fillId="0" borderId="0" xfId="35" applyNumberFormat="1" applyFont="1" applyFill="1" applyAlignment="1">
      <alignment vertical="center"/>
    </xf>
    <xf numFmtId="0" fontId="8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left" vertical="center"/>
    </xf>
    <xf numFmtId="0" fontId="21" fillId="0" borderId="0" xfId="29" applyFont="1" applyFill="1" applyAlignment="1">
      <alignment vertical="center"/>
    </xf>
    <xf numFmtId="0" fontId="21" fillId="0" borderId="14" xfId="35" applyFont="1" applyFill="1" applyBorder="1" applyAlignment="1">
      <alignment horizontal="center" vertical="center" textRotation="90" wrapText="1"/>
    </xf>
    <xf numFmtId="0" fontId="21" fillId="0" borderId="15" xfId="35" applyFont="1" applyFill="1" applyBorder="1" applyAlignment="1">
      <alignment horizontal="center" vertical="center" textRotation="90" wrapText="1"/>
    </xf>
    <xf numFmtId="49" fontId="21" fillId="0" borderId="30" xfId="29" applyNumberFormat="1" applyFont="1" applyFill="1" applyBorder="1" applyAlignment="1">
      <alignment horizontal="center" vertical="center"/>
    </xf>
    <xf numFmtId="49" fontId="21" fillId="0" borderId="27" xfId="29" applyNumberFormat="1" applyFont="1" applyFill="1" applyBorder="1" applyAlignment="1">
      <alignment horizontal="center" vertical="center"/>
    </xf>
    <xf numFmtId="0" fontId="21" fillId="0" borderId="27" xfId="29" applyFont="1" applyFill="1" applyBorder="1" applyAlignment="1">
      <alignment horizontal="center" vertical="center"/>
    </xf>
    <xf numFmtId="0" fontId="21" fillId="0" borderId="27" xfId="29" applyFont="1" applyFill="1" applyBorder="1" applyAlignment="1">
      <alignment horizontal="center" vertical="center" wrapText="1"/>
    </xf>
    <xf numFmtId="0" fontId="21" fillId="0" borderId="34" xfId="29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4" fontId="17" fillId="0" borderId="21" xfId="29" applyNumberFormat="1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 wrapText="1"/>
    </xf>
    <xf numFmtId="4" fontId="8" fillId="0" borderId="26" xfId="0" applyNumberFormat="1" applyFont="1" applyFill="1" applyBorder="1" applyAlignment="1" applyProtection="1">
      <alignment horizontal="center" vertical="center" wrapText="1"/>
    </xf>
    <xf numFmtId="4" fontId="8" fillId="0" borderId="42" xfId="0" applyNumberFormat="1" applyFont="1" applyFill="1" applyBorder="1" applyAlignment="1" applyProtection="1">
      <alignment horizontal="center" vertical="center" wrapText="1"/>
    </xf>
    <xf numFmtId="2" fontId="21" fillId="0" borderId="11" xfId="0" applyNumberFormat="1" applyFont="1" applyFill="1" applyBorder="1" applyAlignment="1">
      <alignment horizontal="center" vertical="center"/>
    </xf>
    <xf numFmtId="4" fontId="27" fillId="0" borderId="18" xfId="35" applyNumberFormat="1" applyFont="1" applyFill="1" applyBorder="1" applyAlignment="1" applyProtection="1">
      <alignment horizontal="center" vertical="center"/>
    </xf>
    <xf numFmtId="4" fontId="29" fillId="0" borderId="12" xfId="35" applyNumberFormat="1" applyFont="1" applyFill="1" applyBorder="1" applyAlignment="1" applyProtection="1">
      <alignment horizontal="center" vertical="center"/>
    </xf>
    <xf numFmtId="4" fontId="21" fillId="0" borderId="11" xfId="36" applyNumberFormat="1" applyFont="1" applyFill="1" applyBorder="1" applyAlignment="1" applyProtection="1">
      <alignment horizontal="center" vertical="center"/>
    </xf>
    <xf numFmtId="4" fontId="21" fillId="0" borderId="11" xfId="0" applyNumberFormat="1" applyFont="1" applyFill="1" applyBorder="1" applyAlignment="1" applyProtection="1">
      <alignment horizontal="center" vertical="center"/>
    </xf>
    <xf numFmtId="4" fontId="21" fillId="0" borderId="13" xfId="36" applyNumberFormat="1" applyFont="1" applyFill="1" applyBorder="1" applyAlignment="1" applyProtection="1">
      <alignment horizontal="center" vertical="center"/>
    </xf>
    <xf numFmtId="0" fontId="21" fillId="0" borderId="0" xfId="35" applyFont="1" applyFill="1" applyBorder="1" applyAlignment="1">
      <alignment vertical="center"/>
    </xf>
    <xf numFmtId="0" fontId="21" fillId="0" borderId="0" xfId="35" applyFont="1" applyFill="1" applyBorder="1" applyAlignment="1">
      <alignment vertical="center" wrapText="1"/>
    </xf>
    <xf numFmtId="49" fontId="25" fillId="0" borderId="0" xfId="35" applyNumberFormat="1" applyFont="1" applyFill="1" applyBorder="1" applyAlignment="1">
      <alignment horizontal="center" vertical="center"/>
    </xf>
    <xf numFmtId="0" fontId="25" fillId="0" borderId="0" xfId="35" applyFont="1" applyFill="1" applyBorder="1" applyAlignment="1">
      <alignment horizontal="center" vertical="center"/>
    </xf>
    <xf numFmtId="0" fontId="21" fillId="0" borderId="0" xfId="35" applyFont="1" applyFill="1" applyAlignment="1">
      <alignment vertical="center"/>
    </xf>
    <xf numFmtId="0" fontId="25" fillId="0" borderId="0" xfId="35" applyFont="1" applyFill="1" applyAlignment="1">
      <alignment horizontal="center" vertical="center"/>
    </xf>
    <xf numFmtId="0" fontId="21" fillId="0" borderId="3" xfId="35" applyFont="1" applyFill="1" applyBorder="1" applyAlignment="1">
      <alignment horizontal="center" vertical="center"/>
    </xf>
    <xf numFmtId="0" fontId="21" fillId="0" borderId="4" xfId="35" applyFont="1" applyFill="1" applyBorder="1" applyAlignment="1">
      <alignment vertical="center"/>
    </xf>
    <xf numFmtId="0" fontId="21" fillId="0" borderId="4" xfId="35" applyFont="1" applyFill="1" applyBorder="1" applyAlignment="1">
      <alignment horizontal="center" vertical="center" wrapText="1"/>
    </xf>
    <xf numFmtId="2" fontId="26" fillId="0" borderId="4" xfId="35" applyNumberFormat="1" applyFont="1" applyFill="1" applyBorder="1" applyAlignment="1">
      <alignment horizontal="center" vertical="center"/>
    </xf>
    <xf numFmtId="4" fontId="21" fillId="0" borderId="4" xfId="35" applyNumberFormat="1" applyFont="1" applyFill="1" applyBorder="1" applyAlignment="1" applyProtection="1">
      <alignment horizontal="center" vertical="center"/>
    </xf>
    <xf numFmtId="4" fontId="21" fillId="0" borderId="5" xfId="35" applyNumberFormat="1" applyFont="1" applyFill="1" applyBorder="1" applyAlignment="1" applyProtection="1">
      <alignment horizontal="center" vertical="center"/>
    </xf>
    <xf numFmtId="0" fontId="21" fillId="0" borderId="17" xfId="35" applyFont="1" applyFill="1" applyBorder="1" applyAlignment="1">
      <alignment horizontal="center" vertical="center"/>
    </xf>
    <xf numFmtId="0" fontId="21" fillId="0" borderId="18" xfId="35" applyFont="1" applyFill="1" applyBorder="1" applyAlignment="1">
      <alignment horizontal="center" vertical="center"/>
    </xf>
    <xf numFmtId="0" fontId="21" fillId="0" borderId="18" xfId="35" applyFont="1" applyFill="1" applyBorder="1" applyAlignment="1">
      <alignment horizontal="left" vertical="center" wrapText="1"/>
    </xf>
    <xf numFmtId="0" fontId="21" fillId="0" borderId="18" xfId="35" applyFont="1" applyFill="1" applyBorder="1" applyAlignment="1">
      <alignment horizontal="center" vertical="center" wrapText="1"/>
    </xf>
    <xf numFmtId="2" fontId="25" fillId="0" borderId="18" xfId="35" applyNumberFormat="1" applyFont="1" applyFill="1" applyBorder="1" applyAlignment="1">
      <alignment horizontal="center" vertical="center"/>
    </xf>
    <xf numFmtId="43" fontId="21" fillId="0" borderId="18" xfId="35" applyNumberFormat="1" applyFont="1" applyFill="1" applyBorder="1" applyAlignment="1" applyProtection="1">
      <alignment horizontal="center" vertical="center"/>
    </xf>
    <xf numFmtId="0" fontId="21" fillId="0" borderId="11" xfId="35" applyFont="1" applyFill="1" applyBorder="1" applyAlignment="1">
      <alignment vertical="center"/>
    </xf>
    <xf numFmtId="0" fontId="21" fillId="0" borderId="2" xfId="35" applyFont="1" applyFill="1" applyBorder="1" applyAlignment="1">
      <alignment vertical="center" wrapText="1"/>
    </xf>
    <xf numFmtId="0" fontId="21" fillId="0" borderId="0" xfId="0" applyFont="1" applyFill="1" applyAlignment="1">
      <alignment horizontal="center" vertical="center"/>
    </xf>
    <xf numFmtId="0" fontId="21" fillId="0" borderId="11" xfId="35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4" fontId="14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35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right" vertical="center"/>
    </xf>
    <xf numFmtId="14" fontId="8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19" fillId="0" borderId="33" xfId="0" applyFont="1" applyFill="1" applyBorder="1" applyAlignment="1">
      <alignment horizontal="right" vertical="center"/>
    </xf>
    <xf numFmtId="4" fontId="8" fillId="0" borderId="0" xfId="0" applyNumberFormat="1" applyFont="1" applyFill="1" applyAlignment="1">
      <alignment vertical="center"/>
    </xf>
    <xf numFmtId="9" fontId="12" fillId="0" borderId="22" xfId="0" applyNumberFormat="1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9" fontId="12" fillId="0" borderId="21" xfId="0" applyNumberFormat="1" applyFont="1" applyFill="1" applyBorder="1" applyAlignment="1">
      <alignment horizontal="center" vertical="center"/>
    </xf>
    <xf numFmtId="165" fontId="8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vertical="center"/>
    </xf>
    <xf numFmtId="2" fontId="8" fillId="0" borderId="0" xfId="0" applyNumberFormat="1" applyFont="1" applyFill="1" applyAlignment="1">
      <alignment vertical="center"/>
    </xf>
    <xf numFmtId="0" fontId="20" fillId="0" borderId="4" xfId="35" applyFont="1" applyFill="1" applyBorder="1" applyAlignment="1">
      <alignment horizontal="center" vertical="center" wrapText="1"/>
    </xf>
    <xf numFmtId="0" fontId="21" fillId="0" borderId="0" xfId="35" applyFont="1" applyFill="1" applyAlignment="1">
      <alignment horizontal="center" vertical="center"/>
    </xf>
    <xf numFmtId="0" fontId="25" fillId="0" borderId="0" xfId="35" applyFont="1" applyFill="1" applyAlignment="1">
      <alignment vertical="center"/>
    </xf>
    <xf numFmtId="0" fontId="7" fillId="0" borderId="2" xfId="0" applyFont="1" applyFill="1" applyBorder="1" applyAlignment="1">
      <alignment vertical="center"/>
    </xf>
    <xf numFmtId="0" fontId="32" fillId="0" borderId="0" xfId="0" applyFont="1"/>
    <xf numFmtId="0" fontId="25" fillId="0" borderId="0" xfId="35" applyFont="1" applyFill="1" applyAlignment="1">
      <alignment horizontal="right" vertical="center"/>
    </xf>
    <xf numFmtId="0" fontId="25" fillId="0" borderId="0" xfId="35" applyFont="1" applyFill="1" applyBorder="1" applyAlignment="1">
      <alignment horizontal="left" vertical="center"/>
    </xf>
    <xf numFmtId="0" fontId="25" fillId="0" borderId="0" xfId="35" applyFont="1" applyFill="1" applyBorder="1" applyAlignment="1">
      <alignment horizontal="center" vertical="center" wrapText="1"/>
    </xf>
    <xf numFmtId="4" fontId="25" fillId="0" borderId="0" xfId="35" applyNumberFormat="1" applyFont="1" applyFill="1" applyBorder="1" applyAlignment="1">
      <alignment horizontal="center" vertical="center" wrapText="1"/>
    </xf>
    <xf numFmtId="0" fontId="21" fillId="0" borderId="0" xfId="35" applyFont="1" applyFill="1" applyBorder="1" applyAlignment="1">
      <alignment horizontal="center" vertical="center" wrapText="1"/>
    </xf>
    <xf numFmtId="0" fontId="25" fillId="0" borderId="0" xfId="35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14" fontId="8" fillId="0" borderId="0" xfId="0" applyNumberFormat="1" applyFont="1" applyFill="1" applyAlignment="1">
      <alignment horizontal="center" vertical="center"/>
    </xf>
    <xf numFmtId="0" fontId="21" fillId="21" borderId="10" xfId="0" applyFont="1" applyFill="1" applyBorder="1" applyAlignment="1" applyProtection="1">
      <alignment horizontal="center" vertical="center" wrapText="1"/>
    </xf>
    <xf numFmtId="0" fontId="21" fillId="21" borderId="11" xfId="0" applyFont="1" applyFill="1" applyBorder="1" applyAlignment="1">
      <alignment vertical="center" wrapText="1"/>
    </xf>
    <xf numFmtId="0" fontId="15" fillId="21" borderId="0" xfId="0" applyFont="1" applyFill="1" applyAlignment="1">
      <alignment vertical="center"/>
    </xf>
    <xf numFmtId="2" fontId="21" fillId="21" borderId="11" xfId="0" applyNumberFormat="1" applyFont="1" applyFill="1" applyBorder="1" applyAlignment="1">
      <alignment vertical="center" wrapText="1"/>
    </xf>
    <xf numFmtId="2" fontId="21" fillId="21" borderId="11" xfId="0" applyNumberFormat="1" applyFont="1" applyFill="1" applyBorder="1" applyAlignment="1">
      <alignment horizontal="center" vertical="center" wrapText="1"/>
    </xf>
    <xf numFmtId="0" fontId="21" fillId="21" borderId="0" xfId="0" applyFont="1" applyFill="1" applyAlignment="1">
      <alignment vertical="center"/>
    </xf>
    <xf numFmtId="0" fontId="21" fillId="0" borderId="11" xfId="35" applyFont="1" applyFill="1" applyBorder="1" applyAlignment="1">
      <alignment horizontal="center" vertical="center"/>
    </xf>
    <xf numFmtId="4" fontId="21" fillId="0" borderId="50" xfId="35" applyNumberFormat="1" applyFont="1" applyFill="1" applyBorder="1" applyAlignment="1" applyProtection="1">
      <alignment horizontal="center" vertical="center"/>
    </xf>
    <xf numFmtId="4" fontId="21" fillId="0" borderId="54" xfId="35" applyNumberFormat="1" applyFont="1" applyFill="1" applyBorder="1" applyAlignment="1" applyProtection="1">
      <alignment horizontal="center" vertical="center"/>
    </xf>
    <xf numFmtId="0" fontId="21" fillId="21" borderId="11" xfId="0" applyFont="1" applyFill="1" applyBorder="1" applyAlignment="1" applyProtection="1">
      <alignment horizontal="center" vertical="center" wrapText="1"/>
    </xf>
    <xf numFmtId="0" fontId="21" fillId="0" borderId="49" xfId="35" applyFont="1" applyFill="1" applyBorder="1" applyAlignment="1">
      <alignment vertical="center"/>
    </xf>
    <xf numFmtId="0" fontId="21" fillId="0" borderId="50" xfId="35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21" fillId="0" borderId="0" xfId="35" applyFont="1" applyFill="1" applyBorder="1" applyAlignment="1">
      <alignment horizontal="center" vertical="center" wrapText="1"/>
    </xf>
    <xf numFmtId="0" fontId="25" fillId="0" borderId="0" xfId="35" applyFont="1" applyFill="1" applyAlignment="1">
      <alignment horizontal="right" vertical="center"/>
    </xf>
    <xf numFmtId="0" fontId="25" fillId="0" borderId="0" xfId="35" applyFont="1" applyFill="1" applyBorder="1" applyAlignment="1">
      <alignment horizontal="left" vertical="center"/>
    </xf>
    <xf numFmtId="0" fontId="25" fillId="0" borderId="0" xfId="35" applyFont="1" applyFill="1" applyBorder="1" applyAlignment="1">
      <alignment horizontal="center" vertical="center" wrapText="1"/>
    </xf>
    <xf numFmtId="4" fontId="25" fillId="0" borderId="0" xfId="35" applyNumberFormat="1" applyFont="1" applyFill="1" applyBorder="1" applyAlignment="1">
      <alignment horizontal="center" vertical="center" wrapText="1"/>
    </xf>
    <xf numFmtId="2" fontId="8" fillId="0" borderId="5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0" fontId="8" fillId="0" borderId="0" xfId="0" applyFont="1" applyFill="1"/>
    <xf numFmtId="0" fontId="8" fillId="0" borderId="0" xfId="0" applyFont="1"/>
    <xf numFmtId="0" fontId="0" fillId="0" borderId="0" xfId="0" applyFill="1" applyAlignment="1">
      <alignment vertical="center"/>
    </xf>
    <xf numFmtId="0" fontId="8" fillId="0" borderId="0" xfId="40" applyFont="1" applyFill="1" applyBorder="1"/>
    <xf numFmtId="0" fontId="13" fillId="0" borderId="0" xfId="40" applyFont="1" applyFill="1" applyBorder="1"/>
    <xf numFmtId="0" fontId="8" fillId="0" borderId="0" xfId="40" applyFont="1" applyFill="1" applyBorder="1" applyAlignment="1">
      <alignment wrapText="1"/>
    </xf>
    <xf numFmtId="0" fontId="33" fillId="0" borderId="0" xfId="40" applyFont="1" applyFill="1" applyBorder="1" applyAlignment="1">
      <alignment horizontal="center"/>
    </xf>
    <xf numFmtId="0" fontId="35" fillId="0" borderId="0" xfId="40" applyFont="1" applyFill="1" applyBorder="1"/>
    <xf numFmtId="0" fontId="8" fillId="0" borderId="0" xfId="0" applyFont="1" applyFill="1" applyAlignment="1">
      <alignment horizontal="left"/>
    </xf>
    <xf numFmtId="0" fontId="8" fillId="0" borderId="0" xfId="40" applyFont="1" applyFill="1"/>
    <xf numFmtId="0" fontId="13" fillId="0" borderId="11" xfId="40" applyFont="1" applyFill="1" applyBorder="1"/>
    <xf numFmtId="0" fontId="8" fillId="0" borderId="11" xfId="40" applyFont="1" applyFill="1" applyBorder="1" applyAlignment="1">
      <alignment wrapText="1"/>
    </xf>
    <xf numFmtId="0" fontId="25" fillId="0" borderId="0" xfId="35" applyFont="1" applyFill="1" applyBorder="1" applyAlignment="1">
      <alignment horizontal="left" vertical="center"/>
    </xf>
    <xf numFmtId="0" fontId="25" fillId="0" borderId="0" xfId="35" applyFont="1" applyFill="1" applyBorder="1" applyAlignment="1">
      <alignment horizontal="center" vertical="center" wrapText="1"/>
    </xf>
    <xf numFmtId="4" fontId="25" fillId="0" borderId="0" xfId="35" applyNumberFormat="1" applyFont="1" applyFill="1" applyBorder="1" applyAlignment="1">
      <alignment horizontal="center" vertical="center" wrapText="1"/>
    </xf>
    <xf numFmtId="0" fontId="25" fillId="0" borderId="0" xfId="35" applyFont="1" applyFill="1" applyAlignment="1">
      <alignment horizontal="right" vertical="center"/>
    </xf>
    <xf numFmtId="0" fontId="21" fillId="0" borderId="0" xfId="35" applyFont="1" applyFill="1" applyBorder="1" applyAlignment="1">
      <alignment horizontal="center" vertical="center" wrapText="1"/>
    </xf>
    <xf numFmtId="2" fontId="21" fillId="0" borderId="16" xfId="0" applyNumberFormat="1" applyFont="1" applyFill="1" applyBorder="1" applyAlignment="1">
      <alignment horizontal="center" vertical="center"/>
    </xf>
    <xf numFmtId="4" fontId="21" fillId="0" borderId="16" xfId="36" applyNumberFormat="1" applyFont="1" applyFill="1" applyBorder="1" applyAlignment="1" applyProtection="1">
      <alignment horizontal="center" vertical="center"/>
    </xf>
    <xf numFmtId="4" fontId="21" fillId="0" borderId="16" xfId="0" applyNumberFormat="1" applyFont="1" applyFill="1" applyBorder="1" applyAlignment="1" applyProtection="1">
      <alignment horizontal="center" vertical="center"/>
    </xf>
    <xf numFmtId="4" fontId="21" fillId="0" borderId="19" xfId="36" applyNumberFormat="1" applyFont="1" applyFill="1" applyBorder="1" applyAlignment="1" applyProtection="1">
      <alignment horizontal="center" vertical="center"/>
    </xf>
    <xf numFmtId="49" fontId="21" fillId="0" borderId="7" xfId="29" applyNumberFormat="1" applyFont="1" applyFill="1" applyBorder="1" applyAlignment="1">
      <alignment horizontal="center" vertical="center"/>
    </xf>
    <xf numFmtId="49" fontId="21" fillId="0" borderId="8" xfId="29" applyNumberFormat="1" applyFont="1" applyFill="1" applyBorder="1" applyAlignment="1">
      <alignment horizontal="center" vertical="center"/>
    </xf>
    <xf numFmtId="0" fontId="21" fillId="0" borderId="8" xfId="29" applyFont="1" applyFill="1" applyBorder="1" applyAlignment="1">
      <alignment horizontal="center" vertical="center"/>
    </xf>
    <xf numFmtId="0" fontId="21" fillId="0" borderId="8" xfId="29" applyFont="1" applyFill="1" applyBorder="1" applyAlignment="1">
      <alignment horizontal="center" vertical="center" wrapText="1"/>
    </xf>
    <xf numFmtId="0" fontId="21" fillId="0" borderId="9" xfId="29" applyFont="1" applyFill="1" applyBorder="1" applyAlignment="1">
      <alignment horizontal="center" vertical="center" wrapText="1"/>
    </xf>
    <xf numFmtId="0" fontId="8" fillId="0" borderId="0" xfId="35" applyFont="1" applyFill="1" applyBorder="1" applyAlignment="1">
      <alignment vertical="center"/>
    </xf>
    <xf numFmtId="0" fontId="8" fillId="0" borderId="0" xfId="35" applyFont="1" applyFill="1" applyBorder="1" applyAlignment="1">
      <alignment vertical="center" wrapText="1"/>
    </xf>
    <xf numFmtId="49" fontId="6" fillId="0" borderId="0" xfId="35" applyNumberFormat="1" applyFont="1" applyFill="1" applyBorder="1" applyAlignment="1">
      <alignment horizontal="center" vertical="center"/>
    </xf>
    <xf numFmtId="0" fontId="8" fillId="0" borderId="0" xfId="35" applyFont="1" applyFill="1" applyBorder="1" applyAlignment="1">
      <alignment horizontal="center" vertical="center" wrapText="1"/>
    </xf>
    <xf numFmtId="0" fontId="6" fillId="0" borderId="0" xfId="35" applyFont="1" applyFill="1" applyBorder="1" applyAlignment="1">
      <alignment horizontal="left" vertical="center"/>
    </xf>
    <xf numFmtId="0" fontId="6" fillId="0" borderId="0" xfId="35" applyFont="1" applyFill="1" applyBorder="1" applyAlignment="1">
      <alignment horizontal="center" vertical="center" wrapText="1"/>
    </xf>
    <xf numFmtId="0" fontId="6" fillId="0" borderId="0" xfId="35" applyFont="1" applyFill="1" applyBorder="1" applyAlignment="1">
      <alignment horizontal="center" vertical="center"/>
    </xf>
    <xf numFmtId="4" fontId="6" fillId="0" borderId="0" xfId="35" applyNumberFormat="1" applyFont="1" applyFill="1" applyBorder="1" applyAlignment="1">
      <alignment horizontal="center" vertical="center" wrapText="1"/>
    </xf>
    <xf numFmtId="0" fontId="8" fillId="0" borderId="0" xfId="35" applyFont="1" applyFill="1" applyAlignment="1">
      <alignment vertical="center"/>
    </xf>
    <xf numFmtId="0" fontId="6" fillId="0" borderId="0" xfId="35" applyFont="1" applyFill="1" applyAlignment="1">
      <alignment horizontal="center" vertical="center"/>
    </xf>
    <xf numFmtId="0" fontId="6" fillId="0" borderId="0" xfId="35" applyFont="1" applyFill="1" applyAlignment="1">
      <alignment vertical="center"/>
    </xf>
    <xf numFmtId="0" fontId="6" fillId="0" borderId="0" xfId="35" applyFont="1" applyFill="1" applyAlignment="1">
      <alignment horizontal="right" vertical="center"/>
    </xf>
    <xf numFmtId="0" fontId="6" fillId="0" borderId="0" xfId="35" applyFont="1" applyFill="1" applyAlignment="1">
      <alignment horizontal="left" vertical="center"/>
    </xf>
    <xf numFmtId="0" fontId="8" fillId="0" borderId="0" xfId="29" applyFont="1" applyFill="1" applyAlignment="1">
      <alignment vertical="center"/>
    </xf>
    <xf numFmtId="0" fontId="8" fillId="0" borderId="14" xfId="35" applyFont="1" applyFill="1" applyBorder="1" applyAlignment="1">
      <alignment horizontal="center" vertical="center" textRotation="90" wrapText="1"/>
    </xf>
    <xf numFmtId="0" fontId="8" fillId="0" borderId="15" xfId="35" applyFont="1" applyFill="1" applyBorder="1" applyAlignment="1">
      <alignment horizontal="center" vertical="center" textRotation="90" wrapText="1"/>
    </xf>
    <xf numFmtId="49" fontId="8" fillId="0" borderId="7" xfId="29" applyNumberFormat="1" applyFont="1" applyFill="1" applyBorder="1" applyAlignment="1">
      <alignment horizontal="center" vertical="center"/>
    </xf>
    <xf numFmtId="49" fontId="8" fillId="0" borderId="8" xfId="29" applyNumberFormat="1" applyFont="1" applyFill="1" applyBorder="1" applyAlignment="1">
      <alignment horizontal="center" vertical="center"/>
    </xf>
    <xf numFmtId="0" fontId="8" fillId="0" borderId="8" xfId="29" applyFont="1" applyFill="1" applyBorder="1" applyAlignment="1">
      <alignment horizontal="center" vertical="center"/>
    </xf>
    <xf numFmtId="0" fontId="8" fillId="0" borderId="8" xfId="29" applyFont="1" applyFill="1" applyBorder="1" applyAlignment="1">
      <alignment horizontal="center" vertical="center" wrapText="1"/>
    </xf>
    <xf numFmtId="0" fontId="8" fillId="0" borderId="9" xfId="29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/>
    </xf>
    <xf numFmtId="4" fontId="8" fillId="0" borderId="16" xfId="36" applyNumberFormat="1" applyFont="1" applyFill="1" applyBorder="1" applyAlignment="1" applyProtection="1">
      <alignment horizontal="center" vertical="center"/>
    </xf>
    <xf numFmtId="4" fontId="8" fillId="0" borderId="16" xfId="0" applyNumberFormat="1" applyFont="1" applyFill="1" applyBorder="1" applyAlignment="1" applyProtection="1">
      <alignment horizontal="center" vertical="center"/>
    </xf>
    <xf numFmtId="4" fontId="8" fillId="0" borderId="19" xfId="36" applyNumberFormat="1" applyFont="1" applyFill="1" applyBorder="1" applyAlignment="1" applyProtection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4" fontId="8" fillId="0" borderId="11" xfId="36" applyNumberFormat="1" applyFont="1" applyFill="1" applyBorder="1" applyAlignment="1" applyProtection="1">
      <alignment horizontal="center" vertical="center"/>
    </xf>
    <xf numFmtId="4" fontId="8" fillId="0" borderId="11" xfId="0" applyNumberFormat="1" applyFont="1" applyFill="1" applyBorder="1" applyAlignment="1" applyProtection="1">
      <alignment horizontal="center" vertical="center"/>
    </xf>
    <xf numFmtId="4" fontId="8" fillId="0" borderId="13" xfId="36" applyNumberFormat="1" applyFont="1" applyFill="1" applyBorder="1" applyAlignment="1" applyProtection="1">
      <alignment horizontal="center" vertical="center"/>
    </xf>
    <xf numFmtId="0" fontId="8" fillId="0" borderId="17" xfId="35" applyFont="1" applyFill="1" applyBorder="1" applyAlignment="1">
      <alignment horizontal="center" vertical="center"/>
    </xf>
    <xf numFmtId="0" fontId="8" fillId="0" borderId="18" xfId="35" applyFont="1" applyFill="1" applyBorder="1" applyAlignment="1">
      <alignment horizontal="center" vertical="center"/>
    </xf>
    <xf numFmtId="0" fontId="8" fillId="0" borderId="18" xfId="35" applyFont="1" applyFill="1" applyBorder="1" applyAlignment="1">
      <alignment horizontal="left" vertical="center" wrapText="1"/>
    </xf>
    <xf numFmtId="0" fontId="8" fillId="0" borderId="18" xfId="35" applyFont="1" applyFill="1" applyBorder="1" applyAlignment="1">
      <alignment horizontal="center" vertical="center" wrapText="1"/>
    </xf>
    <xf numFmtId="2" fontId="6" fillId="0" borderId="18" xfId="35" applyNumberFormat="1" applyFont="1" applyFill="1" applyBorder="1" applyAlignment="1">
      <alignment horizontal="center" vertical="center"/>
    </xf>
    <xf numFmtId="43" fontId="8" fillId="0" borderId="18" xfId="35" applyNumberFormat="1" applyFont="1" applyFill="1" applyBorder="1" applyAlignment="1" applyProtection="1">
      <alignment horizontal="center" vertical="center"/>
    </xf>
    <xf numFmtId="4" fontId="31" fillId="0" borderId="18" xfId="35" applyNumberFormat="1" applyFont="1" applyFill="1" applyBorder="1" applyAlignment="1" applyProtection="1">
      <alignment horizontal="center" vertical="center"/>
    </xf>
    <xf numFmtId="4" fontId="37" fillId="0" borderId="12" xfId="35" applyNumberFormat="1" applyFont="1" applyFill="1" applyBorder="1" applyAlignment="1" applyProtection="1">
      <alignment horizontal="center" vertical="center"/>
    </xf>
    <xf numFmtId="2" fontId="8" fillId="0" borderId="0" xfId="35" applyNumberFormat="1" applyFont="1" applyFill="1" applyAlignment="1">
      <alignment vertical="center"/>
    </xf>
    <xf numFmtId="0" fontId="8" fillId="0" borderId="49" xfId="35" applyFont="1" applyFill="1" applyBorder="1" applyAlignment="1">
      <alignment vertical="center"/>
    </xf>
    <xf numFmtId="0" fontId="8" fillId="0" borderId="50" xfId="35" applyFont="1" applyFill="1" applyBorder="1" applyAlignment="1">
      <alignment vertical="center"/>
    </xf>
    <xf numFmtId="0" fontId="8" fillId="0" borderId="2" xfId="35" applyFont="1" applyFill="1" applyBorder="1" applyAlignment="1">
      <alignment vertical="center" wrapText="1"/>
    </xf>
    <xf numFmtId="0" fontId="8" fillId="0" borderId="11" xfId="35" applyFont="1" applyFill="1" applyBorder="1" applyAlignment="1">
      <alignment vertical="center"/>
    </xf>
    <xf numFmtId="0" fontId="8" fillId="0" borderId="11" xfId="35" applyFont="1" applyFill="1" applyBorder="1" applyAlignment="1">
      <alignment vertical="center" wrapText="1"/>
    </xf>
    <xf numFmtId="0" fontId="8" fillId="0" borderId="57" xfId="0" applyFont="1" applyFill="1" applyBorder="1" applyAlignment="1">
      <alignment horizontal="left" vertical="center" wrapText="1"/>
    </xf>
    <xf numFmtId="0" fontId="31" fillId="0" borderId="5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1" fontId="36" fillId="0" borderId="57" xfId="0" applyNumberFormat="1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2" fontId="31" fillId="0" borderId="57" xfId="0" applyNumberFormat="1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left" vertical="center" wrapText="1"/>
    </xf>
    <xf numFmtId="0" fontId="31" fillId="0" borderId="58" xfId="0" applyFont="1" applyFill="1" applyBorder="1" applyAlignment="1">
      <alignment horizontal="center" vertical="center" wrapText="1"/>
    </xf>
    <xf numFmtId="0" fontId="36" fillId="0" borderId="57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left" vertical="center"/>
    </xf>
    <xf numFmtId="0" fontId="36" fillId="0" borderId="58" xfId="0" applyFont="1" applyFill="1" applyBorder="1" applyAlignment="1">
      <alignment horizontal="left" vertical="center" wrapText="1"/>
    </xf>
    <xf numFmtId="2" fontId="31" fillId="0" borderId="58" xfId="0" applyNumberFormat="1" applyFont="1" applyFill="1" applyBorder="1" applyAlignment="1">
      <alignment horizontal="center" vertical="center" wrapText="1"/>
    </xf>
    <xf numFmtId="0" fontId="36" fillId="0" borderId="59" xfId="0" applyFont="1" applyFill="1" applyBorder="1" applyAlignment="1">
      <alignment horizontal="left" vertical="center" wrapText="1"/>
    </xf>
    <xf numFmtId="1" fontId="38" fillId="0" borderId="57" xfId="0" applyNumberFormat="1" applyFont="1" applyFill="1" applyBorder="1" applyAlignment="1">
      <alignment horizontal="center" vertical="center" wrapText="1"/>
    </xf>
    <xf numFmtId="1" fontId="38" fillId="0" borderId="59" xfId="0" applyNumberFormat="1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left" vertical="center" wrapText="1"/>
    </xf>
    <xf numFmtId="2" fontId="31" fillId="0" borderId="59" xfId="0" applyNumberFormat="1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left" vertical="center" wrapText="1"/>
    </xf>
    <xf numFmtId="0" fontId="31" fillId="0" borderId="60" xfId="0" applyFont="1" applyFill="1" applyBorder="1" applyAlignment="1">
      <alignment horizontal="center" vertical="center" wrapText="1"/>
    </xf>
    <xf numFmtId="0" fontId="31" fillId="0" borderId="58" xfId="0" applyFont="1" applyFill="1" applyBorder="1" applyAlignment="1">
      <alignment horizontal="left" vertical="center" wrapText="1"/>
    </xf>
    <xf numFmtId="0" fontId="21" fillId="0" borderId="0" xfId="35" applyFont="1" applyFill="1" applyBorder="1" applyAlignment="1">
      <alignment horizontal="center" vertical="center" wrapText="1"/>
    </xf>
    <xf numFmtId="0" fontId="25" fillId="0" borderId="0" xfId="35" applyFont="1" applyFill="1" applyAlignment="1">
      <alignment horizontal="right" vertical="center"/>
    </xf>
    <xf numFmtId="0" fontId="25" fillId="0" borderId="0" xfId="35" applyFont="1" applyFill="1" applyBorder="1" applyAlignment="1">
      <alignment horizontal="left" vertical="center"/>
    </xf>
    <xf numFmtId="0" fontId="25" fillId="0" borderId="0" xfId="35" applyFont="1" applyFill="1" applyBorder="1" applyAlignment="1">
      <alignment horizontal="center" vertical="center" wrapText="1"/>
    </xf>
    <xf numFmtId="4" fontId="25" fillId="0" borderId="0" xfId="35" applyNumberFormat="1" applyFont="1" applyFill="1" applyBorder="1" applyAlignment="1">
      <alignment horizontal="center" vertical="center" wrapText="1"/>
    </xf>
    <xf numFmtId="1" fontId="3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2" fontId="31" fillId="0" borderId="11" xfId="0" applyNumberFormat="1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left" vertical="center" wrapText="1"/>
    </xf>
    <xf numFmtId="1" fontId="38" fillId="0" borderId="10" xfId="0" applyNumberFormat="1" applyFont="1" applyFill="1" applyBorder="1" applyAlignment="1">
      <alignment horizontal="center" vertical="center" wrapText="1"/>
    </xf>
    <xf numFmtId="0" fontId="25" fillId="0" borderId="0" xfId="35" applyFont="1" applyFill="1" applyBorder="1" applyAlignment="1">
      <alignment horizontal="left" vertical="center"/>
    </xf>
    <xf numFmtId="0" fontId="25" fillId="0" borderId="0" xfId="35" applyFont="1" applyFill="1" applyBorder="1" applyAlignment="1">
      <alignment horizontal="center" vertical="center" wrapText="1"/>
    </xf>
    <xf numFmtId="4" fontId="25" fillId="0" borderId="0" xfId="35" applyNumberFormat="1" applyFont="1" applyFill="1" applyBorder="1" applyAlignment="1">
      <alignment horizontal="center" vertical="center" wrapText="1"/>
    </xf>
    <xf numFmtId="0" fontId="25" fillId="0" borderId="0" xfId="35" applyFont="1" applyFill="1" applyAlignment="1">
      <alignment horizontal="right" vertical="center"/>
    </xf>
    <xf numFmtId="0" fontId="21" fillId="0" borderId="0" xfId="35" applyFont="1" applyFill="1" applyBorder="1" applyAlignment="1">
      <alignment horizontal="center" vertical="center" wrapText="1"/>
    </xf>
    <xf numFmtId="0" fontId="40" fillId="22" borderId="11" xfId="0" applyFont="1" applyFill="1" applyBorder="1" applyAlignment="1" applyProtection="1">
      <alignment horizontal="center" vertical="center" wrapText="1"/>
      <protection locked="0"/>
    </xf>
    <xf numFmtId="0" fontId="21" fillId="0" borderId="11" xfId="0" applyFont="1" applyBorder="1" applyAlignment="1">
      <alignment wrapText="1"/>
    </xf>
    <xf numFmtId="0" fontId="21" fillId="0" borderId="11" xfId="0" applyFont="1" applyBorder="1" applyAlignment="1">
      <alignment horizontal="center" wrapText="1"/>
    </xf>
    <xf numFmtId="0" fontId="21" fillId="0" borderId="11" xfId="0" applyFont="1" applyBorder="1" applyAlignment="1">
      <alignment horizontal="center"/>
    </xf>
    <xf numFmtId="0" fontId="21" fillId="22" borderId="11" xfId="0" applyFont="1" applyFill="1" applyBorder="1" applyAlignment="1">
      <alignment wrapText="1"/>
    </xf>
    <xf numFmtId="0" fontId="21" fillId="22" borderId="11" xfId="0" applyFont="1" applyFill="1" applyBorder="1" applyAlignment="1">
      <alignment horizontal="center" wrapText="1"/>
    </xf>
    <xf numFmtId="0" fontId="21" fillId="0" borderId="11" xfId="0" applyFont="1" applyBorder="1" applyAlignment="1"/>
    <xf numFmtId="2" fontId="31" fillId="22" borderId="11" xfId="0" applyNumberFormat="1" applyFont="1" applyFill="1" applyBorder="1" applyAlignment="1" applyProtection="1">
      <alignment horizontal="center" vertical="center" wrapText="1"/>
      <protection locked="0"/>
    </xf>
    <xf numFmtId="2" fontId="31" fillId="22" borderId="11" xfId="0" applyNumberFormat="1" applyFont="1" applyFill="1" applyBorder="1" applyAlignment="1">
      <alignment horizontal="center" wrapText="1"/>
    </xf>
    <xf numFmtId="2" fontId="31" fillId="0" borderId="11" xfId="0" applyNumberFormat="1" applyFont="1" applyBorder="1" applyAlignment="1">
      <alignment horizontal="center" wrapText="1"/>
    </xf>
    <xf numFmtId="2" fontId="31" fillId="0" borderId="11" xfId="0" applyNumberFormat="1" applyFont="1" applyBorder="1" applyAlignment="1">
      <alignment horizontal="center"/>
    </xf>
    <xf numFmtId="2" fontId="31" fillId="0" borderId="11" xfId="0" applyNumberFormat="1" applyFont="1" applyFill="1" applyBorder="1" applyAlignment="1">
      <alignment horizontal="center"/>
    </xf>
    <xf numFmtId="2" fontId="8" fillId="22" borderId="11" xfId="0" applyNumberFormat="1" applyFont="1" applyFill="1" applyBorder="1" applyAlignment="1" applyProtection="1">
      <alignment horizontal="center" vertical="center" wrapText="1"/>
      <protection locked="0"/>
    </xf>
    <xf numFmtId="2" fontId="8" fillId="22" borderId="11" xfId="0" applyNumberFormat="1" applyFont="1" applyFill="1" applyBorder="1" applyAlignment="1">
      <alignment horizontal="center" wrapText="1"/>
    </xf>
    <xf numFmtId="2" fontId="8" fillId="0" borderId="11" xfId="0" applyNumberFormat="1" applyFont="1" applyBorder="1" applyAlignment="1">
      <alignment horizontal="center" wrapText="1"/>
    </xf>
    <xf numFmtId="2" fontId="8" fillId="0" borderId="11" xfId="0" applyNumberFormat="1" applyFont="1" applyBorder="1" applyAlignment="1">
      <alignment horizontal="center"/>
    </xf>
    <xf numFmtId="0" fontId="21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22" borderId="11" xfId="0" applyFont="1" applyFill="1" applyBorder="1" applyAlignment="1">
      <alignment vertical="center" wrapText="1"/>
    </xf>
    <xf numFmtId="0" fontId="21" fillId="22" borderId="11" xfId="0" applyFont="1" applyFill="1" applyBorder="1" applyAlignment="1">
      <alignment horizontal="center" vertical="center" wrapText="1"/>
    </xf>
    <xf numFmtId="2" fontId="31" fillId="22" borderId="11" xfId="0" applyNumberFormat="1" applyFont="1" applyFill="1" applyBorder="1" applyAlignment="1">
      <alignment horizontal="center" vertical="center" wrapText="1"/>
    </xf>
    <xf numFmtId="2" fontId="8" fillId="22" borderId="11" xfId="0" applyNumberFormat="1" applyFont="1" applyFill="1" applyBorder="1" applyAlignment="1">
      <alignment horizontal="center" vertical="center" wrapText="1"/>
    </xf>
    <xf numFmtId="2" fontId="31" fillId="0" borderId="11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2" fontId="31" fillId="0" borderId="11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vertical="center"/>
    </xf>
    <xf numFmtId="2" fontId="31" fillId="0" borderId="11" xfId="0" applyNumberFormat="1" applyFont="1" applyFill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49" fontId="8" fillId="0" borderId="30" xfId="29" applyNumberFormat="1" applyFont="1" applyFill="1" applyBorder="1" applyAlignment="1">
      <alignment horizontal="center" vertical="center"/>
    </xf>
    <xf numFmtId="49" fontId="8" fillId="0" borderId="27" xfId="29" applyNumberFormat="1" applyFont="1" applyFill="1" applyBorder="1" applyAlignment="1">
      <alignment horizontal="center" vertical="center"/>
    </xf>
    <xf numFmtId="0" fontId="8" fillId="0" borderId="27" xfId="29" applyFont="1" applyFill="1" applyBorder="1" applyAlignment="1">
      <alignment horizontal="center" vertical="center"/>
    </xf>
    <xf numFmtId="0" fontId="8" fillId="0" borderId="27" xfId="29" applyFont="1" applyFill="1" applyBorder="1" applyAlignment="1">
      <alignment horizontal="center" vertical="center" wrapText="1"/>
    </xf>
    <xf numFmtId="0" fontId="8" fillId="0" borderId="34" xfId="29" applyFont="1" applyFill="1" applyBorder="1" applyAlignment="1">
      <alignment horizontal="center" vertical="center" wrapText="1"/>
    </xf>
    <xf numFmtId="0" fontId="8" fillId="0" borderId="3" xfId="35" applyFont="1" applyFill="1" applyBorder="1" applyAlignment="1">
      <alignment horizontal="center" vertical="center"/>
    </xf>
    <xf numFmtId="0" fontId="8" fillId="0" borderId="4" xfId="35" applyFont="1" applyFill="1" applyBorder="1" applyAlignment="1">
      <alignment vertical="center"/>
    </xf>
    <xf numFmtId="0" fontId="12" fillId="0" borderId="4" xfId="35" applyFont="1" applyFill="1" applyBorder="1" applyAlignment="1">
      <alignment horizontal="center" vertical="center" wrapText="1"/>
    </xf>
    <xf numFmtId="0" fontId="8" fillId="0" borderId="4" xfId="35" applyFont="1" applyFill="1" applyBorder="1" applyAlignment="1">
      <alignment horizontal="center" vertical="center" wrapText="1"/>
    </xf>
    <xf numFmtId="2" fontId="11" fillId="0" borderId="4" xfId="35" applyNumberFormat="1" applyFont="1" applyFill="1" applyBorder="1" applyAlignment="1">
      <alignment horizontal="center" vertical="center"/>
    </xf>
    <xf numFmtId="4" fontId="8" fillId="0" borderId="4" xfId="35" applyNumberFormat="1" applyFont="1" applyFill="1" applyBorder="1" applyAlignment="1" applyProtection="1">
      <alignment horizontal="center" vertical="center"/>
    </xf>
    <xf numFmtId="4" fontId="8" fillId="0" borderId="5" xfId="35" applyNumberFormat="1" applyFont="1" applyFill="1" applyBorder="1" applyAlignment="1" applyProtection="1">
      <alignment horizontal="center" vertical="center"/>
    </xf>
    <xf numFmtId="0" fontId="41" fillId="21" borderId="11" xfId="0" applyFont="1" applyFill="1" applyBorder="1" applyAlignment="1">
      <alignment horizontal="center" vertical="center" wrapText="1"/>
    </xf>
    <xf numFmtId="49" fontId="8" fillId="0" borderId="11" xfId="32" applyNumberFormat="1" applyFont="1" applyFill="1" applyBorder="1" applyAlignment="1">
      <alignment horizontal="center" vertical="center"/>
    </xf>
    <xf numFmtId="0" fontId="8" fillId="21" borderId="11" xfId="0" applyFont="1" applyFill="1" applyBorder="1" applyAlignment="1">
      <alignment wrapText="1"/>
    </xf>
    <xf numFmtId="2" fontId="31" fillId="21" borderId="11" xfId="0" applyNumberFormat="1" applyFont="1" applyFill="1" applyBorder="1" applyAlignment="1">
      <alignment horizontal="center" vertical="center" wrapText="1"/>
    </xf>
    <xf numFmtId="0" fontId="42" fillId="21" borderId="16" xfId="0" applyFont="1" applyFill="1" applyBorder="1" applyAlignment="1">
      <alignment horizontal="center" vertical="center" wrapText="1"/>
    </xf>
    <xf numFmtId="0" fontId="42" fillId="21" borderId="11" xfId="0" applyFont="1" applyFill="1" applyBorder="1" applyAlignment="1">
      <alignment horizontal="center" vertical="center" wrapText="1"/>
    </xf>
    <xf numFmtId="0" fontId="8" fillId="0" borderId="23" xfId="35" applyFont="1" applyFill="1" applyBorder="1" applyAlignment="1">
      <alignment horizontal="center" vertical="center"/>
    </xf>
    <xf numFmtId="0" fontId="8" fillId="0" borderId="16" xfId="35" applyFont="1" applyFill="1" applyBorder="1" applyAlignment="1">
      <alignment vertical="center"/>
    </xf>
    <xf numFmtId="0" fontId="12" fillId="0" borderId="16" xfId="35" applyFont="1" applyFill="1" applyBorder="1" applyAlignment="1">
      <alignment horizontal="center" vertical="center" wrapText="1"/>
    </xf>
    <xf numFmtId="0" fontId="8" fillId="0" borderId="16" xfId="35" applyFont="1" applyFill="1" applyBorder="1" applyAlignment="1">
      <alignment horizontal="center" vertical="center" wrapText="1"/>
    </xf>
    <xf numFmtId="2" fontId="11" fillId="0" borderId="16" xfId="35" applyNumberFormat="1" applyFont="1" applyFill="1" applyBorder="1" applyAlignment="1">
      <alignment horizontal="center" vertical="center"/>
    </xf>
    <xf numFmtId="0" fontId="8" fillId="21" borderId="11" xfId="0" applyFont="1" applyFill="1" applyBorder="1" applyAlignment="1">
      <alignment horizontal="center" vertical="center"/>
    </xf>
    <xf numFmtId="0" fontId="8" fillId="21" borderId="11" xfId="0" applyFont="1" applyFill="1" applyBorder="1" applyAlignment="1">
      <alignment vertical="center"/>
    </xf>
    <xf numFmtId="2" fontId="31" fillId="21" borderId="1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3" fillId="22" borderId="11" xfId="0" applyFont="1" applyFill="1" applyBorder="1" applyAlignment="1">
      <alignment horizontal="center" vertical="center" wrapText="1"/>
    </xf>
    <xf numFmtId="0" fontId="17" fillId="22" borderId="11" xfId="0" applyFont="1" applyFill="1" applyBorder="1" applyAlignment="1">
      <alignment vertical="center" wrapText="1"/>
    </xf>
    <xf numFmtId="0" fontId="17" fillId="22" borderId="11" xfId="0" applyFont="1" applyFill="1" applyBorder="1" applyAlignment="1" applyProtection="1">
      <alignment horizontal="center" vertical="center" wrapText="1"/>
      <protection locked="0"/>
    </xf>
    <xf numFmtId="0" fontId="17" fillId="22" borderId="11" xfId="0" applyFont="1" applyFill="1" applyBorder="1" applyAlignment="1">
      <alignment horizontal="center" vertical="center" wrapText="1"/>
    </xf>
    <xf numFmtId="0" fontId="40" fillId="22" borderId="11" xfId="32" applyFont="1" applyFill="1" applyBorder="1" applyAlignment="1" applyProtection="1">
      <alignment horizontal="left" vertical="center" wrapText="1"/>
      <protection locked="0"/>
    </xf>
    <xf numFmtId="1" fontId="21" fillId="22" borderId="11" xfId="41" applyNumberFormat="1" applyFont="1" applyFill="1" applyBorder="1" applyAlignment="1">
      <alignment horizontal="left" vertical="center" wrapText="1"/>
    </xf>
    <xf numFmtId="1" fontId="21" fillId="22" borderId="11" xfId="41" applyNumberFormat="1" applyFont="1" applyFill="1" applyBorder="1" applyAlignment="1">
      <alignment vertical="center" wrapText="1"/>
    </xf>
    <xf numFmtId="0" fontId="21" fillId="0" borderId="0" xfId="35" applyFont="1" applyFill="1" applyBorder="1" applyAlignment="1">
      <alignment horizontal="center" vertical="center" wrapText="1"/>
    </xf>
    <xf numFmtId="0" fontId="25" fillId="0" borderId="0" xfId="35" applyFont="1" applyFill="1" applyAlignment="1">
      <alignment horizontal="right" vertical="center"/>
    </xf>
    <xf numFmtId="0" fontId="25" fillId="0" borderId="0" xfId="35" applyFont="1" applyFill="1" applyBorder="1" applyAlignment="1">
      <alignment horizontal="left" vertical="center"/>
    </xf>
    <xf numFmtId="0" fontId="25" fillId="0" borderId="0" xfId="35" applyFont="1" applyFill="1" applyBorder="1" applyAlignment="1">
      <alignment horizontal="center" vertical="center" wrapText="1"/>
    </xf>
    <xf numFmtId="4" fontId="25" fillId="0" borderId="0" xfId="35" applyNumberFormat="1" applyFont="1" applyFill="1" applyBorder="1" applyAlignment="1">
      <alignment horizontal="center" vertical="center" wrapText="1"/>
    </xf>
    <xf numFmtId="2" fontId="21" fillId="21" borderId="11" xfId="0" applyNumberFormat="1" applyFont="1" applyFill="1" applyBorder="1" applyAlignment="1">
      <alignment horizontal="right" vertical="center" wrapText="1"/>
    </xf>
    <xf numFmtId="0" fontId="21" fillId="0" borderId="23" xfId="35" applyFont="1" applyFill="1" applyBorder="1" applyAlignment="1">
      <alignment horizontal="center" vertical="center"/>
    </xf>
    <xf numFmtId="0" fontId="21" fillId="0" borderId="16" xfId="35" applyFont="1" applyFill="1" applyBorder="1" applyAlignment="1">
      <alignment vertical="center"/>
    </xf>
    <xf numFmtId="0" fontId="20" fillId="0" borderId="16" xfId="35" applyFont="1" applyFill="1" applyBorder="1" applyAlignment="1">
      <alignment horizontal="center" vertical="center" wrapText="1"/>
    </xf>
    <xf numFmtId="0" fontId="21" fillId="0" borderId="16" xfId="35" applyFont="1" applyFill="1" applyBorder="1" applyAlignment="1">
      <alignment horizontal="center" vertical="center" wrapText="1"/>
    </xf>
    <xf numFmtId="2" fontId="26" fillId="0" borderId="16" xfId="35" applyNumberFormat="1" applyFont="1" applyFill="1" applyBorder="1" applyAlignment="1">
      <alignment horizontal="center" vertical="center"/>
    </xf>
    <xf numFmtId="4" fontId="21" fillId="0" borderId="16" xfId="35" applyNumberFormat="1" applyFont="1" applyFill="1" applyBorder="1" applyAlignment="1" applyProtection="1">
      <alignment horizontal="center" vertical="center"/>
    </xf>
    <xf numFmtId="4" fontId="21" fillId="0" borderId="19" xfId="35" applyNumberFormat="1" applyFont="1" applyFill="1" applyBorder="1" applyAlignment="1" applyProtection="1">
      <alignment horizontal="center" vertical="center"/>
    </xf>
    <xf numFmtId="2" fontId="31" fillId="0" borderId="6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35" applyFont="1" applyFill="1" applyBorder="1" applyAlignment="1">
      <alignment horizontal="center" vertical="center"/>
    </xf>
    <xf numFmtId="0" fontId="6" fillId="0" borderId="0" xfId="35" applyFont="1" applyFill="1" applyBorder="1" applyAlignment="1">
      <alignment horizontal="left" vertical="center"/>
    </xf>
    <xf numFmtId="0" fontId="6" fillId="0" borderId="0" xfId="35" applyFont="1" applyFill="1" applyBorder="1" applyAlignment="1">
      <alignment horizontal="center" vertical="center" wrapText="1"/>
    </xf>
    <xf numFmtId="4" fontId="6" fillId="0" borderId="0" xfId="35" applyNumberFormat="1" applyFont="1" applyFill="1" applyBorder="1" applyAlignment="1">
      <alignment horizontal="center" vertical="center" wrapText="1"/>
    </xf>
    <xf numFmtId="0" fontId="6" fillId="0" borderId="0" xfId="35" applyFont="1" applyFill="1" applyAlignment="1">
      <alignment horizontal="right" vertical="center"/>
    </xf>
    <xf numFmtId="0" fontId="8" fillId="0" borderId="0" xfId="35" applyFont="1" applyFill="1" applyBorder="1" applyAlignment="1">
      <alignment horizontal="center" vertical="center" wrapText="1"/>
    </xf>
    <xf numFmtId="0" fontId="0" fillId="0" borderId="0" xfId="0" applyFont="1" applyFill="1"/>
    <xf numFmtId="0" fontId="46" fillId="0" borderId="11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21" fillId="0" borderId="11" xfId="42" applyFont="1" applyFill="1" applyBorder="1" applyAlignment="1">
      <alignment horizontal="left" vertical="center" wrapText="1"/>
    </xf>
    <xf numFmtId="0" fontId="21" fillId="0" borderId="11" xfId="42" applyFont="1" applyFill="1" applyBorder="1" applyAlignment="1">
      <alignment horizontal="center" vertical="center" wrapText="1"/>
    </xf>
    <xf numFmtId="2" fontId="27" fillId="0" borderId="11" xfId="42" applyNumberFormat="1" applyFont="1" applyFill="1" applyBorder="1" applyAlignment="1">
      <alignment horizontal="center" vertical="center"/>
    </xf>
    <xf numFmtId="0" fontId="47" fillId="0" borderId="11" xfId="42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vertical="center" wrapText="1"/>
    </xf>
    <xf numFmtId="0" fontId="21" fillId="0" borderId="10" xfId="42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center" vertical="center" wrapText="1"/>
    </xf>
    <xf numFmtId="2" fontId="27" fillId="0" borderId="11" xfId="0" applyNumberFormat="1" applyFont="1" applyFill="1" applyBorder="1" applyAlignment="1">
      <alignment horizontal="center" vertical="center"/>
    </xf>
    <xf numFmtId="2" fontId="27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center" vertical="center" wrapText="1"/>
    </xf>
    <xf numFmtId="2" fontId="49" fillId="0" borderId="11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2" fontId="45" fillId="0" borderId="11" xfId="0" applyNumberFormat="1" applyFont="1" applyFill="1" applyBorder="1" applyAlignment="1">
      <alignment horizontal="center" vertical="center" wrapText="1"/>
    </xf>
    <xf numFmtId="0" fontId="44" fillId="0" borderId="3" xfId="0" applyFont="1" applyFill="1" applyBorder="1" applyAlignment="1">
      <alignment horizontal="center" vertical="center" wrapText="1"/>
    </xf>
    <xf numFmtId="0" fontId="44" fillId="0" borderId="4" xfId="0" applyFont="1" applyFill="1" applyBorder="1" applyAlignment="1">
      <alignment horizontal="center" vertical="center" wrapText="1"/>
    </xf>
    <xf numFmtId="0" fontId="45" fillId="0" borderId="4" xfId="0" applyFont="1" applyFill="1" applyBorder="1" applyAlignment="1">
      <alignment horizontal="center" vertical="center" wrapText="1"/>
    </xf>
    <xf numFmtId="2" fontId="21" fillId="0" borderId="4" xfId="0" applyNumberFormat="1" applyFont="1" applyFill="1" applyBorder="1" applyAlignment="1">
      <alignment horizontal="center" vertical="center"/>
    </xf>
    <xf numFmtId="4" fontId="21" fillId="0" borderId="4" xfId="36" applyNumberFormat="1" applyFont="1" applyFill="1" applyBorder="1" applyAlignment="1" applyProtection="1">
      <alignment horizontal="center" vertical="center"/>
    </xf>
    <xf numFmtId="4" fontId="21" fillId="0" borderId="4" xfId="0" applyNumberFormat="1" applyFont="1" applyFill="1" applyBorder="1" applyAlignment="1" applyProtection="1">
      <alignment horizontal="center" vertical="center"/>
    </xf>
    <xf numFmtId="4" fontId="21" fillId="0" borderId="5" xfId="36" applyNumberFormat="1" applyFont="1" applyFill="1" applyBorder="1" applyAlignment="1" applyProtection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21" fillId="0" borderId="10" xfId="43" applyNumberFormat="1" applyFont="1" applyFill="1" applyBorder="1" applyAlignment="1">
      <alignment horizontal="center" vertical="center"/>
    </xf>
    <xf numFmtId="2" fontId="27" fillId="0" borderId="11" xfId="43" applyNumberFormat="1" applyFont="1" applyFill="1" applyBorder="1" applyAlignment="1">
      <alignment horizontal="center" vertical="center"/>
    </xf>
    <xf numFmtId="0" fontId="46" fillId="0" borderId="4" xfId="0" applyFont="1" applyFill="1" applyBorder="1" applyAlignment="1">
      <alignment horizontal="center" vertical="center"/>
    </xf>
    <xf numFmtId="2" fontId="45" fillId="0" borderId="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21" fillId="0" borderId="11" xfId="44" applyFont="1" applyFill="1" applyBorder="1" applyAlignment="1">
      <alignment horizontal="left" vertical="center" wrapText="1"/>
    </xf>
    <xf numFmtId="0" fontId="50" fillId="0" borderId="0" xfId="0" applyFont="1" applyFill="1" applyAlignment="1">
      <alignment vertical="center"/>
    </xf>
    <xf numFmtId="0" fontId="8" fillId="0" borderId="11" xfId="44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 vertical="center" wrapText="1"/>
    </xf>
    <xf numFmtId="0" fontId="21" fillId="0" borderId="0" xfId="0" applyFont="1" applyFill="1" applyAlignment="1">
      <alignment vertical="center"/>
    </xf>
    <xf numFmtId="49" fontId="21" fillId="0" borderId="10" xfId="0" applyNumberFormat="1" applyFont="1" applyFill="1" applyBorder="1" applyAlignment="1">
      <alignment horizontal="center" vertical="center"/>
    </xf>
    <xf numFmtId="0" fontId="21" fillId="0" borderId="11" xfId="45" applyFont="1" applyFill="1" applyBorder="1" applyAlignment="1">
      <alignment horizontal="left" vertical="center" wrapText="1"/>
    </xf>
    <xf numFmtId="0" fontId="21" fillId="0" borderId="11" xfId="26" applyFont="1" applyFill="1" applyBorder="1" applyAlignment="1">
      <alignment horizontal="center" vertical="center" wrapText="1"/>
    </xf>
    <xf numFmtId="4" fontId="27" fillId="0" borderId="11" xfId="0" applyNumberFormat="1" applyFont="1" applyFill="1" applyBorder="1" applyAlignment="1">
      <alignment horizontal="center" vertical="center"/>
    </xf>
    <xf numFmtId="0" fontId="21" fillId="0" borderId="11" xfId="45" applyFont="1" applyFill="1" applyBorder="1" applyAlignment="1">
      <alignment horizontal="right" vertical="center" wrapText="1"/>
    </xf>
    <xf numFmtId="0" fontId="21" fillId="0" borderId="11" xfId="45" applyNumberFormat="1" applyFont="1" applyFill="1" applyBorder="1" applyAlignment="1">
      <alignment horizontal="right" vertical="center" wrapText="1"/>
    </xf>
    <xf numFmtId="0" fontId="21" fillId="0" borderId="11" xfId="26" applyFont="1" applyFill="1" applyBorder="1" applyAlignment="1">
      <alignment horizontal="center" vertical="center"/>
    </xf>
    <xf numFmtId="0" fontId="21" fillId="0" borderId="11" xfId="19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center" vertical="center"/>
    </xf>
    <xf numFmtId="166" fontId="21" fillId="0" borderId="11" xfId="0" applyNumberFormat="1" applyFont="1" applyFill="1" applyBorder="1" applyAlignment="1">
      <alignment horizontal="center" vertical="center"/>
    </xf>
    <xf numFmtId="0" fontId="21" fillId="0" borderId="11" xfId="45" applyNumberFormat="1" applyFont="1" applyFill="1" applyBorder="1" applyAlignment="1">
      <alignment horizontal="left" vertical="center" wrapText="1"/>
    </xf>
    <xf numFmtId="4" fontId="27" fillId="0" borderId="11" xfId="0" applyNumberFormat="1" applyFont="1" applyFill="1" applyBorder="1" applyAlignment="1">
      <alignment horizontal="center" vertical="center" wrapText="1"/>
    </xf>
    <xf numFmtId="0" fontId="21" fillId="0" borderId="11" xfId="45" applyNumberFormat="1" applyFont="1" applyFill="1" applyBorder="1" applyAlignment="1">
      <alignment horizontal="center" vertical="center" wrapText="1"/>
    </xf>
    <xf numFmtId="4" fontId="27" fillId="0" borderId="11" xfId="26" applyNumberFormat="1" applyFont="1" applyFill="1" applyBorder="1" applyAlignment="1">
      <alignment horizontal="center" vertical="center"/>
    </xf>
    <xf numFmtId="49" fontId="21" fillId="0" borderId="11" xfId="26" applyNumberFormat="1" applyFont="1" applyFill="1" applyBorder="1" applyAlignment="1">
      <alignment horizontal="left" vertical="center" wrapText="1"/>
    </xf>
    <xf numFmtId="0" fontId="21" fillId="0" borderId="11" xfId="45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left" vertical="center" wrapText="1"/>
    </xf>
    <xf numFmtId="0" fontId="21" fillId="0" borderId="10" xfId="45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/>
    </xf>
    <xf numFmtId="0" fontId="8" fillId="0" borderId="11" xfId="45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center" vertical="center"/>
    </xf>
    <xf numFmtId="2" fontId="49" fillId="0" borderId="11" xfId="0" applyNumberFormat="1" applyFont="1" applyFill="1" applyBorder="1" applyAlignment="1">
      <alignment horizontal="center" vertical="center"/>
    </xf>
    <xf numFmtId="0" fontId="47" fillId="0" borderId="11" xfId="45" applyNumberFormat="1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1" xfId="45" applyNumberFormat="1" applyFont="1" applyFill="1" applyBorder="1" applyAlignment="1">
      <alignment horizontal="left" vertical="center" wrapText="1"/>
    </xf>
    <xf numFmtId="2" fontId="31" fillId="0" borderId="11" xfId="26" applyNumberFormat="1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52" fillId="0" borderId="11" xfId="45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/>
    </xf>
    <xf numFmtId="0" fontId="25" fillId="0" borderId="0" xfId="35" applyFont="1" applyFill="1" applyBorder="1" applyAlignment="1">
      <alignment horizontal="left" vertical="center"/>
    </xf>
    <xf numFmtId="0" fontId="25" fillId="0" borderId="0" xfId="35" applyFont="1" applyFill="1" applyBorder="1" applyAlignment="1">
      <alignment horizontal="center" vertical="center" wrapText="1"/>
    </xf>
    <xf numFmtId="4" fontId="25" fillId="0" borderId="0" xfId="35" applyNumberFormat="1" applyFont="1" applyFill="1" applyBorder="1" applyAlignment="1">
      <alignment horizontal="center" vertical="center" wrapText="1"/>
    </xf>
    <xf numFmtId="0" fontId="25" fillId="0" borderId="0" xfId="35" applyFont="1" applyFill="1" applyAlignment="1">
      <alignment horizontal="right" vertical="center"/>
    </xf>
    <xf numFmtId="0" fontId="21" fillId="0" borderId="0" xfId="35" applyFont="1" applyFill="1" applyBorder="1" applyAlignment="1">
      <alignment horizontal="center" vertical="center" wrapText="1"/>
    </xf>
    <xf numFmtId="0" fontId="8" fillId="21" borderId="11" xfId="0" applyFont="1" applyFill="1" applyBorder="1" applyAlignment="1">
      <alignment vertical="center" wrapText="1"/>
    </xf>
    <xf numFmtId="0" fontId="8" fillId="21" borderId="11" xfId="46" applyFont="1" applyFill="1" applyBorder="1" applyAlignment="1">
      <alignment horizontal="left" vertical="center" wrapText="1"/>
    </xf>
    <xf numFmtId="0" fontId="8" fillId="21" borderId="11" xfId="46" applyFont="1" applyFill="1" applyBorder="1" applyAlignment="1">
      <alignment horizontal="center" vertical="center" wrapText="1"/>
    </xf>
    <xf numFmtId="0" fontId="8" fillId="21" borderId="11" xfId="46" applyFont="1" applyFill="1" applyBorder="1" applyAlignment="1">
      <alignment horizontal="center" wrapText="1"/>
    </xf>
    <xf numFmtId="0" fontId="53" fillId="21" borderId="11" xfId="0" applyFont="1" applyFill="1" applyBorder="1" applyAlignment="1">
      <alignment horizontal="left" vertical="center" wrapText="1"/>
    </xf>
    <xf numFmtId="0" fontId="8" fillId="21" borderId="11" xfId="0" applyFont="1" applyFill="1" applyBorder="1" applyAlignment="1">
      <alignment horizontal="left" vertical="center" wrapText="1"/>
    </xf>
    <xf numFmtId="0" fontId="8" fillId="21" borderId="11" xfId="0" applyFont="1" applyFill="1" applyBorder="1" applyAlignment="1">
      <alignment horizontal="center" vertical="center" wrapText="1"/>
    </xf>
    <xf numFmtId="0" fontId="53" fillId="21" borderId="11" xfId="0" applyFont="1" applyFill="1" applyBorder="1" applyAlignment="1" applyProtection="1">
      <alignment horizontal="left" vertical="center" wrapText="1"/>
      <protection locked="0"/>
    </xf>
    <xf numFmtId="0" fontId="53" fillId="21" borderId="11" xfId="0" applyFont="1" applyFill="1" applyBorder="1" applyAlignment="1" applyProtection="1">
      <alignment horizontal="center" vertical="center" wrapText="1"/>
      <protection locked="0"/>
    </xf>
    <xf numFmtId="0" fontId="8" fillId="21" borderId="11" xfId="0" applyFont="1" applyFill="1" applyBorder="1" applyAlignment="1">
      <alignment horizontal="left" vertical="center"/>
    </xf>
    <xf numFmtId="2" fontId="31" fillId="21" borderId="11" xfId="46" applyNumberFormat="1" applyFont="1" applyFill="1" applyBorder="1" applyAlignment="1">
      <alignment horizontal="center" vertical="center" wrapText="1"/>
    </xf>
    <xf numFmtId="2" fontId="31" fillId="21" borderId="11" xfId="46" applyNumberFormat="1" applyFont="1" applyFill="1" applyBorder="1" applyAlignment="1">
      <alignment horizontal="center" wrapText="1"/>
    </xf>
    <xf numFmtId="2" fontId="31" fillId="21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6" xfId="32" applyNumberFormat="1" applyFont="1" applyFill="1" applyBorder="1" applyAlignment="1">
      <alignment horizontal="center" vertical="center"/>
    </xf>
    <xf numFmtId="0" fontId="8" fillId="21" borderId="16" xfId="0" applyFont="1" applyFill="1" applyBorder="1" applyAlignment="1">
      <alignment horizontal="center" vertical="center"/>
    </xf>
    <xf numFmtId="0" fontId="8" fillId="21" borderId="16" xfId="0" applyFont="1" applyFill="1" applyBorder="1" applyAlignment="1">
      <alignment vertical="center" wrapText="1"/>
    </xf>
    <xf numFmtId="2" fontId="31" fillId="21" borderId="16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0" xfId="35" applyFont="1" applyFill="1" applyAlignment="1">
      <alignment horizontal="center" vertical="center"/>
    </xf>
    <xf numFmtId="0" fontId="8" fillId="0" borderId="49" xfId="35" applyFont="1" applyFill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41" fillId="0" borderId="11" xfId="0" applyFont="1" applyBorder="1" applyAlignment="1">
      <alignment vertical="center"/>
    </xf>
    <xf numFmtId="2" fontId="31" fillId="0" borderId="11" xfId="0" applyNumberFormat="1" applyFont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31" fillId="0" borderId="1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31" fillId="0" borderId="4" xfId="0" applyFont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4" fontId="8" fillId="0" borderId="4" xfId="36" applyNumberFormat="1" applyFont="1" applyFill="1" applyBorder="1" applyAlignment="1" applyProtection="1">
      <alignment horizontal="center" vertical="center"/>
    </xf>
    <xf numFmtId="4" fontId="8" fillId="0" borderId="4" xfId="0" applyNumberFormat="1" applyFont="1" applyFill="1" applyBorder="1" applyAlignment="1" applyProtection="1">
      <alignment horizontal="center" vertical="center"/>
    </xf>
    <xf numFmtId="4" fontId="8" fillId="0" borderId="5" xfId="36" applyNumberFormat="1" applyFont="1" applyFill="1" applyBorder="1" applyAlignment="1" applyProtection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21" fillId="0" borderId="0" xfId="35" applyFont="1" applyFill="1" applyBorder="1" applyAlignment="1">
      <alignment horizontal="center" vertical="center" wrapText="1"/>
    </xf>
    <xf numFmtId="0" fontId="25" fillId="0" borderId="0" xfId="35" applyFont="1" applyFill="1" applyAlignment="1">
      <alignment horizontal="right" vertical="center"/>
    </xf>
    <xf numFmtId="0" fontId="25" fillId="0" borderId="0" xfId="35" applyFont="1" applyFill="1" applyBorder="1" applyAlignment="1">
      <alignment horizontal="left" vertical="center"/>
    </xf>
    <xf numFmtId="0" fontId="25" fillId="0" borderId="0" xfId="35" applyFont="1" applyFill="1" applyBorder="1" applyAlignment="1">
      <alignment horizontal="center" vertical="center" wrapText="1"/>
    </xf>
    <xf numFmtId="4" fontId="25" fillId="0" borderId="0" xfId="35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wrapText="1"/>
    </xf>
    <xf numFmtId="0" fontId="45" fillId="0" borderId="11" xfId="0" applyFont="1" applyFill="1" applyBorder="1" applyAlignment="1">
      <alignment horizontal="center" vertical="center"/>
    </xf>
    <xf numFmtId="2" fontId="45" fillId="0" borderId="11" xfId="0" applyNumberFormat="1" applyFont="1" applyFill="1" applyBorder="1" applyAlignment="1">
      <alignment horizontal="center" vertical="center"/>
    </xf>
    <xf numFmtId="0" fontId="8" fillId="0" borderId="11" xfId="47" applyFont="1" applyFill="1" applyBorder="1" applyAlignment="1">
      <alignment horizontal="left" vertical="center" wrapText="1"/>
    </xf>
    <xf numFmtId="0" fontId="8" fillId="0" borderId="11" xfId="47" applyFont="1" applyFill="1" applyBorder="1" applyAlignment="1">
      <alignment horizontal="center" vertical="center" wrapText="1"/>
    </xf>
    <xf numFmtId="0" fontId="31" fillId="0" borderId="11" xfId="35" applyFont="1" applyFill="1" applyBorder="1" applyAlignment="1">
      <alignment horizontal="center" vertical="center" wrapText="1"/>
    </xf>
    <xf numFmtId="0" fontId="25" fillId="0" borderId="0" xfId="35" applyFont="1" applyFill="1" applyBorder="1" applyAlignment="1">
      <alignment horizontal="left" vertical="center"/>
    </xf>
    <xf numFmtId="0" fontId="25" fillId="0" borderId="0" xfId="35" applyFont="1" applyFill="1" applyBorder="1" applyAlignment="1">
      <alignment horizontal="center" vertical="center" wrapText="1"/>
    </xf>
    <xf numFmtId="4" fontId="25" fillId="0" borderId="0" xfId="35" applyNumberFormat="1" applyFont="1" applyFill="1" applyBorder="1" applyAlignment="1">
      <alignment horizontal="center" vertical="center" wrapText="1"/>
    </xf>
    <xf numFmtId="0" fontId="25" fillId="0" borderId="0" xfId="35" applyFont="1" applyFill="1" applyAlignment="1">
      <alignment horizontal="right" vertical="center"/>
    </xf>
    <xf numFmtId="0" fontId="21" fillId="0" borderId="0" xfId="35" applyFont="1" applyFill="1" applyBorder="1" applyAlignment="1">
      <alignment horizontal="center" vertical="center" wrapText="1"/>
    </xf>
    <xf numFmtId="0" fontId="13" fillId="0" borderId="11" xfId="35" applyFont="1" applyFill="1" applyBorder="1" applyAlignment="1">
      <alignment horizontal="center" vertical="center"/>
    </xf>
    <xf numFmtId="2" fontId="12" fillId="0" borderId="11" xfId="0" applyNumberFormat="1" applyFont="1" applyFill="1" applyBorder="1" applyAlignment="1">
      <alignment horizontal="center" vertical="center"/>
    </xf>
    <xf numFmtId="2" fontId="53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right" vertical="center" wrapText="1"/>
    </xf>
    <xf numFmtId="0" fontId="13" fillId="0" borderId="23" xfId="35" applyFont="1" applyFill="1" applyBorder="1" applyAlignment="1">
      <alignment horizontal="center" vertical="center"/>
    </xf>
    <xf numFmtId="0" fontId="13" fillId="0" borderId="16" xfId="35" applyFont="1" applyFill="1" applyBorder="1" applyAlignment="1">
      <alignment vertical="center"/>
    </xf>
    <xf numFmtId="4" fontId="12" fillId="0" borderId="16" xfId="35" applyNumberFormat="1" applyFont="1" applyFill="1" applyBorder="1" applyAlignment="1" applyProtection="1">
      <alignment horizontal="center" vertical="center"/>
    </xf>
    <xf numFmtId="4" fontId="8" fillId="0" borderId="16" xfId="35" applyNumberFormat="1" applyFont="1" applyFill="1" applyBorder="1" applyAlignment="1" applyProtection="1">
      <alignment horizontal="center" vertical="center"/>
    </xf>
    <xf numFmtId="4" fontId="8" fillId="0" borderId="19" xfId="35" applyNumberFormat="1" applyFont="1" applyFill="1" applyBorder="1" applyAlignment="1" applyProtection="1">
      <alignment horizontal="center" vertical="center"/>
    </xf>
    <xf numFmtId="0" fontId="55" fillId="0" borderId="10" xfId="0" applyNumberFormat="1" applyFont="1" applyFill="1" applyBorder="1" applyAlignment="1">
      <alignment horizontal="center" vertical="center"/>
    </xf>
    <xf numFmtId="0" fontId="53" fillId="0" borderId="11" xfId="0" applyNumberFormat="1" applyFont="1" applyFill="1" applyBorder="1" applyAlignment="1">
      <alignment horizontal="center" vertical="center"/>
    </xf>
    <xf numFmtId="0" fontId="53" fillId="0" borderId="11" xfId="0" applyNumberFormat="1" applyFont="1" applyFill="1" applyBorder="1" applyAlignment="1">
      <alignment vertical="center" wrapText="1"/>
    </xf>
    <xf numFmtId="0" fontId="53" fillId="0" borderId="11" xfId="0" applyNumberFormat="1" applyFont="1" applyFill="1" applyBorder="1" applyAlignment="1">
      <alignment horizontal="center" vertical="center" wrapText="1"/>
    </xf>
    <xf numFmtId="0" fontId="53" fillId="0" borderId="11" xfId="0" applyNumberFormat="1" applyFont="1" applyFill="1" applyBorder="1" applyAlignment="1">
      <alignment horizontal="right" vertical="center" wrapText="1"/>
    </xf>
    <xf numFmtId="49" fontId="53" fillId="0" borderId="11" xfId="0" applyNumberFormat="1" applyFont="1" applyFill="1" applyBorder="1" applyAlignment="1">
      <alignment horizontal="center" vertical="center"/>
    </xf>
    <xf numFmtId="0" fontId="53" fillId="0" borderId="11" xfId="0" applyNumberFormat="1" applyFont="1" applyFill="1" applyBorder="1" applyAlignment="1">
      <alignment horizontal="right" vertical="center"/>
    </xf>
    <xf numFmtId="2" fontId="8" fillId="0" borderId="0" xfId="0" applyNumberFormat="1" applyFont="1" applyFill="1" applyAlignment="1">
      <alignment horizontal="center" vertical="center"/>
    </xf>
    <xf numFmtId="0" fontId="8" fillId="0" borderId="11" xfId="35" applyFont="1" applyFill="1" applyBorder="1" applyAlignment="1">
      <alignment horizontal="center" vertical="center"/>
    </xf>
    <xf numFmtId="0" fontId="21" fillId="0" borderId="11" xfId="35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right" vertical="center"/>
    </xf>
    <xf numFmtId="0" fontId="20" fillId="0" borderId="11" xfId="35" applyFont="1" applyFill="1" applyBorder="1" applyAlignment="1">
      <alignment horizontal="center" vertical="center" wrapText="1"/>
    </xf>
    <xf numFmtId="2" fontId="26" fillId="0" borderId="11" xfId="35" applyNumberFormat="1" applyFont="1" applyFill="1" applyBorder="1" applyAlignment="1">
      <alignment horizontal="center" vertical="center"/>
    </xf>
    <xf numFmtId="0" fontId="21" fillId="0" borderId="10" xfId="35" applyFont="1" applyFill="1" applyBorder="1" applyAlignment="1">
      <alignment horizontal="center" vertical="center"/>
    </xf>
    <xf numFmtId="2" fontId="21" fillId="0" borderId="0" xfId="35" applyNumberFormat="1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right" vertical="center" wrapText="1"/>
    </xf>
    <xf numFmtId="166" fontId="27" fillId="0" borderId="11" xfId="0" applyNumberFormat="1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/>
    </xf>
    <xf numFmtId="2" fontId="57" fillId="0" borderId="0" xfId="0" applyNumberFormat="1" applyFont="1" applyFill="1" applyAlignment="1">
      <alignment horizontal="center" vertical="center"/>
    </xf>
    <xf numFmtId="164" fontId="31" fillId="21" borderId="11" xfId="0" applyNumberFormat="1" applyFont="1" applyFill="1" applyBorder="1" applyAlignment="1">
      <alignment horizontal="center" vertical="center" wrapText="1"/>
    </xf>
    <xf numFmtId="164" fontId="31" fillId="21" borderId="11" xfId="48" applyNumberFormat="1" applyFont="1" applyFill="1" applyBorder="1" applyAlignment="1" applyProtection="1">
      <alignment horizontal="center" vertical="center" wrapText="1"/>
    </xf>
    <xf numFmtId="168" fontId="31" fillId="21" borderId="11" xfId="48" applyNumberFormat="1" applyFont="1" applyFill="1" applyBorder="1" applyAlignment="1" applyProtection="1">
      <alignment horizontal="center" vertical="center" wrapText="1"/>
    </xf>
    <xf numFmtId="166" fontId="31" fillId="0" borderId="57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 applyProtection="1">
      <alignment horizontal="center" vertical="center" wrapText="1"/>
    </xf>
    <xf numFmtId="0" fontId="21" fillId="0" borderId="11" xfId="0" applyFont="1" applyFill="1" applyBorder="1" applyAlignment="1" applyProtection="1">
      <alignment horizontal="center" vertical="center" wrapText="1"/>
    </xf>
    <xf numFmtId="2" fontId="21" fillId="0" borderId="11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2" fontId="21" fillId="0" borderId="11" xfId="0" applyNumberFormat="1" applyFont="1" applyFill="1" applyBorder="1" applyAlignment="1">
      <alignment horizontal="right" vertical="center" wrapText="1"/>
    </xf>
    <xf numFmtId="2" fontId="21" fillId="0" borderId="11" xfId="0" applyNumberFormat="1" applyFont="1" applyFill="1" applyBorder="1" applyAlignment="1">
      <alignment vertical="center" wrapText="1"/>
    </xf>
    <xf numFmtId="164" fontId="31" fillId="0" borderId="11" xfId="0" applyNumberFormat="1" applyFont="1" applyFill="1" applyBorder="1" applyAlignment="1">
      <alignment horizontal="center" vertical="center" wrapText="1"/>
    </xf>
    <xf numFmtId="164" fontId="31" fillId="0" borderId="11" xfId="48" applyNumberFormat="1" applyFont="1" applyFill="1" applyBorder="1" applyAlignment="1" applyProtection="1">
      <alignment horizontal="center" vertical="center" wrapText="1"/>
    </xf>
    <xf numFmtId="168" fontId="31" fillId="0" borderId="11" xfId="48" applyNumberFormat="1" applyFont="1" applyFill="1" applyBorder="1" applyAlignment="1" applyProtection="1">
      <alignment horizontal="center" vertical="center" wrapText="1"/>
    </xf>
    <xf numFmtId="0" fontId="16" fillId="0" borderId="0" xfId="40" applyFont="1" applyFill="1" applyBorder="1"/>
    <xf numFmtId="0" fontId="21" fillId="0" borderId="11" xfId="42" applyFont="1" applyFill="1" applyBorder="1" applyAlignment="1">
      <alignment horizontal="left" vertical="center" wrapText="1"/>
    </xf>
    <xf numFmtId="0" fontId="21" fillId="0" borderId="10" xfId="43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21" fillId="0" borderId="34" xfId="29" applyFont="1" applyFill="1" applyBorder="1" applyAlignment="1">
      <alignment horizontal="center" vertical="center"/>
    </xf>
    <xf numFmtId="2" fontId="26" fillId="0" borderId="5" xfId="35" applyNumberFormat="1" applyFont="1" applyFill="1" applyBorder="1" applyAlignment="1">
      <alignment horizontal="center" vertical="center"/>
    </xf>
    <xf numFmtId="2" fontId="31" fillId="0" borderId="63" xfId="0" applyNumberFormat="1" applyFont="1" applyFill="1" applyBorder="1" applyAlignment="1">
      <alignment horizontal="center" vertical="center" wrapText="1"/>
    </xf>
    <xf numFmtId="2" fontId="31" fillId="0" borderId="64" xfId="0" applyNumberFormat="1" applyFont="1" applyFill="1" applyBorder="1" applyAlignment="1">
      <alignment horizontal="center" vertical="center" wrapText="1"/>
    </xf>
    <xf numFmtId="2" fontId="26" fillId="0" borderId="19" xfId="35" applyNumberFormat="1" applyFont="1" applyFill="1" applyBorder="1" applyAlignment="1">
      <alignment horizontal="center" vertical="center"/>
    </xf>
    <xf numFmtId="2" fontId="25" fillId="0" borderId="12" xfId="35" applyNumberFormat="1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left" vertical="center" wrapText="1"/>
    </xf>
    <xf numFmtId="0" fontId="8" fillId="0" borderId="63" xfId="0" applyFont="1" applyFill="1" applyBorder="1" applyAlignment="1">
      <alignment horizontal="left" vertical="center" wrapText="1"/>
    </xf>
    <xf numFmtId="0" fontId="31" fillId="0" borderId="13" xfId="35" applyFont="1" applyFill="1" applyBorder="1" applyAlignment="1">
      <alignment horizontal="center" vertical="center" wrapText="1"/>
    </xf>
    <xf numFmtId="2" fontId="12" fillId="0" borderId="13" xfId="0" applyNumberFormat="1" applyFont="1" applyFill="1" applyBorder="1" applyAlignment="1">
      <alignment horizontal="center" vertical="center"/>
    </xf>
    <xf numFmtId="0" fontId="21" fillId="0" borderId="9" xfId="29" applyFont="1" applyFill="1" applyBorder="1" applyAlignment="1">
      <alignment horizontal="center" vertical="center"/>
    </xf>
    <xf numFmtId="4" fontId="12" fillId="0" borderId="19" xfId="35" applyNumberFormat="1" applyFont="1" applyFill="1" applyBorder="1" applyAlignment="1" applyProtection="1">
      <alignment horizontal="center" vertical="center"/>
    </xf>
    <xf numFmtId="166" fontId="31" fillId="0" borderId="63" xfId="0" applyNumberFormat="1" applyFont="1" applyFill="1" applyBorder="1" applyAlignment="1">
      <alignment horizontal="center" vertical="center" wrapText="1"/>
    </xf>
    <xf numFmtId="164" fontId="31" fillId="0" borderId="13" xfId="0" applyNumberFormat="1" applyFont="1" applyFill="1" applyBorder="1" applyAlignment="1">
      <alignment horizontal="center" vertical="center" wrapText="1"/>
    </xf>
    <xf numFmtId="164" fontId="31" fillId="0" borderId="13" xfId="48" applyNumberFormat="1" applyFont="1" applyFill="1" applyBorder="1" applyAlignment="1" applyProtection="1">
      <alignment horizontal="center" vertical="center" wrapText="1"/>
    </xf>
    <xf numFmtId="168" fontId="31" fillId="0" borderId="13" xfId="48" applyNumberFormat="1" applyFont="1" applyFill="1" applyBorder="1" applyAlignment="1" applyProtection="1">
      <alignment horizontal="center" vertical="center" wrapText="1"/>
    </xf>
    <xf numFmtId="2" fontId="27" fillId="0" borderId="13" xfId="0" applyNumberFormat="1" applyFont="1" applyFill="1" applyBorder="1" applyAlignment="1">
      <alignment horizontal="center" vertical="center"/>
    </xf>
    <xf numFmtId="2" fontId="27" fillId="0" borderId="13" xfId="0" applyNumberFormat="1" applyFont="1" applyFill="1" applyBorder="1" applyAlignment="1">
      <alignment horizontal="center" vertical="center" wrapText="1"/>
    </xf>
    <xf numFmtId="2" fontId="26" fillId="0" borderId="13" xfId="35" applyNumberFormat="1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/>
    </xf>
    <xf numFmtId="2" fontId="57" fillId="0" borderId="55" xfId="0" applyNumberFormat="1" applyFont="1" applyFill="1" applyBorder="1" applyAlignment="1">
      <alignment horizontal="center" vertical="center"/>
    </xf>
    <xf numFmtId="166" fontId="27" fillId="0" borderId="13" xfId="0" applyNumberFormat="1" applyFont="1" applyFill="1" applyBorder="1" applyAlignment="1">
      <alignment horizontal="center" vertical="center"/>
    </xf>
    <xf numFmtId="0" fontId="8" fillId="0" borderId="9" xfId="29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left" vertical="center" wrapText="1"/>
    </xf>
    <xf numFmtId="0" fontId="8" fillId="0" borderId="67" xfId="0" applyFont="1" applyFill="1" applyBorder="1" applyAlignment="1">
      <alignment horizontal="left" vertical="center" wrapText="1"/>
    </xf>
    <xf numFmtId="1" fontId="36" fillId="0" borderId="65" xfId="0" applyNumberFormat="1" applyFont="1" applyFill="1" applyBorder="1" applyAlignment="1">
      <alignment horizontal="center" vertical="center" wrapText="1"/>
    </xf>
    <xf numFmtId="2" fontId="6" fillId="0" borderId="12" xfId="35" applyNumberFormat="1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left" vertical="center" wrapText="1"/>
    </xf>
    <xf numFmtId="0" fontId="36" fillId="0" borderId="67" xfId="0" applyFont="1" applyFill="1" applyBorder="1" applyAlignment="1">
      <alignment horizontal="left" vertical="center" wrapText="1"/>
    </xf>
    <xf numFmtId="1" fontId="38" fillId="0" borderId="65" xfId="0" applyNumberFormat="1" applyFont="1" applyFill="1" applyBorder="1" applyAlignment="1">
      <alignment horizontal="center" vertical="center" wrapText="1"/>
    </xf>
    <xf numFmtId="2" fontId="31" fillId="0" borderId="13" xfId="0" applyNumberFormat="1" applyFont="1" applyFill="1" applyBorder="1" applyAlignment="1">
      <alignment horizontal="center" vertical="center" wrapText="1"/>
    </xf>
    <xf numFmtId="2" fontId="31" fillId="0" borderId="67" xfId="0" applyNumberFormat="1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left" vertical="center" wrapText="1"/>
    </xf>
    <xf numFmtId="2" fontId="31" fillId="0" borderId="13" xfId="0" applyNumberFormat="1" applyFont="1" applyFill="1" applyBorder="1" applyAlignment="1">
      <alignment horizontal="center" vertical="center"/>
    </xf>
    <xf numFmtId="2" fontId="31" fillId="0" borderId="13" xfId="0" applyNumberFormat="1" applyFont="1" applyFill="1" applyBorder="1" applyAlignment="1">
      <alignment horizontal="center"/>
    </xf>
    <xf numFmtId="0" fontId="8" fillId="0" borderId="34" xfId="29" applyFont="1" applyFill="1" applyBorder="1" applyAlignment="1">
      <alignment horizontal="center" vertical="center"/>
    </xf>
    <xf numFmtId="2" fontId="11" fillId="0" borderId="5" xfId="35" applyNumberFormat="1" applyFont="1" applyFill="1" applyBorder="1" applyAlignment="1">
      <alignment horizontal="center" vertical="center"/>
    </xf>
    <xf numFmtId="2" fontId="11" fillId="0" borderId="19" xfId="35" applyNumberFormat="1" applyFont="1" applyFill="1" applyBorder="1" applyAlignment="1">
      <alignment horizontal="center" vertical="center"/>
    </xf>
    <xf numFmtId="0" fontId="44" fillId="0" borderId="5" xfId="0" applyFont="1" applyFill="1" applyBorder="1" applyAlignment="1">
      <alignment horizontal="center" vertical="center" wrapText="1"/>
    </xf>
    <xf numFmtId="2" fontId="27" fillId="0" borderId="13" xfId="42" applyNumberFormat="1" applyFont="1" applyFill="1" applyBorder="1" applyAlignment="1">
      <alignment horizontal="center" vertical="center"/>
    </xf>
    <xf numFmtId="2" fontId="45" fillId="0" borderId="13" xfId="0" applyNumberFormat="1" applyFont="1" applyFill="1" applyBorder="1" applyAlignment="1">
      <alignment horizontal="center" vertical="center" wrapText="1"/>
    </xf>
    <xf numFmtId="2" fontId="49" fillId="0" borderId="13" xfId="0" applyNumberFormat="1" applyFont="1" applyFill="1" applyBorder="1" applyAlignment="1">
      <alignment horizontal="center" vertical="center" wrapText="1"/>
    </xf>
    <xf numFmtId="2" fontId="45" fillId="0" borderId="5" xfId="0" applyNumberFormat="1" applyFont="1" applyFill="1" applyBorder="1" applyAlignment="1">
      <alignment horizontal="center" vertical="center" wrapText="1"/>
    </xf>
    <xf numFmtId="2" fontId="27" fillId="0" borderId="13" xfId="43" applyNumberFormat="1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4" fontId="27" fillId="0" borderId="13" xfId="0" applyNumberFormat="1" applyFont="1" applyFill="1" applyBorder="1" applyAlignment="1">
      <alignment horizontal="center" vertical="center"/>
    </xf>
    <xf numFmtId="4" fontId="27" fillId="0" borderId="13" xfId="0" applyNumberFormat="1" applyFont="1" applyFill="1" applyBorder="1" applyAlignment="1">
      <alignment horizontal="center" vertical="center" wrapText="1"/>
    </xf>
    <xf numFmtId="4" fontId="27" fillId="0" borderId="13" xfId="26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2" fontId="49" fillId="0" borderId="13" xfId="0" applyNumberFormat="1" applyFont="1" applyFill="1" applyBorder="1" applyAlignment="1">
      <alignment horizontal="center" vertical="center"/>
    </xf>
    <xf numFmtId="2" fontId="45" fillId="0" borderId="13" xfId="0" applyNumberFormat="1" applyFont="1" applyFill="1" applyBorder="1" applyAlignment="1">
      <alignment horizontal="center" vertical="center"/>
    </xf>
    <xf numFmtId="2" fontId="31" fillId="0" borderId="13" xfId="26" applyNumberFormat="1" applyFont="1" applyFill="1" applyBorder="1" applyAlignment="1">
      <alignment horizontal="center" vertical="center"/>
    </xf>
    <xf numFmtId="0" fontId="8" fillId="25" borderId="0" xfId="40" applyFont="1" applyFill="1" applyBorder="1"/>
    <xf numFmtId="0" fontId="13" fillId="25" borderId="0" xfId="40" applyFont="1" applyFill="1" applyBorder="1"/>
    <xf numFmtId="0" fontId="8" fillId="25" borderId="0" xfId="40" applyFont="1" applyFill="1" applyBorder="1" applyAlignment="1">
      <alignment wrapText="1"/>
    </xf>
    <xf numFmtId="0" fontId="8" fillId="0" borderId="3" xfId="0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0" fillId="0" borderId="0" xfId="0" applyFill="1"/>
    <xf numFmtId="0" fontId="40" fillId="0" borderId="10" xfId="0" applyFont="1" applyFill="1" applyBorder="1" applyAlignment="1" applyProtection="1">
      <alignment horizontal="center" vertical="center" wrapText="1"/>
      <protection locked="0"/>
    </xf>
    <xf numFmtId="0" fontId="40" fillId="0" borderId="11" xfId="0" applyFont="1" applyFill="1" applyBorder="1" applyAlignment="1" applyProtection="1">
      <alignment horizontal="center" vertical="center" wrapText="1"/>
      <protection locked="0"/>
    </xf>
    <xf numFmtId="2" fontId="3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1" xfId="0" applyFont="1" applyFill="1" applyBorder="1" applyAlignment="1">
      <alignment vertical="center"/>
    </xf>
    <xf numFmtId="0" fontId="21" fillId="0" borderId="11" xfId="0" applyFont="1" applyFill="1" applyBorder="1" applyAlignment="1">
      <alignment wrapText="1"/>
    </xf>
    <xf numFmtId="0" fontId="21" fillId="0" borderId="11" xfId="0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/>
    </xf>
    <xf numFmtId="2" fontId="31" fillId="0" borderId="13" xfId="0" applyNumberFormat="1" applyFont="1" applyFill="1" applyBorder="1" applyAlignment="1">
      <alignment horizontal="center" wrapText="1"/>
    </xf>
    <xf numFmtId="0" fontId="21" fillId="0" borderId="11" xfId="0" applyFont="1" applyFill="1" applyBorder="1" applyAlignment="1"/>
    <xf numFmtId="0" fontId="43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vertical="center" wrapText="1"/>
    </xf>
    <xf numFmtId="0" fontId="17" fillId="0" borderId="11" xfId="0" applyFont="1" applyFill="1" applyBorder="1" applyAlignment="1" applyProtection="1">
      <alignment horizontal="center" vertical="center" wrapText="1"/>
      <protection locked="0"/>
    </xf>
    <xf numFmtId="0" fontId="17" fillId="0" borderId="11" xfId="0" applyFont="1" applyFill="1" applyBorder="1" applyAlignment="1">
      <alignment horizontal="center" vertical="center" wrapText="1"/>
    </xf>
    <xf numFmtId="0" fontId="40" fillId="0" borderId="11" xfId="32" applyFont="1" applyFill="1" applyBorder="1" applyAlignment="1" applyProtection="1">
      <alignment horizontal="left" vertical="center" wrapText="1"/>
      <protection locked="0"/>
    </xf>
    <xf numFmtId="1" fontId="21" fillId="0" borderId="11" xfId="41" applyNumberFormat="1" applyFont="1" applyFill="1" applyBorder="1" applyAlignment="1">
      <alignment horizontal="left" vertical="center" wrapText="1"/>
    </xf>
    <xf numFmtId="1" fontId="21" fillId="0" borderId="11" xfId="41" applyNumberFormat="1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vertical="center" wrapText="1"/>
    </xf>
    <xf numFmtId="2" fontId="31" fillId="0" borderId="19" xfId="0" applyNumberFormat="1" applyFont="1" applyFill="1" applyBorder="1" applyAlignment="1">
      <alignment horizontal="center" vertical="center"/>
    </xf>
    <xf numFmtId="0" fontId="8" fillId="0" borderId="11" xfId="46" applyFont="1" applyFill="1" applyBorder="1" applyAlignment="1">
      <alignment horizontal="left" vertical="center" wrapText="1"/>
    </xf>
    <xf numFmtId="0" fontId="8" fillId="0" borderId="11" xfId="46" applyFont="1" applyFill="1" applyBorder="1" applyAlignment="1">
      <alignment horizontal="center" vertical="center" wrapText="1"/>
    </xf>
    <xf numFmtId="2" fontId="31" fillId="0" borderId="13" xfId="46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wrapText="1"/>
    </xf>
    <xf numFmtId="0" fontId="8" fillId="0" borderId="11" xfId="46" applyFont="1" applyFill="1" applyBorder="1" applyAlignment="1">
      <alignment horizontal="center" wrapText="1"/>
    </xf>
    <xf numFmtId="2" fontId="31" fillId="0" borderId="13" xfId="46" applyNumberFormat="1" applyFont="1" applyFill="1" applyBorder="1" applyAlignment="1">
      <alignment horizontal="center" wrapText="1"/>
    </xf>
    <xf numFmtId="0" fontId="53" fillId="0" borderId="11" xfId="0" applyFont="1" applyFill="1" applyBorder="1" applyAlignment="1">
      <alignment horizontal="left" vertical="center" wrapText="1"/>
    </xf>
    <xf numFmtId="0" fontId="53" fillId="0" borderId="11" xfId="0" applyFont="1" applyFill="1" applyBorder="1" applyAlignment="1" applyProtection="1">
      <alignment horizontal="left" vertical="center" wrapText="1"/>
      <protection locked="0"/>
    </xf>
    <xf numFmtId="0" fontId="53" fillId="0" borderId="11" xfId="0" applyFont="1" applyFill="1" applyBorder="1" applyAlignment="1" applyProtection="1">
      <alignment horizontal="center" vertical="center" wrapText="1"/>
      <protection locked="0"/>
    </xf>
    <xf numFmtId="2" fontId="31" fillId="0" borderId="11" xfId="0" applyNumberFormat="1" applyFont="1" applyFill="1" applyBorder="1" applyAlignment="1">
      <alignment vertical="center"/>
    </xf>
    <xf numFmtId="0" fontId="41" fillId="0" borderId="11" xfId="0" applyFont="1" applyFill="1" applyBorder="1" applyAlignment="1">
      <alignment vertical="center"/>
    </xf>
    <xf numFmtId="0" fontId="31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/>
    </xf>
    <xf numFmtId="0" fontId="21" fillId="0" borderId="0" xfId="35" applyFont="1" applyFill="1" applyBorder="1" applyAlignment="1">
      <alignment horizontal="center" vertical="center"/>
    </xf>
    <xf numFmtId="0" fontId="21" fillId="0" borderId="0" xfId="35" applyFont="1" applyFill="1" applyBorder="1" applyAlignment="1">
      <alignment horizontal="center" vertical="center" wrapText="1"/>
    </xf>
    <xf numFmtId="0" fontId="8" fillId="0" borderId="0" xfId="35" applyFont="1" applyFill="1" applyBorder="1" applyAlignment="1">
      <alignment horizontal="center" vertical="center"/>
    </xf>
    <xf numFmtId="0" fontId="8" fillId="0" borderId="0" xfId="35" applyFont="1" applyFill="1" applyBorder="1" applyAlignment="1">
      <alignment horizontal="center" vertical="center" wrapText="1"/>
    </xf>
    <xf numFmtId="0" fontId="31" fillId="0" borderId="0" xfId="35" applyFont="1" applyFill="1" applyBorder="1" applyAlignment="1">
      <alignment horizontal="center" vertical="center"/>
    </xf>
    <xf numFmtId="2" fontId="8" fillId="0" borderId="44" xfId="0" applyNumberFormat="1" applyFont="1" applyFill="1" applyBorder="1" applyAlignment="1" applyProtection="1">
      <alignment horizontal="center" vertical="center" wrapText="1"/>
    </xf>
    <xf numFmtId="2" fontId="8" fillId="0" borderId="35" xfId="0" applyNumberFormat="1" applyFont="1" applyFill="1" applyBorder="1" applyAlignment="1" applyProtection="1">
      <alignment horizontal="center" vertical="center" wrapText="1"/>
    </xf>
    <xf numFmtId="2" fontId="8" fillId="0" borderId="19" xfId="0" applyNumberFormat="1" applyFont="1" applyFill="1" applyBorder="1" applyAlignment="1" applyProtection="1">
      <alignment horizontal="center" vertical="center" wrapText="1"/>
    </xf>
    <xf numFmtId="2" fontId="8" fillId="0" borderId="42" xfId="0" applyNumberFormat="1" applyFont="1" applyFill="1" applyBorder="1" applyAlignment="1" applyProtection="1">
      <alignment horizontal="center" vertical="center" wrapText="1"/>
    </xf>
    <xf numFmtId="2" fontId="8" fillId="0" borderId="26" xfId="0" applyNumberFormat="1" applyFont="1" applyFill="1" applyBorder="1" applyAlignment="1" applyProtection="1">
      <alignment horizontal="center" vertical="center" wrapText="1"/>
    </xf>
    <xf numFmtId="2" fontId="8" fillId="0" borderId="4" xfId="0" applyNumberFormat="1" applyFont="1" applyFill="1" applyBorder="1" applyAlignment="1" applyProtection="1">
      <alignment horizontal="center" vertical="center" wrapText="1"/>
    </xf>
    <xf numFmtId="2" fontId="8" fillId="0" borderId="5" xfId="0" applyNumberFormat="1" applyFont="1" applyFill="1" applyBorder="1" applyAlignment="1" applyProtection="1">
      <alignment horizontal="center" vertical="center" wrapText="1"/>
    </xf>
    <xf numFmtId="2" fontId="8" fillId="0" borderId="45" xfId="0" applyNumberFormat="1" applyFont="1" applyFill="1" applyBorder="1" applyAlignment="1" applyProtection="1">
      <alignment horizontal="center" vertical="center" wrapText="1"/>
    </xf>
    <xf numFmtId="2" fontId="8" fillId="0" borderId="40" xfId="29" applyNumberFormat="1" applyFont="1" applyFill="1" applyBorder="1" applyAlignment="1">
      <alignment horizontal="center" vertical="center"/>
    </xf>
    <xf numFmtId="2" fontId="8" fillId="0" borderId="11" xfId="29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 applyProtection="1">
      <alignment horizontal="center" vertical="center"/>
    </xf>
    <xf numFmtId="2" fontId="6" fillId="0" borderId="41" xfId="0" applyNumberFormat="1" applyFont="1" applyFill="1" applyBorder="1" applyAlignment="1" applyProtection="1">
      <alignment horizontal="center" vertical="center"/>
    </xf>
    <xf numFmtId="2" fontId="6" fillId="0" borderId="8" xfId="0" applyNumberFormat="1" applyFont="1" applyFill="1" applyBorder="1" applyAlignment="1" applyProtection="1">
      <alignment horizontal="center" vertical="center"/>
    </xf>
    <xf numFmtId="2" fontId="6" fillId="0" borderId="9" xfId="0" applyNumberFormat="1" applyFont="1" applyFill="1" applyBorder="1" applyAlignment="1" applyProtection="1">
      <alignment horizontal="center" vertical="center"/>
    </xf>
    <xf numFmtId="2" fontId="8" fillId="0" borderId="44" xfId="0" applyNumberFormat="1" applyFont="1" applyFill="1" applyBorder="1" applyAlignment="1">
      <alignment horizontal="center" vertical="center"/>
    </xf>
    <xf numFmtId="2" fontId="8" fillId="0" borderId="45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2" fontId="21" fillId="0" borderId="11" xfId="36" applyNumberFormat="1" applyFont="1" applyFill="1" applyBorder="1" applyAlignment="1" applyProtection="1">
      <alignment horizontal="center" vertical="center"/>
    </xf>
    <xf numFmtId="2" fontId="21" fillId="0" borderId="11" xfId="0" applyNumberFormat="1" applyFont="1" applyFill="1" applyBorder="1" applyAlignment="1" applyProtection="1">
      <alignment horizontal="center" vertical="center"/>
    </xf>
    <xf numFmtId="2" fontId="21" fillId="0" borderId="13" xfId="36" applyNumberFormat="1" applyFont="1" applyFill="1" applyBorder="1" applyAlignment="1" applyProtection="1">
      <alignment horizontal="center" vertical="center"/>
    </xf>
    <xf numFmtId="2" fontId="8" fillId="0" borderId="11" xfId="35" applyNumberFormat="1" applyFont="1" applyFill="1" applyBorder="1" applyAlignment="1" applyProtection="1">
      <alignment horizontal="center" vertical="center"/>
    </xf>
    <xf numFmtId="2" fontId="53" fillId="0" borderId="13" xfId="0" applyNumberFormat="1" applyFont="1" applyFill="1" applyBorder="1" applyAlignment="1">
      <alignment horizontal="center" vertical="center"/>
    </xf>
    <xf numFmtId="2" fontId="21" fillId="0" borderId="18" xfId="35" applyNumberFormat="1" applyFont="1" applyFill="1" applyBorder="1" applyAlignment="1" applyProtection="1">
      <alignment horizontal="center" vertical="center"/>
    </xf>
    <xf numFmtId="2" fontId="27" fillId="0" borderId="18" xfId="35" applyNumberFormat="1" applyFont="1" applyFill="1" applyBorder="1" applyAlignment="1" applyProtection="1">
      <alignment horizontal="center" vertical="center"/>
    </xf>
    <xf numFmtId="2" fontId="29" fillId="0" borderId="12" xfId="35" applyNumberFormat="1" applyFont="1" applyFill="1" applyBorder="1" applyAlignment="1" applyProtection="1">
      <alignment horizontal="center" vertical="center"/>
    </xf>
    <xf numFmtId="2" fontId="21" fillId="0" borderId="50" xfId="35" applyNumberFormat="1" applyFont="1" applyFill="1" applyBorder="1" applyAlignment="1" applyProtection="1">
      <alignment horizontal="center" vertical="center"/>
    </xf>
    <xf numFmtId="2" fontId="21" fillId="0" borderId="54" xfId="35" applyNumberFormat="1" applyFont="1" applyFill="1" applyBorder="1" applyAlignment="1" applyProtection="1">
      <alignment horizontal="center" vertical="center"/>
    </xf>
    <xf numFmtId="2" fontId="12" fillId="0" borderId="16" xfId="35" applyNumberFormat="1" applyFont="1" applyFill="1" applyBorder="1" applyAlignment="1" applyProtection="1">
      <alignment horizontal="center" vertical="center"/>
    </xf>
    <xf numFmtId="2" fontId="8" fillId="0" borderId="16" xfId="35" applyNumberFormat="1" applyFont="1" applyFill="1" applyBorder="1" applyAlignment="1" applyProtection="1">
      <alignment horizontal="center" vertical="center"/>
    </xf>
    <xf numFmtId="2" fontId="8" fillId="0" borderId="19" xfId="35" applyNumberFormat="1" applyFont="1" applyFill="1" applyBorder="1" applyAlignment="1" applyProtection="1">
      <alignment horizontal="center" vertical="center"/>
    </xf>
    <xf numFmtId="2" fontId="21" fillId="0" borderId="4" xfId="35" applyNumberFormat="1" applyFont="1" applyFill="1" applyBorder="1" applyAlignment="1" applyProtection="1">
      <alignment horizontal="center" vertical="center"/>
    </xf>
    <xf numFmtId="2" fontId="21" fillId="0" borderId="5" xfId="35" applyNumberFormat="1" applyFont="1" applyFill="1" applyBorder="1" applyAlignment="1" applyProtection="1">
      <alignment horizontal="center" vertical="center"/>
    </xf>
    <xf numFmtId="2" fontId="21" fillId="0" borderId="16" xfId="35" applyNumberFormat="1" applyFont="1" applyFill="1" applyBorder="1" applyAlignment="1" applyProtection="1">
      <alignment horizontal="center" vertical="center"/>
    </xf>
    <xf numFmtId="2" fontId="21" fillId="0" borderId="19" xfId="35" applyNumberFormat="1" applyFont="1" applyFill="1" applyBorder="1" applyAlignment="1" applyProtection="1">
      <alignment horizontal="center" vertical="center"/>
    </xf>
    <xf numFmtId="2" fontId="8" fillId="0" borderId="13" xfId="35" applyNumberFormat="1" applyFont="1" applyFill="1" applyBorder="1" applyAlignment="1" applyProtection="1">
      <alignment horizontal="center" vertical="center"/>
    </xf>
    <xf numFmtId="2" fontId="21" fillId="0" borderId="7" xfId="35" applyNumberFormat="1" applyFont="1" applyFill="1" applyBorder="1" applyAlignment="1" applyProtection="1">
      <alignment horizontal="center" vertical="center"/>
    </xf>
    <xf numFmtId="2" fontId="21" fillId="0" borderId="8" xfId="35" applyNumberFormat="1" applyFont="1" applyFill="1" applyBorder="1" applyAlignment="1" applyProtection="1">
      <alignment horizontal="center" vertical="center"/>
    </xf>
    <xf numFmtId="2" fontId="21" fillId="0" borderId="9" xfId="35" applyNumberFormat="1" applyFont="1" applyFill="1" applyBorder="1" applyAlignment="1" applyProtection="1">
      <alignment horizontal="center" vertical="center"/>
    </xf>
    <xf numFmtId="2" fontId="21" fillId="0" borderId="11" xfId="35" applyNumberFormat="1" applyFont="1" applyFill="1" applyBorder="1" applyAlignment="1" applyProtection="1">
      <alignment horizontal="center" vertical="center"/>
    </xf>
    <xf numFmtId="2" fontId="21" fillId="0" borderId="13" xfId="35" applyNumberFormat="1" applyFont="1" applyFill="1" applyBorder="1" applyAlignment="1" applyProtection="1">
      <alignment horizontal="center" vertical="center"/>
    </xf>
    <xf numFmtId="2" fontId="8" fillId="0" borderId="11" xfId="36" applyNumberFormat="1" applyFont="1" applyFill="1" applyBorder="1" applyAlignment="1" applyProtection="1">
      <alignment horizontal="center" vertical="center"/>
    </xf>
    <xf numFmtId="2" fontId="8" fillId="0" borderId="11" xfId="0" applyNumberFormat="1" applyFont="1" applyFill="1" applyBorder="1" applyAlignment="1" applyProtection="1">
      <alignment horizontal="center" vertical="center"/>
    </xf>
    <xf numFmtId="2" fontId="8" fillId="0" borderId="13" xfId="36" applyNumberFormat="1" applyFont="1" applyFill="1" applyBorder="1" applyAlignment="1" applyProtection="1">
      <alignment horizontal="center" vertical="center"/>
    </xf>
    <xf numFmtId="2" fontId="21" fillId="0" borderId="49" xfId="35" applyNumberFormat="1" applyFont="1" applyFill="1" applyBorder="1" applyAlignment="1" applyProtection="1">
      <alignment horizontal="center" vertical="center"/>
    </xf>
    <xf numFmtId="2" fontId="8" fillId="0" borderId="50" xfId="35" applyNumberFormat="1" applyFont="1" applyFill="1" applyBorder="1" applyAlignment="1" applyProtection="1">
      <alignment horizontal="center" vertical="center"/>
    </xf>
    <xf numFmtId="2" fontId="8" fillId="0" borderId="54" xfId="35" applyNumberFormat="1" applyFont="1" applyFill="1" applyBorder="1" applyAlignment="1" applyProtection="1">
      <alignment horizontal="center" vertical="center"/>
    </xf>
    <xf numFmtId="2" fontId="8" fillId="0" borderId="18" xfId="35" applyNumberFormat="1" applyFont="1" applyFill="1" applyBorder="1" applyAlignment="1" applyProtection="1">
      <alignment horizontal="center" vertical="center"/>
    </xf>
    <xf numFmtId="2" fontId="31" fillId="0" borderId="18" xfId="35" applyNumberFormat="1" applyFont="1" applyFill="1" applyBorder="1" applyAlignment="1" applyProtection="1">
      <alignment horizontal="center" vertical="center"/>
    </xf>
    <xf numFmtId="2" fontId="37" fillId="0" borderId="12" xfId="35" applyNumberFormat="1" applyFont="1" applyFill="1" applyBorder="1" applyAlignment="1" applyProtection="1">
      <alignment horizontal="center" vertical="center"/>
    </xf>
    <xf numFmtId="2" fontId="8" fillId="0" borderId="9" xfId="0" applyNumberFormat="1" applyFont="1" applyFill="1" applyBorder="1" applyAlignment="1">
      <alignment horizontal="center" vertical="center"/>
    </xf>
    <xf numFmtId="0" fontId="21" fillId="0" borderId="0" xfId="35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right" vertical="center"/>
    </xf>
    <xf numFmtId="0" fontId="8" fillId="0" borderId="0" xfId="0" quotePrefix="1" applyFont="1" applyFill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right" vertical="center"/>
    </xf>
    <xf numFmtId="0" fontId="8" fillId="0" borderId="26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textRotation="90" wrapText="1"/>
    </xf>
    <xf numFmtId="0" fontId="8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/>
    </xf>
    <xf numFmtId="4" fontId="10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" fontId="10" fillId="0" borderId="29" xfId="0" applyNumberFormat="1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center" vertical="center" textRotation="90" wrapText="1"/>
    </xf>
    <xf numFmtId="0" fontId="8" fillId="0" borderId="31" xfId="0" applyFont="1" applyFill="1" applyBorder="1" applyAlignment="1">
      <alignment horizontal="center" vertical="center" textRotation="90" wrapText="1"/>
    </xf>
    <xf numFmtId="0" fontId="6" fillId="0" borderId="7" xfId="0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right" vertical="center"/>
    </xf>
    <xf numFmtId="0" fontId="8" fillId="0" borderId="42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14" fontId="8" fillId="0" borderId="0" xfId="0" applyNumberFormat="1" applyFont="1" applyFill="1" applyAlignment="1">
      <alignment horizontal="center" vertical="center"/>
    </xf>
    <xf numFmtId="2" fontId="8" fillId="0" borderId="0" xfId="0" applyNumberFormat="1" applyFont="1" applyFill="1" applyAlignment="1">
      <alignment horizontal="left" vertical="center"/>
    </xf>
    <xf numFmtId="0" fontId="18" fillId="0" borderId="10" xfId="0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0" fontId="8" fillId="0" borderId="2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wrapText="1"/>
    </xf>
    <xf numFmtId="0" fontId="21" fillId="0" borderId="0" xfId="35" applyFont="1" applyFill="1" applyBorder="1" applyAlignment="1">
      <alignment horizontal="center" vertical="center"/>
    </xf>
    <xf numFmtId="0" fontId="25" fillId="0" borderId="0" xfId="35" applyFont="1" applyFill="1" applyBorder="1" applyAlignment="1">
      <alignment horizontal="right" vertical="center" wrapText="1"/>
    </xf>
    <xf numFmtId="0" fontId="25" fillId="0" borderId="2" xfId="35" applyFont="1" applyFill="1" applyBorder="1" applyAlignment="1">
      <alignment horizontal="center" vertical="center" wrapText="1"/>
    </xf>
    <xf numFmtId="0" fontId="21" fillId="0" borderId="32" xfId="35" applyFont="1" applyFill="1" applyBorder="1" applyAlignment="1">
      <alignment horizontal="center" vertical="center" wrapText="1"/>
    </xf>
    <xf numFmtId="0" fontId="25" fillId="0" borderId="0" xfId="35" applyFont="1" applyFill="1" applyBorder="1" applyAlignment="1">
      <alignment horizontal="left" vertical="center"/>
    </xf>
    <xf numFmtId="0" fontId="25" fillId="0" borderId="0" xfId="35" applyFont="1" applyFill="1" applyBorder="1" applyAlignment="1">
      <alignment horizontal="center" vertical="center" wrapText="1"/>
    </xf>
    <xf numFmtId="4" fontId="25" fillId="0" borderId="0" xfId="35" applyNumberFormat="1" applyFont="1" applyFill="1" applyBorder="1" applyAlignment="1">
      <alignment horizontal="center" vertical="center" wrapText="1"/>
    </xf>
    <xf numFmtId="0" fontId="25" fillId="0" borderId="0" xfId="35" applyFont="1" applyFill="1" applyAlignment="1">
      <alignment horizontal="right" vertical="center"/>
    </xf>
    <xf numFmtId="0" fontId="21" fillId="0" borderId="24" xfId="35" applyFont="1" applyFill="1" applyBorder="1" applyAlignment="1">
      <alignment horizontal="center" vertical="center" textRotation="90"/>
    </xf>
    <xf numFmtId="0" fontId="21" fillId="0" borderId="15" xfId="35" applyFont="1" applyFill="1" applyBorder="1" applyAlignment="1">
      <alignment horizontal="center" vertical="center" textRotation="90"/>
    </xf>
    <xf numFmtId="0" fontId="21" fillId="0" borderId="24" xfId="35" applyFont="1" applyFill="1" applyBorder="1" applyAlignment="1">
      <alignment horizontal="center" vertical="center"/>
    </xf>
    <xf numFmtId="0" fontId="21" fillId="0" borderId="15" xfId="35" applyFont="1" applyFill="1" applyBorder="1" applyAlignment="1">
      <alignment horizontal="center" vertical="center"/>
    </xf>
    <xf numFmtId="0" fontId="21" fillId="0" borderId="46" xfId="35" applyFont="1" applyFill="1" applyBorder="1" applyAlignment="1">
      <alignment horizontal="center" vertical="center"/>
    </xf>
    <xf numFmtId="0" fontId="21" fillId="0" borderId="48" xfId="35" applyFont="1" applyFill="1" applyBorder="1" applyAlignment="1">
      <alignment horizontal="center" vertical="center"/>
    </xf>
    <xf numFmtId="0" fontId="21" fillId="0" borderId="47" xfId="35" applyFont="1" applyFill="1" applyBorder="1" applyAlignment="1">
      <alignment horizontal="center" vertical="center"/>
    </xf>
    <xf numFmtId="4" fontId="21" fillId="0" borderId="51" xfId="35" applyNumberFormat="1" applyFont="1" applyFill="1" applyBorder="1" applyAlignment="1">
      <alignment horizontal="right" vertical="center"/>
    </xf>
    <xf numFmtId="4" fontId="21" fillId="0" borderId="52" xfId="35" applyNumberFormat="1" applyFont="1" applyFill="1" applyBorder="1" applyAlignment="1">
      <alignment horizontal="right" vertical="center"/>
    </xf>
    <xf numFmtId="4" fontId="21" fillId="0" borderId="53" xfId="35" applyNumberFormat="1" applyFont="1" applyFill="1" applyBorder="1" applyAlignment="1">
      <alignment horizontal="right" vertical="center"/>
    </xf>
    <xf numFmtId="14" fontId="21" fillId="0" borderId="0" xfId="35" applyNumberFormat="1" applyFont="1" applyFill="1" applyBorder="1" applyAlignment="1">
      <alignment horizontal="center" vertical="center" wrapText="1"/>
    </xf>
    <xf numFmtId="0" fontId="21" fillId="0" borderId="0" xfId="35" applyFont="1" applyFill="1" applyBorder="1" applyAlignment="1">
      <alignment horizontal="center" vertical="center" wrapText="1"/>
    </xf>
    <xf numFmtId="0" fontId="21" fillId="0" borderId="2" xfId="35" applyFont="1" applyFill="1" applyBorder="1" applyAlignment="1">
      <alignment horizontal="right" vertical="center"/>
    </xf>
    <xf numFmtId="14" fontId="21" fillId="0" borderId="0" xfId="35" applyNumberFormat="1" applyFont="1" applyFill="1" applyBorder="1" applyAlignment="1">
      <alignment horizontal="center" vertical="center"/>
    </xf>
    <xf numFmtId="0" fontId="8" fillId="0" borderId="0" xfId="35" applyFont="1" applyFill="1" applyBorder="1" applyAlignment="1">
      <alignment horizontal="center" vertical="center"/>
    </xf>
    <xf numFmtId="0" fontId="8" fillId="0" borderId="46" xfId="35" applyFont="1" applyFill="1" applyBorder="1" applyAlignment="1">
      <alignment horizontal="center" vertical="center"/>
    </xf>
    <xf numFmtId="0" fontId="8" fillId="0" borderId="48" xfId="35" applyFont="1" applyFill="1" applyBorder="1" applyAlignment="1">
      <alignment horizontal="center" vertical="center"/>
    </xf>
    <xf numFmtId="0" fontId="8" fillId="0" borderId="47" xfId="35" applyFont="1" applyFill="1" applyBorder="1" applyAlignment="1">
      <alignment horizontal="center" vertical="center"/>
    </xf>
    <xf numFmtId="4" fontId="8" fillId="0" borderId="51" xfId="35" applyNumberFormat="1" applyFont="1" applyFill="1" applyBorder="1" applyAlignment="1">
      <alignment horizontal="right" vertical="center"/>
    </xf>
    <xf numFmtId="4" fontId="8" fillId="0" borderId="52" xfId="35" applyNumberFormat="1" applyFont="1" applyFill="1" applyBorder="1" applyAlignment="1">
      <alignment horizontal="right" vertical="center"/>
    </xf>
    <xf numFmtId="4" fontId="8" fillId="0" borderId="53" xfId="35" applyNumberFormat="1" applyFont="1" applyFill="1" applyBorder="1" applyAlignment="1">
      <alignment horizontal="right" vertical="center"/>
    </xf>
    <xf numFmtId="14" fontId="8" fillId="0" borderId="0" xfId="35" applyNumberFormat="1" applyFont="1" applyFill="1" applyBorder="1" applyAlignment="1">
      <alignment horizontal="center" vertical="center" wrapText="1"/>
    </xf>
    <xf numFmtId="0" fontId="8" fillId="0" borderId="0" xfId="35" applyFont="1" applyFill="1" applyBorder="1" applyAlignment="1">
      <alignment horizontal="center" vertical="center" wrapText="1"/>
    </xf>
    <xf numFmtId="0" fontId="8" fillId="0" borderId="2" xfId="35" applyFont="1" applyFill="1" applyBorder="1" applyAlignment="1">
      <alignment horizontal="right" vertical="center"/>
    </xf>
    <xf numFmtId="14" fontId="8" fillId="0" borderId="0" xfId="35" applyNumberFormat="1" applyFont="1" applyFill="1" applyBorder="1" applyAlignment="1">
      <alignment horizontal="center" vertical="center"/>
    </xf>
    <xf numFmtId="0" fontId="6" fillId="0" borderId="0" xfId="35" applyFont="1" applyFill="1" applyAlignment="1">
      <alignment horizontal="right" vertical="center"/>
    </xf>
    <xf numFmtId="0" fontId="8" fillId="0" borderId="24" xfId="35" applyFont="1" applyFill="1" applyBorder="1" applyAlignment="1">
      <alignment horizontal="center" vertical="center" textRotation="90"/>
    </xf>
    <xf numFmtId="0" fontId="8" fillId="0" borderId="15" xfId="35" applyFont="1" applyFill="1" applyBorder="1" applyAlignment="1">
      <alignment horizontal="center" vertical="center" textRotation="90"/>
    </xf>
    <xf numFmtId="0" fontId="8" fillId="0" borderId="24" xfId="35" applyFont="1" applyFill="1" applyBorder="1" applyAlignment="1">
      <alignment horizontal="center" vertical="center"/>
    </xf>
    <xf numFmtId="0" fontId="8" fillId="0" borderId="15" xfId="35" applyFont="1" applyFill="1" applyBorder="1" applyAlignment="1">
      <alignment horizontal="center" vertical="center"/>
    </xf>
    <xf numFmtId="0" fontId="6" fillId="0" borderId="0" xfId="35" applyFont="1" applyFill="1" applyBorder="1" applyAlignment="1">
      <alignment horizontal="left" vertical="center"/>
    </xf>
    <xf numFmtId="0" fontId="6" fillId="0" borderId="0" xfId="35" applyFont="1" applyFill="1" applyBorder="1" applyAlignment="1">
      <alignment horizontal="center" vertical="center" wrapText="1"/>
    </xf>
    <xf numFmtId="4" fontId="6" fillId="0" borderId="0" xfId="35" applyNumberFormat="1" applyFont="1" applyFill="1" applyBorder="1" applyAlignment="1">
      <alignment horizontal="center" vertical="center" wrapText="1"/>
    </xf>
    <xf numFmtId="0" fontId="6" fillId="0" borderId="0" xfId="35" applyFont="1" applyFill="1" applyBorder="1" applyAlignment="1">
      <alignment horizontal="right" vertical="center" wrapText="1"/>
    </xf>
    <xf numFmtId="0" fontId="6" fillId="0" borderId="2" xfId="35" applyFont="1" applyFill="1" applyBorder="1" applyAlignment="1">
      <alignment horizontal="center" vertical="center" wrapText="1"/>
    </xf>
    <xf numFmtId="0" fontId="8" fillId="0" borderId="32" xfId="35" applyFont="1" applyFill="1" applyBorder="1" applyAlignment="1">
      <alignment horizontal="center" vertical="center" wrapText="1"/>
    </xf>
    <xf numFmtId="2" fontId="25" fillId="0" borderId="0" xfId="35" applyNumberFormat="1" applyFont="1" applyFill="1" applyBorder="1" applyAlignment="1">
      <alignment horizontal="center" vertical="center" wrapText="1"/>
    </xf>
    <xf numFmtId="4" fontId="21" fillId="0" borderId="56" xfId="35" applyNumberFormat="1" applyFont="1" applyFill="1" applyBorder="1" applyAlignment="1">
      <alignment horizontal="right" vertical="center"/>
    </xf>
    <xf numFmtId="4" fontId="8" fillId="0" borderId="56" xfId="35" applyNumberFormat="1" applyFont="1" applyFill="1" applyBorder="1" applyAlignment="1">
      <alignment horizontal="right" vertical="center"/>
    </xf>
    <xf numFmtId="0" fontId="31" fillId="0" borderId="0" xfId="35" applyFont="1" applyFill="1" applyBorder="1" applyAlignment="1">
      <alignment horizontal="center" vertical="center"/>
    </xf>
  </cellXfs>
  <cellStyles count="56">
    <cellStyle name="20% - Izcēlums1" xfId="1"/>
    <cellStyle name="20% - Izcēlums2" xfId="2"/>
    <cellStyle name="20% - Izcēlums3" xfId="3"/>
    <cellStyle name="20% - Izcēlums4" xfId="4"/>
    <cellStyle name="20% - Izcēlums5" xfId="5"/>
    <cellStyle name="20% - Izcēlums6" xfId="6"/>
    <cellStyle name="40% - Izcēlums1" xfId="7"/>
    <cellStyle name="40% - Izcēlums2" xfId="8"/>
    <cellStyle name="40% - Izcēlums3" xfId="9"/>
    <cellStyle name="40% - Izcēlums4" xfId="10"/>
    <cellStyle name="40% - Izcēlums5" xfId="11"/>
    <cellStyle name="40% - Izcēlums6" xfId="12"/>
    <cellStyle name="60% - Izcēlums1" xfId="13"/>
    <cellStyle name="60% - Izcēlums2" xfId="14"/>
    <cellStyle name="60% - Izcēlums3" xfId="15"/>
    <cellStyle name="60% - Izcēlums4" xfId="16"/>
    <cellStyle name="60% - Izcēlums5" xfId="17"/>
    <cellStyle name="60% - Izcēlums6" xfId="18"/>
    <cellStyle name="Comma" xfId="48" builtinId="3"/>
    <cellStyle name="Excel Built-in Normal" xfId="19"/>
    <cellStyle name="Excel Built-in Normal 2" xfId="51"/>
    <cellStyle name="Excel_BuiltIn_40% - Accent1 1" xfId="52"/>
    <cellStyle name="Izcēlums1" xfId="20"/>
    <cellStyle name="Izcēlums2" xfId="21"/>
    <cellStyle name="Izcēlums3" xfId="22"/>
    <cellStyle name="Izcēlums4" xfId="23"/>
    <cellStyle name="Izcēlums5" xfId="24"/>
    <cellStyle name="Izcēlums6" xfId="25"/>
    <cellStyle name="Normal" xfId="0" builtinId="0"/>
    <cellStyle name="Normal 10" xfId="44"/>
    <cellStyle name="Normal 138" xfId="53"/>
    <cellStyle name="Normal 2" xfId="26"/>
    <cellStyle name="Normal 2 2" xfId="54"/>
    <cellStyle name="Normal 3" xfId="27"/>
    <cellStyle name="Normal 4" xfId="28"/>
    <cellStyle name="Normal 5" xfId="39"/>
    <cellStyle name="Normal 6" xfId="49"/>
    <cellStyle name="Normal 7" xfId="50"/>
    <cellStyle name="Normal_BalzamsTen2" xfId="46"/>
    <cellStyle name="Normal_Bill x.1" xfId="45"/>
    <cellStyle name="Normal_BOLVANKA" xfId="47"/>
    <cellStyle name="Normal_Kazino kazino tauers klub" xfId="41"/>
    <cellStyle name="Normal_RIMIBrieza_Piedtame_Heatrecovery_1" xfId="43"/>
    <cellStyle name="Normal_Sheet3" xfId="42"/>
    <cellStyle name="Normal_Viinkalni" xfId="29"/>
    <cellStyle name="Parasts 2" xfId="37"/>
    <cellStyle name="Saistīta šūna" xfId="30"/>
    <cellStyle name="Sisestus" xfId="55"/>
    <cellStyle name="Stils 1" xfId="31"/>
    <cellStyle name="Stils 1 2" xfId="38"/>
    <cellStyle name="Style 1" xfId="32"/>
    <cellStyle name="Обычный 2" xfId="33"/>
    <cellStyle name="Обычный_01.DPN_PINKI_TIPOGRAFIJA_KONTROLTAME_VADIMS-na sertifikat" xfId="34"/>
    <cellStyle name="Обычный_01.DPN_PINKI_TIPOGRAFIJA_KONTROLTAME_VADIMS-na sertifikat 2" xfId="40"/>
    <cellStyle name="Обычный_33. OZOLNIEKU NOVADA DOME_OZO SKOLA_TELPU, GAITENU, KAPNU TELPU REMONTS_TAME_VADIMS_2011_02_25_melnraksts" xfId="35"/>
    <cellStyle name="Обычный_33. OZOLNIEKU NOVADA DOME_OZO SKOLA_TELPU, GAITENU, KAPNU TELPU REMONTS_TAME_VADIMS_2011_02_25_melnraksts_09. ELITE BRAIN_ZIKI_KUTS BUVNIECIBA_TAME_2013_08_01+EL labots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K_thinkpad/Downloads/T&#257;me_Mo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ks"/>
      <sheetName val="lapu saraksts"/>
      <sheetName val="paskaidrojuma"/>
      <sheetName val="PBK"/>
      <sheetName val="1 KOPS"/>
      <sheetName val="1 BS"/>
      <sheetName val=" 1 DEM"/>
      <sheetName val="1 ZD"/>
      <sheetName val="1 PAM"/>
      <sheetName val="1 PARS"/>
      <sheetName val="1 SIE"/>
      <sheetName val="1 LD"/>
      <sheetName val="1 JUM"/>
      <sheetName val="1 FAS"/>
      <sheetName val="1 GR"/>
      <sheetName val="1 APD"/>
      <sheetName val="1 LAB"/>
      <sheetName val="1 APK"/>
      <sheetName val="1 SM"/>
      <sheetName val="1 KM"/>
      <sheetName val="1 VENT"/>
      <sheetName val="1 SAT"/>
      <sheetName val="1 VNS"/>
      <sheetName val="1 TKS"/>
      <sheetName val="1 AAS"/>
      <sheetName val="1 EST"/>
      <sheetName val="1 UAS"/>
      <sheetName val="1 EL"/>
      <sheetName val="1 U 1"/>
      <sheetName val="1 K 1"/>
      <sheetName val="1 UKT"/>
      <sheetName val="Darba Apjomi 1 KARTA"/>
      <sheetName val="2 KOPS "/>
      <sheetName val="2 BS"/>
      <sheetName val="2 DEM"/>
      <sheetName val="2 ZD"/>
      <sheetName val="2 PAM"/>
      <sheetName val="2 SIE"/>
      <sheetName val="2 MK"/>
      <sheetName val="2 PARS"/>
      <sheetName val="2 LD"/>
      <sheetName val="2 JUM"/>
      <sheetName val="2 FAS"/>
      <sheetName val="2 GR"/>
      <sheetName val="2 APD"/>
      <sheetName val="2 LAB"/>
      <sheetName val="2 APK"/>
      <sheetName val="2 VENT"/>
      <sheetName val="2 VNS"/>
      <sheetName val="2 TKS"/>
      <sheetName val="2 UAS"/>
      <sheetName val="2 AAS"/>
      <sheetName val="2 EL"/>
      <sheetName val="2 U 1"/>
      <sheetName val="2 K 1"/>
      <sheetName val="DARBA A_2 KARTA"/>
    </sheetNames>
    <sheetDataSet>
      <sheetData sheetId="0"/>
      <sheetData sheetId="1"/>
      <sheetData sheetId="2"/>
      <sheetData sheetId="3">
        <row r="17">
          <cell r="C17" t="str">
            <v>SIGULDAS IELA 7A, MORE, MORES PAGASTS, SIGULDAS NOVADS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47"/>
  <sheetViews>
    <sheetView view="pageBreakPreview" topLeftCell="A16" zoomScaleNormal="100" workbookViewId="0">
      <selection activeCell="A46" sqref="A46"/>
    </sheetView>
  </sheetViews>
  <sheetFormatPr defaultRowHeight="12.75"/>
  <cols>
    <col min="1" max="1" width="89.7109375" style="144" customWidth="1"/>
    <col min="2" max="2" width="16.28515625" style="145" customWidth="1"/>
    <col min="3" max="3" width="34.5703125" style="146" customWidth="1"/>
    <col min="4" max="4" width="26.140625" style="146" customWidth="1"/>
    <col min="5" max="5" width="7" style="144" customWidth="1"/>
    <col min="6" max="7" width="6.7109375" style="144" customWidth="1"/>
    <col min="8" max="8" width="6" style="144" customWidth="1"/>
    <col min="9" max="9" width="7" style="144" customWidth="1"/>
    <col min="10" max="11" width="8.28515625" style="144" customWidth="1"/>
    <col min="12" max="12" width="7.85546875" style="144" customWidth="1"/>
    <col min="13" max="13" width="7" style="144" customWidth="1"/>
    <col min="14" max="256" width="9.140625" style="144"/>
    <col min="257" max="257" width="89.7109375" style="144" customWidth="1"/>
    <col min="258" max="258" width="16.28515625" style="144" customWidth="1"/>
    <col min="259" max="259" width="34.5703125" style="144" customWidth="1"/>
    <col min="260" max="260" width="26.140625" style="144" customWidth="1"/>
    <col min="261" max="261" width="7" style="144" customWidth="1"/>
    <col min="262" max="263" width="6.7109375" style="144" customWidth="1"/>
    <col min="264" max="264" width="6" style="144" customWidth="1"/>
    <col min="265" max="265" width="7" style="144" customWidth="1"/>
    <col min="266" max="267" width="8.28515625" style="144" customWidth="1"/>
    <col min="268" max="268" width="7.85546875" style="144" customWidth="1"/>
    <col min="269" max="269" width="7" style="144" customWidth="1"/>
    <col min="270" max="512" width="9.140625" style="144"/>
    <col min="513" max="513" width="89.7109375" style="144" customWidth="1"/>
    <col min="514" max="514" width="16.28515625" style="144" customWidth="1"/>
    <col min="515" max="515" width="34.5703125" style="144" customWidth="1"/>
    <col min="516" max="516" width="26.140625" style="144" customWidth="1"/>
    <col min="517" max="517" width="7" style="144" customWidth="1"/>
    <col min="518" max="519" width="6.7109375" style="144" customWidth="1"/>
    <col min="520" max="520" width="6" style="144" customWidth="1"/>
    <col min="521" max="521" width="7" style="144" customWidth="1"/>
    <col min="522" max="523" width="8.28515625" style="144" customWidth="1"/>
    <col min="524" max="524" width="7.85546875" style="144" customWidth="1"/>
    <col min="525" max="525" width="7" style="144" customWidth="1"/>
    <col min="526" max="768" width="9.140625" style="144"/>
    <col min="769" max="769" width="89.7109375" style="144" customWidth="1"/>
    <col min="770" max="770" width="16.28515625" style="144" customWidth="1"/>
    <col min="771" max="771" width="34.5703125" style="144" customWidth="1"/>
    <col min="772" max="772" width="26.140625" style="144" customWidth="1"/>
    <col min="773" max="773" width="7" style="144" customWidth="1"/>
    <col min="774" max="775" width="6.7109375" style="144" customWidth="1"/>
    <col min="776" max="776" width="6" style="144" customWidth="1"/>
    <col min="777" max="777" width="7" style="144" customWidth="1"/>
    <col min="778" max="779" width="8.28515625" style="144" customWidth="1"/>
    <col min="780" max="780" width="7.85546875" style="144" customWidth="1"/>
    <col min="781" max="781" width="7" style="144" customWidth="1"/>
    <col min="782" max="1024" width="9.140625" style="144"/>
    <col min="1025" max="1025" width="89.7109375" style="144" customWidth="1"/>
    <col min="1026" max="1026" width="16.28515625" style="144" customWidth="1"/>
    <col min="1027" max="1027" width="34.5703125" style="144" customWidth="1"/>
    <col min="1028" max="1028" width="26.140625" style="144" customWidth="1"/>
    <col min="1029" max="1029" width="7" style="144" customWidth="1"/>
    <col min="1030" max="1031" width="6.7109375" style="144" customWidth="1"/>
    <col min="1032" max="1032" width="6" style="144" customWidth="1"/>
    <col min="1033" max="1033" width="7" style="144" customWidth="1"/>
    <col min="1034" max="1035" width="8.28515625" style="144" customWidth="1"/>
    <col min="1036" max="1036" width="7.85546875" style="144" customWidth="1"/>
    <col min="1037" max="1037" width="7" style="144" customWidth="1"/>
    <col min="1038" max="1280" width="9.140625" style="144"/>
    <col min="1281" max="1281" width="89.7109375" style="144" customWidth="1"/>
    <col min="1282" max="1282" width="16.28515625" style="144" customWidth="1"/>
    <col min="1283" max="1283" width="34.5703125" style="144" customWidth="1"/>
    <col min="1284" max="1284" width="26.140625" style="144" customWidth="1"/>
    <col min="1285" max="1285" width="7" style="144" customWidth="1"/>
    <col min="1286" max="1287" width="6.7109375" style="144" customWidth="1"/>
    <col min="1288" max="1288" width="6" style="144" customWidth="1"/>
    <col min="1289" max="1289" width="7" style="144" customWidth="1"/>
    <col min="1290" max="1291" width="8.28515625" style="144" customWidth="1"/>
    <col min="1292" max="1292" width="7.85546875" style="144" customWidth="1"/>
    <col min="1293" max="1293" width="7" style="144" customWidth="1"/>
    <col min="1294" max="1536" width="9.140625" style="144"/>
    <col min="1537" max="1537" width="89.7109375" style="144" customWidth="1"/>
    <col min="1538" max="1538" width="16.28515625" style="144" customWidth="1"/>
    <col min="1539" max="1539" width="34.5703125" style="144" customWidth="1"/>
    <col min="1540" max="1540" width="26.140625" style="144" customWidth="1"/>
    <col min="1541" max="1541" width="7" style="144" customWidth="1"/>
    <col min="1542" max="1543" width="6.7109375" style="144" customWidth="1"/>
    <col min="1544" max="1544" width="6" style="144" customWidth="1"/>
    <col min="1545" max="1545" width="7" style="144" customWidth="1"/>
    <col min="1546" max="1547" width="8.28515625" style="144" customWidth="1"/>
    <col min="1548" max="1548" width="7.85546875" style="144" customWidth="1"/>
    <col min="1549" max="1549" width="7" style="144" customWidth="1"/>
    <col min="1550" max="1792" width="9.140625" style="144"/>
    <col min="1793" max="1793" width="89.7109375" style="144" customWidth="1"/>
    <col min="1794" max="1794" width="16.28515625" style="144" customWidth="1"/>
    <col min="1795" max="1795" width="34.5703125" style="144" customWidth="1"/>
    <col min="1796" max="1796" width="26.140625" style="144" customWidth="1"/>
    <col min="1797" max="1797" width="7" style="144" customWidth="1"/>
    <col min="1798" max="1799" width="6.7109375" style="144" customWidth="1"/>
    <col min="1800" max="1800" width="6" style="144" customWidth="1"/>
    <col min="1801" max="1801" width="7" style="144" customWidth="1"/>
    <col min="1802" max="1803" width="8.28515625" style="144" customWidth="1"/>
    <col min="1804" max="1804" width="7.85546875" style="144" customWidth="1"/>
    <col min="1805" max="1805" width="7" style="144" customWidth="1"/>
    <col min="1806" max="2048" width="9.140625" style="144"/>
    <col min="2049" max="2049" width="89.7109375" style="144" customWidth="1"/>
    <col min="2050" max="2050" width="16.28515625" style="144" customWidth="1"/>
    <col min="2051" max="2051" width="34.5703125" style="144" customWidth="1"/>
    <col min="2052" max="2052" width="26.140625" style="144" customWidth="1"/>
    <col min="2053" max="2053" width="7" style="144" customWidth="1"/>
    <col min="2054" max="2055" width="6.7109375" style="144" customWidth="1"/>
    <col min="2056" max="2056" width="6" style="144" customWidth="1"/>
    <col min="2057" max="2057" width="7" style="144" customWidth="1"/>
    <col min="2058" max="2059" width="8.28515625" style="144" customWidth="1"/>
    <col min="2060" max="2060" width="7.85546875" style="144" customWidth="1"/>
    <col min="2061" max="2061" width="7" style="144" customWidth="1"/>
    <col min="2062" max="2304" width="9.140625" style="144"/>
    <col min="2305" max="2305" width="89.7109375" style="144" customWidth="1"/>
    <col min="2306" max="2306" width="16.28515625" style="144" customWidth="1"/>
    <col min="2307" max="2307" width="34.5703125" style="144" customWidth="1"/>
    <col min="2308" max="2308" width="26.140625" style="144" customWidth="1"/>
    <col min="2309" max="2309" width="7" style="144" customWidth="1"/>
    <col min="2310" max="2311" width="6.7109375" style="144" customWidth="1"/>
    <col min="2312" max="2312" width="6" style="144" customWidth="1"/>
    <col min="2313" max="2313" width="7" style="144" customWidth="1"/>
    <col min="2314" max="2315" width="8.28515625" style="144" customWidth="1"/>
    <col min="2316" max="2316" width="7.85546875" style="144" customWidth="1"/>
    <col min="2317" max="2317" width="7" style="144" customWidth="1"/>
    <col min="2318" max="2560" width="9.140625" style="144"/>
    <col min="2561" max="2561" width="89.7109375" style="144" customWidth="1"/>
    <col min="2562" max="2562" width="16.28515625" style="144" customWidth="1"/>
    <col min="2563" max="2563" width="34.5703125" style="144" customWidth="1"/>
    <col min="2564" max="2564" width="26.140625" style="144" customWidth="1"/>
    <col min="2565" max="2565" width="7" style="144" customWidth="1"/>
    <col min="2566" max="2567" width="6.7109375" style="144" customWidth="1"/>
    <col min="2568" max="2568" width="6" style="144" customWidth="1"/>
    <col min="2569" max="2569" width="7" style="144" customWidth="1"/>
    <col min="2570" max="2571" width="8.28515625" style="144" customWidth="1"/>
    <col min="2572" max="2572" width="7.85546875" style="144" customWidth="1"/>
    <col min="2573" max="2573" width="7" style="144" customWidth="1"/>
    <col min="2574" max="2816" width="9.140625" style="144"/>
    <col min="2817" max="2817" width="89.7109375" style="144" customWidth="1"/>
    <col min="2818" max="2818" width="16.28515625" style="144" customWidth="1"/>
    <col min="2819" max="2819" width="34.5703125" style="144" customWidth="1"/>
    <col min="2820" max="2820" width="26.140625" style="144" customWidth="1"/>
    <col min="2821" max="2821" width="7" style="144" customWidth="1"/>
    <col min="2822" max="2823" width="6.7109375" style="144" customWidth="1"/>
    <col min="2824" max="2824" width="6" style="144" customWidth="1"/>
    <col min="2825" max="2825" width="7" style="144" customWidth="1"/>
    <col min="2826" max="2827" width="8.28515625" style="144" customWidth="1"/>
    <col min="2828" max="2828" width="7.85546875" style="144" customWidth="1"/>
    <col min="2829" max="2829" width="7" style="144" customWidth="1"/>
    <col min="2830" max="3072" width="9.140625" style="144"/>
    <col min="3073" max="3073" width="89.7109375" style="144" customWidth="1"/>
    <col min="3074" max="3074" width="16.28515625" style="144" customWidth="1"/>
    <col min="3075" max="3075" width="34.5703125" style="144" customWidth="1"/>
    <col min="3076" max="3076" width="26.140625" style="144" customWidth="1"/>
    <col min="3077" max="3077" width="7" style="144" customWidth="1"/>
    <col min="3078" max="3079" width="6.7109375" style="144" customWidth="1"/>
    <col min="3080" max="3080" width="6" style="144" customWidth="1"/>
    <col min="3081" max="3081" width="7" style="144" customWidth="1"/>
    <col min="3082" max="3083" width="8.28515625" style="144" customWidth="1"/>
    <col min="3084" max="3084" width="7.85546875" style="144" customWidth="1"/>
    <col min="3085" max="3085" width="7" style="144" customWidth="1"/>
    <col min="3086" max="3328" width="9.140625" style="144"/>
    <col min="3329" max="3329" width="89.7109375" style="144" customWidth="1"/>
    <col min="3330" max="3330" width="16.28515625" style="144" customWidth="1"/>
    <col min="3331" max="3331" width="34.5703125" style="144" customWidth="1"/>
    <col min="3332" max="3332" width="26.140625" style="144" customWidth="1"/>
    <col min="3333" max="3333" width="7" style="144" customWidth="1"/>
    <col min="3334" max="3335" width="6.7109375" style="144" customWidth="1"/>
    <col min="3336" max="3336" width="6" style="144" customWidth="1"/>
    <col min="3337" max="3337" width="7" style="144" customWidth="1"/>
    <col min="3338" max="3339" width="8.28515625" style="144" customWidth="1"/>
    <col min="3340" max="3340" width="7.85546875" style="144" customWidth="1"/>
    <col min="3341" max="3341" width="7" style="144" customWidth="1"/>
    <col min="3342" max="3584" width="9.140625" style="144"/>
    <col min="3585" max="3585" width="89.7109375" style="144" customWidth="1"/>
    <col min="3586" max="3586" width="16.28515625" style="144" customWidth="1"/>
    <col min="3587" max="3587" width="34.5703125" style="144" customWidth="1"/>
    <col min="3588" max="3588" width="26.140625" style="144" customWidth="1"/>
    <col min="3589" max="3589" width="7" style="144" customWidth="1"/>
    <col min="3590" max="3591" width="6.7109375" style="144" customWidth="1"/>
    <col min="3592" max="3592" width="6" style="144" customWidth="1"/>
    <col min="3593" max="3593" width="7" style="144" customWidth="1"/>
    <col min="3594" max="3595" width="8.28515625" style="144" customWidth="1"/>
    <col min="3596" max="3596" width="7.85546875" style="144" customWidth="1"/>
    <col min="3597" max="3597" width="7" style="144" customWidth="1"/>
    <col min="3598" max="3840" width="9.140625" style="144"/>
    <col min="3841" max="3841" width="89.7109375" style="144" customWidth="1"/>
    <col min="3842" max="3842" width="16.28515625" style="144" customWidth="1"/>
    <col min="3843" max="3843" width="34.5703125" style="144" customWidth="1"/>
    <col min="3844" max="3844" width="26.140625" style="144" customWidth="1"/>
    <col min="3845" max="3845" width="7" style="144" customWidth="1"/>
    <col min="3846" max="3847" width="6.7109375" style="144" customWidth="1"/>
    <col min="3848" max="3848" width="6" style="144" customWidth="1"/>
    <col min="3849" max="3849" width="7" style="144" customWidth="1"/>
    <col min="3850" max="3851" width="8.28515625" style="144" customWidth="1"/>
    <col min="3852" max="3852" width="7.85546875" style="144" customWidth="1"/>
    <col min="3853" max="3853" width="7" style="144" customWidth="1"/>
    <col min="3854" max="4096" width="9.140625" style="144"/>
    <col min="4097" max="4097" width="89.7109375" style="144" customWidth="1"/>
    <col min="4098" max="4098" width="16.28515625" style="144" customWidth="1"/>
    <col min="4099" max="4099" width="34.5703125" style="144" customWidth="1"/>
    <col min="4100" max="4100" width="26.140625" style="144" customWidth="1"/>
    <col min="4101" max="4101" width="7" style="144" customWidth="1"/>
    <col min="4102" max="4103" width="6.7109375" style="144" customWidth="1"/>
    <col min="4104" max="4104" width="6" style="144" customWidth="1"/>
    <col min="4105" max="4105" width="7" style="144" customWidth="1"/>
    <col min="4106" max="4107" width="8.28515625" style="144" customWidth="1"/>
    <col min="4108" max="4108" width="7.85546875" style="144" customWidth="1"/>
    <col min="4109" max="4109" width="7" style="144" customWidth="1"/>
    <col min="4110" max="4352" width="9.140625" style="144"/>
    <col min="4353" max="4353" width="89.7109375" style="144" customWidth="1"/>
    <col min="4354" max="4354" width="16.28515625" style="144" customWidth="1"/>
    <col min="4355" max="4355" width="34.5703125" style="144" customWidth="1"/>
    <col min="4356" max="4356" width="26.140625" style="144" customWidth="1"/>
    <col min="4357" max="4357" width="7" style="144" customWidth="1"/>
    <col min="4358" max="4359" width="6.7109375" style="144" customWidth="1"/>
    <col min="4360" max="4360" width="6" style="144" customWidth="1"/>
    <col min="4361" max="4361" width="7" style="144" customWidth="1"/>
    <col min="4362" max="4363" width="8.28515625" style="144" customWidth="1"/>
    <col min="4364" max="4364" width="7.85546875" style="144" customWidth="1"/>
    <col min="4365" max="4365" width="7" style="144" customWidth="1"/>
    <col min="4366" max="4608" width="9.140625" style="144"/>
    <col min="4609" max="4609" width="89.7109375" style="144" customWidth="1"/>
    <col min="4610" max="4610" width="16.28515625" style="144" customWidth="1"/>
    <col min="4611" max="4611" width="34.5703125" style="144" customWidth="1"/>
    <col min="4612" max="4612" width="26.140625" style="144" customWidth="1"/>
    <col min="4613" max="4613" width="7" style="144" customWidth="1"/>
    <col min="4614" max="4615" width="6.7109375" style="144" customWidth="1"/>
    <col min="4616" max="4616" width="6" style="144" customWidth="1"/>
    <col min="4617" max="4617" width="7" style="144" customWidth="1"/>
    <col min="4618" max="4619" width="8.28515625" style="144" customWidth="1"/>
    <col min="4620" max="4620" width="7.85546875" style="144" customWidth="1"/>
    <col min="4621" max="4621" width="7" style="144" customWidth="1"/>
    <col min="4622" max="4864" width="9.140625" style="144"/>
    <col min="4865" max="4865" width="89.7109375" style="144" customWidth="1"/>
    <col min="4866" max="4866" width="16.28515625" style="144" customWidth="1"/>
    <col min="4867" max="4867" width="34.5703125" style="144" customWidth="1"/>
    <col min="4868" max="4868" width="26.140625" style="144" customWidth="1"/>
    <col min="4869" max="4869" width="7" style="144" customWidth="1"/>
    <col min="4870" max="4871" width="6.7109375" style="144" customWidth="1"/>
    <col min="4872" max="4872" width="6" style="144" customWidth="1"/>
    <col min="4873" max="4873" width="7" style="144" customWidth="1"/>
    <col min="4874" max="4875" width="8.28515625" style="144" customWidth="1"/>
    <col min="4876" max="4876" width="7.85546875" style="144" customWidth="1"/>
    <col min="4877" max="4877" width="7" style="144" customWidth="1"/>
    <col min="4878" max="5120" width="9.140625" style="144"/>
    <col min="5121" max="5121" width="89.7109375" style="144" customWidth="1"/>
    <col min="5122" max="5122" width="16.28515625" style="144" customWidth="1"/>
    <col min="5123" max="5123" width="34.5703125" style="144" customWidth="1"/>
    <col min="5124" max="5124" width="26.140625" style="144" customWidth="1"/>
    <col min="5125" max="5125" width="7" style="144" customWidth="1"/>
    <col min="5126" max="5127" width="6.7109375" style="144" customWidth="1"/>
    <col min="5128" max="5128" width="6" style="144" customWidth="1"/>
    <col min="5129" max="5129" width="7" style="144" customWidth="1"/>
    <col min="5130" max="5131" width="8.28515625" style="144" customWidth="1"/>
    <col min="5132" max="5132" width="7.85546875" style="144" customWidth="1"/>
    <col min="5133" max="5133" width="7" style="144" customWidth="1"/>
    <col min="5134" max="5376" width="9.140625" style="144"/>
    <col min="5377" max="5377" width="89.7109375" style="144" customWidth="1"/>
    <col min="5378" max="5378" width="16.28515625" style="144" customWidth="1"/>
    <col min="5379" max="5379" width="34.5703125" style="144" customWidth="1"/>
    <col min="5380" max="5380" width="26.140625" style="144" customWidth="1"/>
    <col min="5381" max="5381" width="7" style="144" customWidth="1"/>
    <col min="5382" max="5383" width="6.7109375" style="144" customWidth="1"/>
    <col min="5384" max="5384" width="6" style="144" customWidth="1"/>
    <col min="5385" max="5385" width="7" style="144" customWidth="1"/>
    <col min="5386" max="5387" width="8.28515625" style="144" customWidth="1"/>
    <col min="5388" max="5388" width="7.85546875" style="144" customWidth="1"/>
    <col min="5389" max="5389" width="7" style="144" customWidth="1"/>
    <col min="5390" max="5632" width="9.140625" style="144"/>
    <col min="5633" max="5633" width="89.7109375" style="144" customWidth="1"/>
    <col min="5634" max="5634" width="16.28515625" style="144" customWidth="1"/>
    <col min="5635" max="5635" width="34.5703125" style="144" customWidth="1"/>
    <col min="5636" max="5636" width="26.140625" style="144" customWidth="1"/>
    <col min="5637" max="5637" width="7" style="144" customWidth="1"/>
    <col min="5638" max="5639" width="6.7109375" style="144" customWidth="1"/>
    <col min="5640" max="5640" width="6" style="144" customWidth="1"/>
    <col min="5641" max="5641" width="7" style="144" customWidth="1"/>
    <col min="5642" max="5643" width="8.28515625" style="144" customWidth="1"/>
    <col min="5644" max="5644" width="7.85546875" style="144" customWidth="1"/>
    <col min="5645" max="5645" width="7" style="144" customWidth="1"/>
    <col min="5646" max="5888" width="9.140625" style="144"/>
    <col min="5889" max="5889" width="89.7109375" style="144" customWidth="1"/>
    <col min="5890" max="5890" width="16.28515625" style="144" customWidth="1"/>
    <col min="5891" max="5891" width="34.5703125" style="144" customWidth="1"/>
    <col min="5892" max="5892" width="26.140625" style="144" customWidth="1"/>
    <col min="5893" max="5893" width="7" style="144" customWidth="1"/>
    <col min="5894" max="5895" width="6.7109375" style="144" customWidth="1"/>
    <col min="5896" max="5896" width="6" style="144" customWidth="1"/>
    <col min="5897" max="5897" width="7" style="144" customWidth="1"/>
    <col min="5898" max="5899" width="8.28515625" style="144" customWidth="1"/>
    <col min="5900" max="5900" width="7.85546875" style="144" customWidth="1"/>
    <col min="5901" max="5901" width="7" style="144" customWidth="1"/>
    <col min="5902" max="6144" width="9.140625" style="144"/>
    <col min="6145" max="6145" width="89.7109375" style="144" customWidth="1"/>
    <col min="6146" max="6146" width="16.28515625" style="144" customWidth="1"/>
    <col min="6147" max="6147" width="34.5703125" style="144" customWidth="1"/>
    <col min="6148" max="6148" width="26.140625" style="144" customWidth="1"/>
    <col min="6149" max="6149" width="7" style="144" customWidth="1"/>
    <col min="6150" max="6151" width="6.7109375" style="144" customWidth="1"/>
    <col min="6152" max="6152" width="6" style="144" customWidth="1"/>
    <col min="6153" max="6153" width="7" style="144" customWidth="1"/>
    <col min="6154" max="6155" width="8.28515625" style="144" customWidth="1"/>
    <col min="6156" max="6156" width="7.85546875" style="144" customWidth="1"/>
    <col min="6157" max="6157" width="7" style="144" customWidth="1"/>
    <col min="6158" max="6400" width="9.140625" style="144"/>
    <col min="6401" max="6401" width="89.7109375" style="144" customWidth="1"/>
    <col min="6402" max="6402" width="16.28515625" style="144" customWidth="1"/>
    <col min="6403" max="6403" width="34.5703125" style="144" customWidth="1"/>
    <col min="6404" max="6404" width="26.140625" style="144" customWidth="1"/>
    <col min="6405" max="6405" width="7" style="144" customWidth="1"/>
    <col min="6406" max="6407" width="6.7109375" style="144" customWidth="1"/>
    <col min="6408" max="6408" width="6" style="144" customWidth="1"/>
    <col min="6409" max="6409" width="7" style="144" customWidth="1"/>
    <col min="6410" max="6411" width="8.28515625" style="144" customWidth="1"/>
    <col min="6412" max="6412" width="7.85546875" style="144" customWidth="1"/>
    <col min="6413" max="6413" width="7" style="144" customWidth="1"/>
    <col min="6414" max="6656" width="9.140625" style="144"/>
    <col min="6657" max="6657" width="89.7109375" style="144" customWidth="1"/>
    <col min="6658" max="6658" width="16.28515625" style="144" customWidth="1"/>
    <col min="6659" max="6659" width="34.5703125" style="144" customWidth="1"/>
    <col min="6660" max="6660" width="26.140625" style="144" customWidth="1"/>
    <col min="6661" max="6661" width="7" style="144" customWidth="1"/>
    <col min="6662" max="6663" width="6.7109375" style="144" customWidth="1"/>
    <col min="6664" max="6664" width="6" style="144" customWidth="1"/>
    <col min="6665" max="6665" width="7" style="144" customWidth="1"/>
    <col min="6666" max="6667" width="8.28515625" style="144" customWidth="1"/>
    <col min="6668" max="6668" width="7.85546875" style="144" customWidth="1"/>
    <col min="6669" max="6669" width="7" style="144" customWidth="1"/>
    <col min="6670" max="6912" width="9.140625" style="144"/>
    <col min="6913" max="6913" width="89.7109375" style="144" customWidth="1"/>
    <col min="6914" max="6914" width="16.28515625" style="144" customWidth="1"/>
    <col min="6915" max="6915" width="34.5703125" style="144" customWidth="1"/>
    <col min="6916" max="6916" width="26.140625" style="144" customWidth="1"/>
    <col min="6917" max="6917" width="7" style="144" customWidth="1"/>
    <col min="6918" max="6919" width="6.7109375" style="144" customWidth="1"/>
    <col min="6920" max="6920" width="6" style="144" customWidth="1"/>
    <col min="6921" max="6921" width="7" style="144" customWidth="1"/>
    <col min="6922" max="6923" width="8.28515625" style="144" customWidth="1"/>
    <col min="6924" max="6924" width="7.85546875" style="144" customWidth="1"/>
    <col min="6925" max="6925" width="7" style="144" customWidth="1"/>
    <col min="6926" max="7168" width="9.140625" style="144"/>
    <col min="7169" max="7169" width="89.7109375" style="144" customWidth="1"/>
    <col min="7170" max="7170" width="16.28515625" style="144" customWidth="1"/>
    <col min="7171" max="7171" width="34.5703125" style="144" customWidth="1"/>
    <col min="7172" max="7172" width="26.140625" style="144" customWidth="1"/>
    <col min="7173" max="7173" width="7" style="144" customWidth="1"/>
    <col min="7174" max="7175" width="6.7109375" style="144" customWidth="1"/>
    <col min="7176" max="7176" width="6" style="144" customWidth="1"/>
    <col min="7177" max="7177" width="7" style="144" customWidth="1"/>
    <col min="7178" max="7179" width="8.28515625" style="144" customWidth="1"/>
    <col min="7180" max="7180" width="7.85546875" style="144" customWidth="1"/>
    <col min="7181" max="7181" width="7" style="144" customWidth="1"/>
    <col min="7182" max="7424" width="9.140625" style="144"/>
    <col min="7425" max="7425" width="89.7109375" style="144" customWidth="1"/>
    <col min="7426" max="7426" width="16.28515625" style="144" customWidth="1"/>
    <col min="7427" max="7427" width="34.5703125" style="144" customWidth="1"/>
    <col min="7428" max="7428" width="26.140625" style="144" customWidth="1"/>
    <col min="7429" max="7429" width="7" style="144" customWidth="1"/>
    <col min="7430" max="7431" width="6.7109375" style="144" customWidth="1"/>
    <col min="7432" max="7432" width="6" style="144" customWidth="1"/>
    <col min="7433" max="7433" width="7" style="144" customWidth="1"/>
    <col min="7434" max="7435" width="8.28515625" style="144" customWidth="1"/>
    <col min="7436" max="7436" width="7.85546875" style="144" customWidth="1"/>
    <col min="7437" max="7437" width="7" style="144" customWidth="1"/>
    <col min="7438" max="7680" width="9.140625" style="144"/>
    <col min="7681" max="7681" width="89.7109375" style="144" customWidth="1"/>
    <col min="7682" max="7682" width="16.28515625" style="144" customWidth="1"/>
    <col min="7683" max="7683" width="34.5703125" style="144" customWidth="1"/>
    <col min="7684" max="7684" width="26.140625" style="144" customWidth="1"/>
    <col min="7685" max="7685" width="7" style="144" customWidth="1"/>
    <col min="7686" max="7687" width="6.7109375" style="144" customWidth="1"/>
    <col min="7688" max="7688" width="6" style="144" customWidth="1"/>
    <col min="7689" max="7689" width="7" style="144" customWidth="1"/>
    <col min="7690" max="7691" width="8.28515625" style="144" customWidth="1"/>
    <col min="7692" max="7692" width="7.85546875" style="144" customWidth="1"/>
    <col min="7693" max="7693" width="7" style="144" customWidth="1"/>
    <col min="7694" max="7936" width="9.140625" style="144"/>
    <col min="7937" max="7937" width="89.7109375" style="144" customWidth="1"/>
    <col min="7938" max="7938" width="16.28515625" style="144" customWidth="1"/>
    <col min="7939" max="7939" width="34.5703125" style="144" customWidth="1"/>
    <col min="7940" max="7940" width="26.140625" style="144" customWidth="1"/>
    <col min="7941" max="7941" width="7" style="144" customWidth="1"/>
    <col min="7942" max="7943" width="6.7109375" style="144" customWidth="1"/>
    <col min="7944" max="7944" width="6" style="144" customWidth="1"/>
    <col min="7945" max="7945" width="7" style="144" customWidth="1"/>
    <col min="7946" max="7947" width="8.28515625" style="144" customWidth="1"/>
    <col min="7948" max="7948" width="7.85546875" style="144" customWidth="1"/>
    <col min="7949" max="7949" width="7" style="144" customWidth="1"/>
    <col min="7950" max="8192" width="9.140625" style="144"/>
    <col min="8193" max="8193" width="89.7109375" style="144" customWidth="1"/>
    <col min="8194" max="8194" width="16.28515625" style="144" customWidth="1"/>
    <col min="8195" max="8195" width="34.5703125" style="144" customWidth="1"/>
    <col min="8196" max="8196" width="26.140625" style="144" customWidth="1"/>
    <col min="8197" max="8197" width="7" style="144" customWidth="1"/>
    <col min="8198" max="8199" width="6.7109375" style="144" customWidth="1"/>
    <col min="8200" max="8200" width="6" style="144" customWidth="1"/>
    <col min="8201" max="8201" width="7" style="144" customWidth="1"/>
    <col min="8202" max="8203" width="8.28515625" style="144" customWidth="1"/>
    <col min="8204" max="8204" width="7.85546875" style="144" customWidth="1"/>
    <col min="8205" max="8205" width="7" style="144" customWidth="1"/>
    <col min="8206" max="8448" width="9.140625" style="144"/>
    <col min="8449" max="8449" width="89.7109375" style="144" customWidth="1"/>
    <col min="8450" max="8450" width="16.28515625" style="144" customWidth="1"/>
    <col min="8451" max="8451" width="34.5703125" style="144" customWidth="1"/>
    <col min="8452" max="8452" width="26.140625" style="144" customWidth="1"/>
    <col min="8453" max="8453" width="7" style="144" customWidth="1"/>
    <col min="8454" max="8455" width="6.7109375" style="144" customWidth="1"/>
    <col min="8456" max="8456" width="6" style="144" customWidth="1"/>
    <col min="8457" max="8457" width="7" style="144" customWidth="1"/>
    <col min="8458" max="8459" width="8.28515625" style="144" customWidth="1"/>
    <col min="8460" max="8460" width="7.85546875" style="144" customWidth="1"/>
    <col min="8461" max="8461" width="7" style="144" customWidth="1"/>
    <col min="8462" max="8704" width="9.140625" style="144"/>
    <col min="8705" max="8705" width="89.7109375" style="144" customWidth="1"/>
    <col min="8706" max="8706" width="16.28515625" style="144" customWidth="1"/>
    <col min="8707" max="8707" width="34.5703125" style="144" customWidth="1"/>
    <col min="8708" max="8708" width="26.140625" style="144" customWidth="1"/>
    <col min="8709" max="8709" width="7" style="144" customWidth="1"/>
    <col min="8710" max="8711" width="6.7109375" style="144" customWidth="1"/>
    <col min="8712" max="8712" width="6" style="144" customWidth="1"/>
    <col min="8713" max="8713" width="7" style="144" customWidth="1"/>
    <col min="8714" max="8715" width="8.28515625" style="144" customWidth="1"/>
    <col min="8716" max="8716" width="7.85546875" style="144" customWidth="1"/>
    <col min="8717" max="8717" width="7" style="144" customWidth="1"/>
    <col min="8718" max="8960" width="9.140625" style="144"/>
    <col min="8961" max="8961" width="89.7109375" style="144" customWidth="1"/>
    <col min="8962" max="8962" width="16.28515625" style="144" customWidth="1"/>
    <col min="8963" max="8963" width="34.5703125" style="144" customWidth="1"/>
    <col min="8964" max="8964" width="26.140625" style="144" customWidth="1"/>
    <col min="8965" max="8965" width="7" style="144" customWidth="1"/>
    <col min="8966" max="8967" width="6.7109375" style="144" customWidth="1"/>
    <col min="8968" max="8968" width="6" style="144" customWidth="1"/>
    <col min="8969" max="8969" width="7" style="144" customWidth="1"/>
    <col min="8970" max="8971" width="8.28515625" style="144" customWidth="1"/>
    <col min="8972" max="8972" width="7.85546875" style="144" customWidth="1"/>
    <col min="8973" max="8973" width="7" style="144" customWidth="1"/>
    <col min="8974" max="9216" width="9.140625" style="144"/>
    <col min="9217" max="9217" width="89.7109375" style="144" customWidth="1"/>
    <col min="9218" max="9218" width="16.28515625" style="144" customWidth="1"/>
    <col min="9219" max="9219" width="34.5703125" style="144" customWidth="1"/>
    <col min="9220" max="9220" width="26.140625" style="144" customWidth="1"/>
    <col min="9221" max="9221" width="7" style="144" customWidth="1"/>
    <col min="9222" max="9223" width="6.7109375" style="144" customWidth="1"/>
    <col min="9224" max="9224" width="6" style="144" customWidth="1"/>
    <col min="9225" max="9225" width="7" style="144" customWidth="1"/>
    <col min="9226" max="9227" width="8.28515625" style="144" customWidth="1"/>
    <col min="9228" max="9228" width="7.85546875" style="144" customWidth="1"/>
    <col min="9229" max="9229" width="7" style="144" customWidth="1"/>
    <col min="9230" max="9472" width="9.140625" style="144"/>
    <col min="9473" max="9473" width="89.7109375" style="144" customWidth="1"/>
    <col min="9474" max="9474" width="16.28515625" style="144" customWidth="1"/>
    <col min="9475" max="9475" width="34.5703125" style="144" customWidth="1"/>
    <col min="9476" max="9476" width="26.140625" style="144" customWidth="1"/>
    <col min="9477" max="9477" width="7" style="144" customWidth="1"/>
    <col min="9478" max="9479" width="6.7109375" style="144" customWidth="1"/>
    <col min="9480" max="9480" width="6" style="144" customWidth="1"/>
    <col min="9481" max="9481" width="7" style="144" customWidth="1"/>
    <col min="9482" max="9483" width="8.28515625" style="144" customWidth="1"/>
    <col min="9484" max="9484" width="7.85546875" style="144" customWidth="1"/>
    <col min="9485" max="9485" width="7" style="144" customWidth="1"/>
    <col min="9486" max="9728" width="9.140625" style="144"/>
    <col min="9729" max="9729" width="89.7109375" style="144" customWidth="1"/>
    <col min="9730" max="9730" width="16.28515625" style="144" customWidth="1"/>
    <col min="9731" max="9731" width="34.5703125" style="144" customWidth="1"/>
    <col min="9732" max="9732" width="26.140625" style="144" customWidth="1"/>
    <col min="9733" max="9733" width="7" style="144" customWidth="1"/>
    <col min="9734" max="9735" width="6.7109375" style="144" customWidth="1"/>
    <col min="9736" max="9736" width="6" style="144" customWidth="1"/>
    <col min="9737" max="9737" width="7" style="144" customWidth="1"/>
    <col min="9738" max="9739" width="8.28515625" style="144" customWidth="1"/>
    <col min="9740" max="9740" width="7.85546875" style="144" customWidth="1"/>
    <col min="9741" max="9741" width="7" style="144" customWidth="1"/>
    <col min="9742" max="9984" width="9.140625" style="144"/>
    <col min="9985" max="9985" width="89.7109375" style="144" customWidth="1"/>
    <col min="9986" max="9986" width="16.28515625" style="144" customWidth="1"/>
    <col min="9987" max="9987" width="34.5703125" style="144" customWidth="1"/>
    <col min="9988" max="9988" width="26.140625" style="144" customWidth="1"/>
    <col min="9989" max="9989" width="7" style="144" customWidth="1"/>
    <col min="9990" max="9991" width="6.7109375" style="144" customWidth="1"/>
    <col min="9992" max="9992" width="6" style="144" customWidth="1"/>
    <col min="9993" max="9993" width="7" style="144" customWidth="1"/>
    <col min="9994" max="9995" width="8.28515625" style="144" customWidth="1"/>
    <col min="9996" max="9996" width="7.85546875" style="144" customWidth="1"/>
    <col min="9997" max="9997" width="7" style="144" customWidth="1"/>
    <col min="9998" max="10240" width="9.140625" style="144"/>
    <col min="10241" max="10241" width="89.7109375" style="144" customWidth="1"/>
    <col min="10242" max="10242" width="16.28515625" style="144" customWidth="1"/>
    <col min="10243" max="10243" width="34.5703125" style="144" customWidth="1"/>
    <col min="10244" max="10244" width="26.140625" style="144" customWidth="1"/>
    <col min="10245" max="10245" width="7" style="144" customWidth="1"/>
    <col min="10246" max="10247" width="6.7109375" style="144" customWidth="1"/>
    <col min="10248" max="10248" width="6" style="144" customWidth="1"/>
    <col min="10249" max="10249" width="7" style="144" customWidth="1"/>
    <col min="10250" max="10251" width="8.28515625" style="144" customWidth="1"/>
    <col min="10252" max="10252" width="7.85546875" style="144" customWidth="1"/>
    <col min="10253" max="10253" width="7" style="144" customWidth="1"/>
    <col min="10254" max="10496" width="9.140625" style="144"/>
    <col min="10497" max="10497" width="89.7109375" style="144" customWidth="1"/>
    <col min="10498" max="10498" width="16.28515625" style="144" customWidth="1"/>
    <col min="10499" max="10499" width="34.5703125" style="144" customWidth="1"/>
    <col min="10500" max="10500" width="26.140625" style="144" customWidth="1"/>
    <col min="10501" max="10501" width="7" style="144" customWidth="1"/>
    <col min="10502" max="10503" width="6.7109375" style="144" customWidth="1"/>
    <col min="10504" max="10504" width="6" style="144" customWidth="1"/>
    <col min="10505" max="10505" width="7" style="144" customWidth="1"/>
    <col min="10506" max="10507" width="8.28515625" style="144" customWidth="1"/>
    <col min="10508" max="10508" width="7.85546875" style="144" customWidth="1"/>
    <col min="10509" max="10509" width="7" style="144" customWidth="1"/>
    <col min="10510" max="10752" width="9.140625" style="144"/>
    <col min="10753" max="10753" width="89.7109375" style="144" customWidth="1"/>
    <col min="10754" max="10754" width="16.28515625" style="144" customWidth="1"/>
    <col min="10755" max="10755" width="34.5703125" style="144" customWidth="1"/>
    <col min="10756" max="10756" width="26.140625" style="144" customWidth="1"/>
    <col min="10757" max="10757" width="7" style="144" customWidth="1"/>
    <col min="10758" max="10759" width="6.7109375" style="144" customWidth="1"/>
    <col min="10760" max="10760" width="6" style="144" customWidth="1"/>
    <col min="10761" max="10761" width="7" style="144" customWidth="1"/>
    <col min="10762" max="10763" width="8.28515625" style="144" customWidth="1"/>
    <col min="10764" max="10764" width="7.85546875" style="144" customWidth="1"/>
    <col min="10765" max="10765" width="7" style="144" customWidth="1"/>
    <col min="10766" max="11008" width="9.140625" style="144"/>
    <col min="11009" max="11009" width="89.7109375" style="144" customWidth="1"/>
    <col min="11010" max="11010" width="16.28515625" style="144" customWidth="1"/>
    <col min="11011" max="11011" width="34.5703125" style="144" customWidth="1"/>
    <col min="11012" max="11012" width="26.140625" style="144" customWidth="1"/>
    <col min="11013" max="11013" width="7" style="144" customWidth="1"/>
    <col min="11014" max="11015" width="6.7109375" style="144" customWidth="1"/>
    <col min="11016" max="11016" width="6" style="144" customWidth="1"/>
    <col min="11017" max="11017" width="7" style="144" customWidth="1"/>
    <col min="11018" max="11019" width="8.28515625" style="144" customWidth="1"/>
    <col min="11020" max="11020" width="7.85546875" style="144" customWidth="1"/>
    <col min="11021" max="11021" width="7" style="144" customWidth="1"/>
    <col min="11022" max="11264" width="9.140625" style="144"/>
    <col min="11265" max="11265" width="89.7109375" style="144" customWidth="1"/>
    <col min="11266" max="11266" width="16.28515625" style="144" customWidth="1"/>
    <col min="11267" max="11267" width="34.5703125" style="144" customWidth="1"/>
    <col min="11268" max="11268" width="26.140625" style="144" customWidth="1"/>
    <col min="11269" max="11269" width="7" style="144" customWidth="1"/>
    <col min="11270" max="11271" width="6.7109375" style="144" customWidth="1"/>
    <col min="11272" max="11272" width="6" style="144" customWidth="1"/>
    <col min="11273" max="11273" width="7" style="144" customWidth="1"/>
    <col min="11274" max="11275" width="8.28515625" style="144" customWidth="1"/>
    <col min="11276" max="11276" width="7.85546875" style="144" customWidth="1"/>
    <col min="11277" max="11277" width="7" style="144" customWidth="1"/>
    <col min="11278" max="11520" width="9.140625" style="144"/>
    <col min="11521" max="11521" width="89.7109375" style="144" customWidth="1"/>
    <col min="11522" max="11522" width="16.28515625" style="144" customWidth="1"/>
    <col min="11523" max="11523" width="34.5703125" style="144" customWidth="1"/>
    <col min="11524" max="11524" width="26.140625" style="144" customWidth="1"/>
    <col min="11525" max="11525" width="7" style="144" customWidth="1"/>
    <col min="11526" max="11527" width="6.7109375" style="144" customWidth="1"/>
    <col min="11528" max="11528" width="6" style="144" customWidth="1"/>
    <col min="11529" max="11529" width="7" style="144" customWidth="1"/>
    <col min="11530" max="11531" width="8.28515625" style="144" customWidth="1"/>
    <col min="11532" max="11532" width="7.85546875" style="144" customWidth="1"/>
    <col min="11533" max="11533" width="7" style="144" customWidth="1"/>
    <col min="11534" max="11776" width="9.140625" style="144"/>
    <col min="11777" max="11777" width="89.7109375" style="144" customWidth="1"/>
    <col min="11778" max="11778" width="16.28515625" style="144" customWidth="1"/>
    <col min="11779" max="11779" width="34.5703125" style="144" customWidth="1"/>
    <col min="11780" max="11780" width="26.140625" style="144" customWidth="1"/>
    <col min="11781" max="11781" width="7" style="144" customWidth="1"/>
    <col min="11782" max="11783" width="6.7109375" style="144" customWidth="1"/>
    <col min="11784" max="11784" width="6" style="144" customWidth="1"/>
    <col min="11785" max="11785" width="7" style="144" customWidth="1"/>
    <col min="11786" max="11787" width="8.28515625" style="144" customWidth="1"/>
    <col min="11788" max="11788" width="7.85546875" style="144" customWidth="1"/>
    <col min="11789" max="11789" width="7" style="144" customWidth="1"/>
    <col min="11790" max="12032" width="9.140625" style="144"/>
    <col min="12033" max="12033" width="89.7109375" style="144" customWidth="1"/>
    <col min="12034" max="12034" width="16.28515625" style="144" customWidth="1"/>
    <col min="12035" max="12035" width="34.5703125" style="144" customWidth="1"/>
    <col min="12036" max="12036" width="26.140625" style="144" customWidth="1"/>
    <col min="12037" max="12037" width="7" style="144" customWidth="1"/>
    <col min="12038" max="12039" width="6.7109375" style="144" customWidth="1"/>
    <col min="12040" max="12040" width="6" style="144" customWidth="1"/>
    <col min="12041" max="12041" width="7" style="144" customWidth="1"/>
    <col min="12042" max="12043" width="8.28515625" style="144" customWidth="1"/>
    <col min="12044" max="12044" width="7.85546875" style="144" customWidth="1"/>
    <col min="12045" max="12045" width="7" style="144" customWidth="1"/>
    <col min="12046" max="12288" width="9.140625" style="144"/>
    <col min="12289" max="12289" width="89.7109375" style="144" customWidth="1"/>
    <col min="12290" max="12290" width="16.28515625" style="144" customWidth="1"/>
    <col min="12291" max="12291" width="34.5703125" style="144" customWidth="1"/>
    <col min="12292" max="12292" width="26.140625" style="144" customWidth="1"/>
    <col min="12293" max="12293" width="7" style="144" customWidth="1"/>
    <col min="12294" max="12295" width="6.7109375" style="144" customWidth="1"/>
    <col min="12296" max="12296" width="6" style="144" customWidth="1"/>
    <col min="12297" max="12297" width="7" style="144" customWidth="1"/>
    <col min="12298" max="12299" width="8.28515625" style="144" customWidth="1"/>
    <col min="12300" max="12300" width="7.85546875" style="144" customWidth="1"/>
    <col min="12301" max="12301" width="7" style="144" customWidth="1"/>
    <col min="12302" max="12544" width="9.140625" style="144"/>
    <col min="12545" max="12545" width="89.7109375" style="144" customWidth="1"/>
    <col min="12546" max="12546" width="16.28515625" style="144" customWidth="1"/>
    <col min="12547" max="12547" width="34.5703125" style="144" customWidth="1"/>
    <col min="12548" max="12548" width="26.140625" style="144" customWidth="1"/>
    <col min="12549" max="12549" width="7" style="144" customWidth="1"/>
    <col min="12550" max="12551" width="6.7109375" style="144" customWidth="1"/>
    <col min="12552" max="12552" width="6" style="144" customWidth="1"/>
    <col min="12553" max="12553" width="7" style="144" customWidth="1"/>
    <col min="12554" max="12555" width="8.28515625" style="144" customWidth="1"/>
    <col min="12556" max="12556" width="7.85546875" style="144" customWidth="1"/>
    <col min="12557" max="12557" width="7" style="144" customWidth="1"/>
    <col min="12558" max="12800" width="9.140625" style="144"/>
    <col min="12801" max="12801" width="89.7109375" style="144" customWidth="1"/>
    <col min="12802" max="12802" width="16.28515625" style="144" customWidth="1"/>
    <col min="12803" max="12803" width="34.5703125" style="144" customWidth="1"/>
    <col min="12804" max="12804" width="26.140625" style="144" customWidth="1"/>
    <col min="12805" max="12805" width="7" style="144" customWidth="1"/>
    <col min="12806" max="12807" width="6.7109375" style="144" customWidth="1"/>
    <col min="12808" max="12808" width="6" style="144" customWidth="1"/>
    <col min="12809" max="12809" width="7" style="144" customWidth="1"/>
    <col min="12810" max="12811" width="8.28515625" style="144" customWidth="1"/>
    <col min="12812" max="12812" width="7.85546875" style="144" customWidth="1"/>
    <col min="12813" max="12813" width="7" style="144" customWidth="1"/>
    <col min="12814" max="13056" width="9.140625" style="144"/>
    <col min="13057" max="13057" width="89.7109375" style="144" customWidth="1"/>
    <col min="13058" max="13058" width="16.28515625" style="144" customWidth="1"/>
    <col min="13059" max="13059" width="34.5703125" style="144" customWidth="1"/>
    <col min="13060" max="13060" width="26.140625" style="144" customWidth="1"/>
    <col min="13061" max="13061" width="7" style="144" customWidth="1"/>
    <col min="13062" max="13063" width="6.7109375" style="144" customWidth="1"/>
    <col min="13064" max="13064" width="6" style="144" customWidth="1"/>
    <col min="13065" max="13065" width="7" style="144" customWidth="1"/>
    <col min="13066" max="13067" width="8.28515625" style="144" customWidth="1"/>
    <col min="13068" max="13068" width="7.85546875" style="144" customWidth="1"/>
    <col min="13069" max="13069" width="7" style="144" customWidth="1"/>
    <col min="13070" max="13312" width="9.140625" style="144"/>
    <col min="13313" max="13313" width="89.7109375" style="144" customWidth="1"/>
    <col min="13314" max="13314" width="16.28515625" style="144" customWidth="1"/>
    <col min="13315" max="13315" width="34.5703125" style="144" customWidth="1"/>
    <col min="13316" max="13316" width="26.140625" style="144" customWidth="1"/>
    <col min="13317" max="13317" width="7" style="144" customWidth="1"/>
    <col min="13318" max="13319" width="6.7109375" style="144" customWidth="1"/>
    <col min="13320" max="13320" width="6" style="144" customWidth="1"/>
    <col min="13321" max="13321" width="7" style="144" customWidth="1"/>
    <col min="13322" max="13323" width="8.28515625" style="144" customWidth="1"/>
    <col min="13324" max="13324" width="7.85546875" style="144" customWidth="1"/>
    <col min="13325" max="13325" width="7" style="144" customWidth="1"/>
    <col min="13326" max="13568" width="9.140625" style="144"/>
    <col min="13569" max="13569" width="89.7109375" style="144" customWidth="1"/>
    <col min="13570" max="13570" width="16.28515625" style="144" customWidth="1"/>
    <col min="13571" max="13571" width="34.5703125" style="144" customWidth="1"/>
    <col min="13572" max="13572" width="26.140625" style="144" customWidth="1"/>
    <col min="13573" max="13573" width="7" style="144" customWidth="1"/>
    <col min="13574" max="13575" width="6.7109375" style="144" customWidth="1"/>
    <col min="13576" max="13576" width="6" style="144" customWidth="1"/>
    <col min="13577" max="13577" width="7" style="144" customWidth="1"/>
    <col min="13578" max="13579" width="8.28515625" style="144" customWidth="1"/>
    <col min="13580" max="13580" width="7.85546875" style="144" customWidth="1"/>
    <col min="13581" max="13581" width="7" style="144" customWidth="1"/>
    <col min="13582" max="13824" width="9.140625" style="144"/>
    <col min="13825" max="13825" width="89.7109375" style="144" customWidth="1"/>
    <col min="13826" max="13826" width="16.28515625" style="144" customWidth="1"/>
    <col min="13827" max="13827" width="34.5703125" style="144" customWidth="1"/>
    <col min="13828" max="13828" width="26.140625" style="144" customWidth="1"/>
    <col min="13829" max="13829" width="7" style="144" customWidth="1"/>
    <col min="13830" max="13831" width="6.7109375" style="144" customWidth="1"/>
    <col min="13832" max="13832" width="6" style="144" customWidth="1"/>
    <col min="13833" max="13833" width="7" style="144" customWidth="1"/>
    <col min="13834" max="13835" width="8.28515625" style="144" customWidth="1"/>
    <col min="13836" max="13836" width="7.85546875" style="144" customWidth="1"/>
    <col min="13837" max="13837" width="7" style="144" customWidth="1"/>
    <col min="13838" max="14080" width="9.140625" style="144"/>
    <col min="14081" max="14081" width="89.7109375" style="144" customWidth="1"/>
    <col min="14082" max="14082" width="16.28515625" style="144" customWidth="1"/>
    <col min="14083" max="14083" width="34.5703125" style="144" customWidth="1"/>
    <col min="14084" max="14084" width="26.140625" style="144" customWidth="1"/>
    <col min="14085" max="14085" width="7" style="144" customWidth="1"/>
    <col min="14086" max="14087" width="6.7109375" style="144" customWidth="1"/>
    <col min="14088" max="14088" width="6" style="144" customWidth="1"/>
    <col min="14089" max="14089" width="7" style="144" customWidth="1"/>
    <col min="14090" max="14091" width="8.28515625" style="144" customWidth="1"/>
    <col min="14092" max="14092" width="7.85546875" style="144" customWidth="1"/>
    <col min="14093" max="14093" width="7" style="144" customWidth="1"/>
    <col min="14094" max="14336" width="9.140625" style="144"/>
    <col min="14337" max="14337" width="89.7109375" style="144" customWidth="1"/>
    <col min="14338" max="14338" width="16.28515625" style="144" customWidth="1"/>
    <col min="14339" max="14339" width="34.5703125" style="144" customWidth="1"/>
    <col min="14340" max="14340" width="26.140625" style="144" customWidth="1"/>
    <col min="14341" max="14341" width="7" style="144" customWidth="1"/>
    <col min="14342" max="14343" width="6.7109375" style="144" customWidth="1"/>
    <col min="14344" max="14344" width="6" style="144" customWidth="1"/>
    <col min="14345" max="14345" width="7" style="144" customWidth="1"/>
    <col min="14346" max="14347" width="8.28515625" style="144" customWidth="1"/>
    <col min="14348" max="14348" width="7.85546875" style="144" customWidth="1"/>
    <col min="14349" max="14349" width="7" style="144" customWidth="1"/>
    <col min="14350" max="14592" width="9.140625" style="144"/>
    <col min="14593" max="14593" width="89.7109375" style="144" customWidth="1"/>
    <col min="14594" max="14594" width="16.28515625" style="144" customWidth="1"/>
    <col min="14595" max="14595" width="34.5703125" style="144" customWidth="1"/>
    <col min="14596" max="14596" width="26.140625" style="144" customWidth="1"/>
    <col min="14597" max="14597" width="7" style="144" customWidth="1"/>
    <col min="14598" max="14599" width="6.7109375" style="144" customWidth="1"/>
    <col min="14600" max="14600" width="6" style="144" customWidth="1"/>
    <col min="14601" max="14601" width="7" style="144" customWidth="1"/>
    <col min="14602" max="14603" width="8.28515625" style="144" customWidth="1"/>
    <col min="14604" max="14604" width="7.85546875" style="144" customWidth="1"/>
    <col min="14605" max="14605" width="7" style="144" customWidth="1"/>
    <col min="14606" max="14848" width="9.140625" style="144"/>
    <col min="14849" max="14849" width="89.7109375" style="144" customWidth="1"/>
    <col min="14850" max="14850" width="16.28515625" style="144" customWidth="1"/>
    <col min="14851" max="14851" width="34.5703125" style="144" customWidth="1"/>
    <col min="14852" max="14852" width="26.140625" style="144" customWidth="1"/>
    <col min="14853" max="14853" width="7" style="144" customWidth="1"/>
    <col min="14854" max="14855" width="6.7109375" style="144" customWidth="1"/>
    <col min="14856" max="14856" width="6" style="144" customWidth="1"/>
    <col min="14857" max="14857" width="7" style="144" customWidth="1"/>
    <col min="14858" max="14859" width="8.28515625" style="144" customWidth="1"/>
    <col min="14860" max="14860" width="7.85546875" style="144" customWidth="1"/>
    <col min="14861" max="14861" width="7" style="144" customWidth="1"/>
    <col min="14862" max="15104" width="9.140625" style="144"/>
    <col min="15105" max="15105" width="89.7109375" style="144" customWidth="1"/>
    <col min="15106" max="15106" width="16.28515625" style="144" customWidth="1"/>
    <col min="15107" max="15107" width="34.5703125" style="144" customWidth="1"/>
    <col min="15108" max="15108" width="26.140625" style="144" customWidth="1"/>
    <col min="15109" max="15109" width="7" style="144" customWidth="1"/>
    <col min="15110" max="15111" width="6.7109375" style="144" customWidth="1"/>
    <col min="15112" max="15112" width="6" style="144" customWidth="1"/>
    <col min="15113" max="15113" width="7" style="144" customWidth="1"/>
    <col min="15114" max="15115" width="8.28515625" style="144" customWidth="1"/>
    <col min="15116" max="15116" width="7.85546875" style="144" customWidth="1"/>
    <col min="15117" max="15117" width="7" style="144" customWidth="1"/>
    <col min="15118" max="15360" width="9.140625" style="144"/>
    <col min="15361" max="15361" width="89.7109375" style="144" customWidth="1"/>
    <col min="15362" max="15362" width="16.28515625" style="144" customWidth="1"/>
    <col min="15363" max="15363" width="34.5703125" style="144" customWidth="1"/>
    <col min="15364" max="15364" width="26.140625" style="144" customWidth="1"/>
    <col min="15365" max="15365" width="7" style="144" customWidth="1"/>
    <col min="15366" max="15367" width="6.7109375" style="144" customWidth="1"/>
    <col min="15368" max="15368" width="6" style="144" customWidth="1"/>
    <col min="15369" max="15369" width="7" style="144" customWidth="1"/>
    <col min="15370" max="15371" width="8.28515625" style="144" customWidth="1"/>
    <col min="15372" max="15372" width="7.85546875" style="144" customWidth="1"/>
    <col min="15373" max="15373" width="7" style="144" customWidth="1"/>
    <col min="15374" max="15616" width="9.140625" style="144"/>
    <col min="15617" max="15617" width="89.7109375" style="144" customWidth="1"/>
    <col min="15618" max="15618" width="16.28515625" style="144" customWidth="1"/>
    <col min="15619" max="15619" width="34.5703125" style="144" customWidth="1"/>
    <col min="15620" max="15620" width="26.140625" style="144" customWidth="1"/>
    <col min="15621" max="15621" width="7" style="144" customWidth="1"/>
    <col min="15622" max="15623" width="6.7109375" style="144" customWidth="1"/>
    <col min="15624" max="15624" width="6" style="144" customWidth="1"/>
    <col min="15625" max="15625" width="7" style="144" customWidth="1"/>
    <col min="15626" max="15627" width="8.28515625" style="144" customWidth="1"/>
    <col min="15628" max="15628" width="7.85546875" style="144" customWidth="1"/>
    <col min="15629" max="15629" width="7" style="144" customWidth="1"/>
    <col min="15630" max="15872" width="9.140625" style="144"/>
    <col min="15873" max="15873" width="89.7109375" style="144" customWidth="1"/>
    <col min="15874" max="15874" width="16.28515625" style="144" customWidth="1"/>
    <col min="15875" max="15875" width="34.5703125" style="144" customWidth="1"/>
    <col min="15876" max="15876" width="26.140625" style="144" customWidth="1"/>
    <col min="15877" max="15877" width="7" style="144" customWidth="1"/>
    <col min="15878" max="15879" width="6.7109375" style="144" customWidth="1"/>
    <col min="15880" max="15880" width="6" style="144" customWidth="1"/>
    <col min="15881" max="15881" width="7" style="144" customWidth="1"/>
    <col min="15882" max="15883" width="8.28515625" style="144" customWidth="1"/>
    <col min="15884" max="15884" width="7.85546875" style="144" customWidth="1"/>
    <col min="15885" max="15885" width="7" style="144" customWidth="1"/>
    <col min="15886" max="16128" width="9.140625" style="144"/>
    <col min="16129" max="16129" width="89.7109375" style="144" customWidth="1"/>
    <col min="16130" max="16130" width="16.28515625" style="144" customWidth="1"/>
    <col min="16131" max="16131" width="34.5703125" style="144" customWidth="1"/>
    <col min="16132" max="16132" width="26.140625" style="144" customWidth="1"/>
    <col min="16133" max="16133" width="7" style="144" customWidth="1"/>
    <col min="16134" max="16135" width="6.7109375" style="144" customWidth="1"/>
    <col min="16136" max="16136" width="6" style="144" customWidth="1"/>
    <col min="16137" max="16137" width="7" style="144" customWidth="1"/>
    <col min="16138" max="16139" width="8.28515625" style="144" customWidth="1"/>
    <col min="16140" max="16140" width="7.85546875" style="144" customWidth="1"/>
    <col min="16141" max="16141" width="7" style="144" customWidth="1"/>
    <col min="16142" max="16384" width="9.140625" style="144"/>
  </cols>
  <sheetData>
    <row r="1" spans="1:4" s="138" customFormat="1">
      <c r="B1" s="139"/>
      <c r="C1" s="140"/>
      <c r="D1" s="140"/>
    </row>
    <row r="2" spans="1:4" s="138" customFormat="1" ht="18.75">
      <c r="A2" s="141" t="s">
        <v>1059</v>
      </c>
      <c r="B2" s="139"/>
      <c r="C2" s="140"/>
      <c r="D2" s="140"/>
    </row>
    <row r="3" spans="1:4" s="138" customFormat="1">
      <c r="B3" s="139"/>
      <c r="C3" s="140"/>
      <c r="D3" s="140"/>
    </row>
    <row r="4" spans="1:4" s="138" customFormat="1">
      <c r="B4" s="139"/>
      <c r="C4" s="140"/>
      <c r="D4" s="140"/>
    </row>
    <row r="5" spans="1:4" s="138" customFormat="1">
      <c r="A5" s="138" t="s">
        <v>1060</v>
      </c>
      <c r="B5" s="139"/>
      <c r="C5" s="140"/>
      <c r="D5" s="140"/>
    </row>
    <row r="6" spans="1:4" s="138" customFormat="1">
      <c r="A6" s="498" t="s">
        <v>1061</v>
      </c>
      <c r="B6" s="139"/>
      <c r="C6" s="140"/>
      <c r="D6" s="140"/>
    </row>
    <row r="7" spans="1:4" s="138" customFormat="1">
      <c r="A7" s="498" t="s">
        <v>1062</v>
      </c>
      <c r="B7" s="139"/>
      <c r="C7" s="140"/>
      <c r="D7" s="140"/>
    </row>
    <row r="8" spans="1:4" s="138" customFormat="1">
      <c r="A8" s="498" t="s">
        <v>1063</v>
      </c>
      <c r="B8" s="139"/>
      <c r="C8" s="140"/>
      <c r="D8" s="140"/>
    </row>
    <row r="9" spans="1:4" s="138" customFormat="1">
      <c r="B9" s="139"/>
      <c r="C9" s="140"/>
      <c r="D9" s="140"/>
    </row>
    <row r="10" spans="1:4" s="138" customFormat="1">
      <c r="A10" s="138" t="s">
        <v>1057</v>
      </c>
      <c r="B10" s="139"/>
      <c r="C10" s="140"/>
      <c r="D10" s="140"/>
    </row>
    <row r="11" spans="1:4" s="138" customFormat="1">
      <c r="B11" s="139"/>
      <c r="C11" s="140"/>
      <c r="D11" s="140"/>
    </row>
    <row r="12" spans="1:4" s="138" customFormat="1">
      <c r="A12" s="138" t="s">
        <v>77</v>
      </c>
      <c r="B12" s="139"/>
      <c r="C12" s="140"/>
      <c r="D12" s="140"/>
    </row>
    <row r="13" spans="1:4" s="138" customFormat="1">
      <c r="A13" s="138" t="s">
        <v>78</v>
      </c>
      <c r="B13" s="139"/>
      <c r="C13" s="140"/>
      <c r="D13" s="140"/>
    </row>
    <row r="14" spans="1:4" s="138" customFormat="1">
      <c r="A14" s="138" t="s">
        <v>1070</v>
      </c>
      <c r="B14" s="139"/>
      <c r="C14" s="140"/>
      <c r="D14" s="140"/>
    </row>
    <row r="15" spans="1:4" s="138" customFormat="1">
      <c r="B15" s="139"/>
      <c r="C15" s="140"/>
      <c r="D15" s="140"/>
    </row>
    <row r="16" spans="1:4" s="138" customFormat="1">
      <c r="A16" s="142" t="s">
        <v>79</v>
      </c>
      <c r="B16" s="139"/>
      <c r="C16" s="140"/>
      <c r="D16" s="140"/>
    </row>
    <row r="17" spans="1:4" s="138" customFormat="1">
      <c r="B17" s="139"/>
      <c r="C17" s="140"/>
      <c r="D17" s="140"/>
    </row>
    <row r="18" spans="1:4" s="138" customFormat="1">
      <c r="B18" s="139"/>
      <c r="C18" s="140"/>
      <c r="D18" s="140"/>
    </row>
    <row r="19" spans="1:4" s="138" customFormat="1">
      <c r="B19" s="139"/>
      <c r="C19" s="140"/>
      <c r="D19" s="140"/>
    </row>
    <row r="20" spans="1:4" s="557" customFormat="1">
      <c r="A20" s="138"/>
      <c r="B20" s="558"/>
      <c r="C20" s="559"/>
      <c r="D20" s="559"/>
    </row>
    <row r="21" spans="1:4" s="557" customFormat="1">
      <c r="A21" s="138"/>
      <c r="B21" s="558"/>
      <c r="C21" s="559"/>
      <c r="D21" s="559"/>
    </row>
    <row r="22" spans="1:4" s="138" customFormat="1">
      <c r="A22" s="142" t="s">
        <v>80</v>
      </c>
      <c r="B22" s="139"/>
      <c r="C22" s="140"/>
      <c r="D22" s="140"/>
    </row>
    <row r="23" spans="1:4" s="138" customFormat="1">
      <c r="B23" s="139"/>
      <c r="C23" s="140"/>
      <c r="D23" s="140"/>
    </row>
    <row r="24" spans="1:4" s="138" customFormat="1">
      <c r="B24" s="139"/>
      <c r="C24" s="140"/>
      <c r="D24" s="140"/>
    </row>
    <row r="25" spans="1:4" s="138" customFormat="1">
      <c r="B25" s="139"/>
      <c r="C25" s="140"/>
      <c r="D25" s="140"/>
    </row>
    <row r="26" spans="1:4" s="138" customFormat="1">
      <c r="B26" s="139"/>
      <c r="C26" s="140"/>
      <c r="D26" s="140"/>
    </row>
    <row r="27" spans="1:4" s="138" customFormat="1">
      <c r="B27" s="139"/>
      <c r="C27" s="140"/>
      <c r="D27" s="140"/>
    </row>
    <row r="28" spans="1:4" s="138" customFormat="1">
      <c r="B28" s="139"/>
      <c r="C28" s="140"/>
      <c r="D28" s="140"/>
    </row>
    <row r="29" spans="1:4" s="138" customFormat="1">
      <c r="B29" s="139"/>
      <c r="C29" s="140"/>
      <c r="D29" s="140"/>
    </row>
    <row r="30" spans="1:4" s="138" customFormat="1">
      <c r="B30" s="139"/>
      <c r="C30" s="140"/>
      <c r="D30" s="140"/>
    </row>
    <row r="31" spans="1:4" s="138" customFormat="1">
      <c r="B31" s="139"/>
      <c r="C31" s="140"/>
      <c r="D31" s="140"/>
    </row>
    <row r="32" spans="1:4" s="138" customFormat="1">
      <c r="B32" s="139"/>
      <c r="C32" s="140"/>
      <c r="D32" s="140"/>
    </row>
    <row r="33" spans="1:4" s="138" customFormat="1">
      <c r="A33" s="142" t="s">
        <v>81</v>
      </c>
      <c r="B33" s="139"/>
      <c r="C33" s="140"/>
      <c r="D33" s="140"/>
    </row>
    <row r="34" spans="1:4" s="138" customFormat="1">
      <c r="B34" s="139"/>
      <c r="C34" s="140"/>
      <c r="D34" s="140"/>
    </row>
    <row r="35" spans="1:4" s="138" customFormat="1">
      <c r="B35" s="139"/>
      <c r="C35" s="140"/>
      <c r="D35" s="140"/>
    </row>
    <row r="36" spans="1:4" s="138" customFormat="1">
      <c r="B36" s="139"/>
      <c r="C36" s="140"/>
      <c r="D36" s="140"/>
    </row>
    <row r="37" spans="1:4" s="138" customFormat="1">
      <c r="B37" s="139"/>
      <c r="C37" s="140"/>
      <c r="D37" s="140"/>
    </row>
    <row r="38" spans="1:4" s="138" customFormat="1">
      <c r="B38" s="139"/>
      <c r="C38" s="140"/>
      <c r="D38" s="140"/>
    </row>
    <row r="39" spans="1:4" s="138" customFormat="1">
      <c r="A39" s="142" t="s">
        <v>82</v>
      </c>
      <c r="B39" s="139"/>
      <c r="C39" s="140"/>
      <c r="D39" s="140"/>
    </row>
    <row r="40" spans="1:4" s="138" customFormat="1">
      <c r="B40" s="139"/>
      <c r="C40" s="140"/>
      <c r="D40" s="140"/>
    </row>
    <row r="41" spans="1:4" s="138" customFormat="1">
      <c r="A41" s="138" t="s">
        <v>1071</v>
      </c>
      <c r="B41" s="139"/>
      <c r="C41" s="140"/>
      <c r="D41" s="140"/>
    </row>
    <row r="42" spans="1:4" s="138" customFormat="1">
      <c r="A42" s="138" t="s">
        <v>1072</v>
      </c>
      <c r="B42" s="139"/>
      <c r="C42" s="140"/>
      <c r="D42" s="140"/>
    </row>
    <row r="43" spans="1:4" s="138" customFormat="1">
      <c r="A43" s="138" t="s">
        <v>83</v>
      </c>
      <c r="B43" s="139"/>
      <c r="C43" s="140"/>
      <c r="D43" s="140"/>
    </row>
    <row r="44" spans="1:4" s="138" customFormat="1">
      <c r="A44" s="138" t="s">
        <v>1073</v>
      </c>
      <c r="B44" s="139"/>
      <c r="C44" s="140"/>
      <c r="D44" s="140"/>
    </row>
    <row r="45" spans="1:4" s="138" customFormat="1">
      <c r="A45" s="138" t="s">
        <v>84</v>
      </c>
      <c r="B45" s="139"/>
      <c r="C45" s="140"/>
      <c r="D45" s="140"/>
    </row>
    <row r="46" spans="1:4" s="138" customFormat="1">
      <c r="B46" s="139"/>
      <c r="C46" s="140"/>
      <c r="D46" s="140"/>
    </row>
    <row r="47" spans="1:4" s="138" customFormat="1">
      <c r="B47" s="139"/>
      <c r="C47" s="140"/>
      <c r="D47" s="140"/>
    </row>
    <row r="48" spans="1:4" s="138" customFormat="1">
      <c r="B48" s="139"/>
      <c r="C48" s="140"/>
      <c r="D48" s="140"/>
    </row>
    <row r="49" spans="1:4" s="138" customFormat="1">
      <c r="B49" s="139"/>
      <c r="C49" s="140"/>
      <c r="D49" s="140"/>
    </row>
    <row r="50" spans="1:4" s="138" customFormat="1">
      <c r="B50" s="139"/>
      <c r="C50" s="140"/>
      <c r="D50" s="140"/>
    </row>
    <row r="51" spans="1:4" s="138" customFormat="1">
      <c r="A51" s="138" t="s">
        <v>1068</v>
      </c>
      <c r="B51" s="139"/>
      <c r="C51" s="140"/>
      <c r="D51" s="140"/>
    </row>
    <row r="52" spans="1:4" s="138" customFormat="1">
      <c r="B52" s="139"/>
      <c r="C52" s="140"/>
      <c r="D52" s="140"/>
    </row>
    <row r="53" spans="1:4" s="138" customFormat="1">
      <c r="A53" s="143" t="s">
        <v>1058</v>
      </c>
      <c r="B53" s="135"/>
      <c r="C53" s="140"/>
      <c r="D53" s="140"/>
    </row>
    <row r="54" spans="1:4" s="138" customFormat="1">
      <c r="B54" s="139"/>
      <c r="C54" s="140"/>
      <c r="D54" s="140"/>
    </row>
    <row r="55" spans="1:4" s="138" customFormat="1">
      <c r="B55" s="139"/>
      <c r="C55" s="140"/>
      <c r="D55" s="140"/>
    </row>
    <row r="56" spans="1:4" s="138" customFormat="1">
      <c r="B56" s="139"/>
      <c r="C56" s="140"/>
      <c r="D56" s="140"/>
    </row>
    <row r="57" spans="1:4" s="138" customFormat="1">
      <c r="B57" s="139"/>
      <c r="C57" s="140"/>
      <c r="D57" s="140"/>
    </row>
    <row r="58" spans="1:4" s="138" customFormat="1">
      <c r="B58" s="139"/>
      <c r="C58" s="140"/>
      <c r="D58" s="140"/>
    </row>
    <row r="59" spans="1:4" s="138" customFormat="1">
      <c r="B59" s="139"/>
      <c r="C59" s="140"/>
      <c r="D59" s="140"/>
    </row>
    <row r="60" spans="1:4" s="138" customFormat="1">
      <c r="B60" s="139"/>
      <c r="C60" s="140"/>
      <c r="D60" s="140"/>
    </row>
    <row r="61" spans="1:4" s="138" customFormat="1">
      <c r="B61" s="139"/>
      <c r="C61" s="140"/>
      <c r="D61" s="140"/>
    </row>
    <row r="62" spans="1:4" s="138" customFormat="1">
      <c r="B62" s="139"/>
      <c r="C62" s="140"/>
      <c r="D62" s="140"/>
    </row>
    <row r="63" spans="1:4" s="138" customFormat="1">
      <c r="B63" s="139"/>
      <c r="C63" s="140"/>
      <c r="D63" s="140"/>
    </row>
    <row r="64" spans="1:4" s="138" customFormat="1">
      <c r="B64" s="139"/>
      <c r="C64" s="140"/>
      <c r="D64" s="140"/>
    </row>
    <row r="65" spans="2:4" s="138" customFormat="1">
      <c r="B65" s="139"/>
      <c r="C65" s="140"/>
      <c r="D65" s="140"/>
    </row>
    <row r="66" spans="2:4" s="138" customFormat="1">
      <c r="B66" s="139"/>
      <c r="C66" s="140"/>
      <c r="D66" s="140"/>
    </row>
    <row r="67" spans="2:4" s="138" customFormat="1">
      <c r="B67" s="139"/>
      <c r="C67" s="140"/>
      <c r="D67" s="140"/>
    </row>
    <row r="68" spans="2:4" s="138" customFormat="1">
      <c r="B68" s="139"/>
      <c r="C68" s="140"/>
      <c r="D68" s="140"/>
    </row>
    <row r="69" spans="2:4" s="138" customFormat="1">
      <c r="B69" s="139"/>
      <c r="C69" s="140"/>
      <c r="D69" s="140"/>
    </row>
    <row r="70" spans="2:4" s="138" customFormat="1">
      <c r="B70" s="139"/>
      <c r="C70" s="140"/>
      <c r="D70" s="140"/>
    </row>
    <row r="71" spans="2:4" s="138" customFormat="1">
      <c r="B71" s="139"/>
      <c r="C71" s="140"/>
      <c r="D71" s="140"/>
    </row>
    <row r="72" spans="2:4" s="138" customFormat="1">
      <c r="B72" s="139"/>
      <c r="C72" s="140"/>
      <c r="D72" s="140"/>
    </row>
    <row r="73" spans="2:4" s="138" customFormat="1">
      <c r="B73" s="139"/>
      <c r="C73" s="140"/>
      <c r="D73" s="140"/>
    </row>
    <row r="74" spans="2:4" s="138" customFormat="1">
      <c r="B74" s="139"/>
      <c r="C74" s="140"/>
      <c r="D74" s="140"/>
    </row>
    <row r="75" spans="2:4" s="138" customFormat="1">
      <c r="B75" s="139"/>
      <c r="C75" s="140"/>
      <c r="D75" s="140"/>
    </row>
    <row r="76" spans="2:4" s="138" customFormat="1">
      <c r="B76" s="139"/>
      <c r="C76" s="140"/>
      <c r="D76" s="140"/>
    </row>
    <row r="77" spans="2:4" s="138" customFormat="1">
      <c r="B77" s="139"/>
      <c r="C77" s="140"/>
      <c r="D77" s="140"/>
    </row>
    <row r="78" spans="2:4" s="138" customFormat="1">
      <c r="B78" s="139"/>
      <c r="C78" s="140"/>
      <c r="D78" s="140"/>
    </row>
    <row r="79" spans="2:4" s="138" customFormat="1">
      <c r="B79" s="139"/>
      <c r="C79" s="140"/>
      <c r="D79" s="140"/>
    </row>
    <row r="80" spans="2:4" s="138" customFormat="1">
      <c r="B80" s="139"/>
      <c r="C80" s="140"/>
      <c r="D80" s="140"/>
    </row>
    <row r="81" spans="2:4" s="138" customFormat="1">
      <c r="B81" s="139"/>
      <c r="C81" s="140"/>
      <c r="D81" s="140"/>
    </row>
    <row r="82" spans="2:4" s="138" customFormat="1">
      <c r="B82" s="139"/>
      <c r="C82" s="140"/>
      <c r="D82" s="140"/>
    </row>
    <row r="83" spans="2:4" s="138" customFormat="1">
      <c r="B83" s="139"/>
      <c r="C83" s="140"/>
      <c r="D83" s="140"/>
    </row>
    <row r="84" spans="2:4" s="138" customFormat="1">
      <c r="B84" s="139"/>
      <c r="C84" s="140"/>
      <c r="D84" s="140"/>
    </row>
    <row r="85" spans="2:4" s="138" customFormat="1">
      <c r="B85" s="139"/>
      <c r="C85" s="140"/>
      <c r="D85" s="140"/>
    </row>
    <row r="86" spans="2:4" s="138" customFormat="1">
      <c r="B86" s="139"/>
      <c r="C86" s="140"/>
      <c r="D86" s="140"/>
    </row>
    <row r="87" spans="2:4" s="138" customFormat="1">
      <c r="B87" s="139"/>
      <c r="C87" s="140"/>
      <c r="D87" s="140"/>
    </row>
    <row r="88" spans="2:4" s="138" customFormat="1">
      <c r="B88" s="139"/>
      <c r="C88" s="140"/>
      <c r="D88" s="140"/>
    </row>
    <row r="89" spans="2:4" s="138" customFormat="1">
      <c r="B89" s="139"/>
      <c r="C89" s="140"/>
      <c r="D89" s="140"/>
    </row>
    <row r="90" spans="2:4" s="138" customFormat="1">
      <c r="B90" s="139"/>
      <c r="C90" s="140"/>
      <c r="D90" s="140"/>
    </row>
    <row r="91" spans="2:4" s="138" customFormat="1">
      <c r="B91" s="139"/>
      <c r="C91" s="140"/>
      <c r="D91" s="140"/>
    </row>
    <row r="92" spans="2:4" s="138" customFormat="1">
      <c r="B92" s="139"/>
      <c r="C92" s="140"/>
      <c r="D92" s="140"/>
    </row>
    <row r="93" spans="2:4" s="138" customFormat="1">
      <c r="B93" s="139"/>
      <c r="C93" s="140"/>
      <c r="D93" s="140"/>
    </row>
    <row r="94" spans="2:4" s="138" customFormat="1">
      <c r="B94" s="139"/>
      <c r="C94" s="140"/>
      <c r="D94" s="140"/>
    </row>
    <row r="95" spans="2:4" s="138" customFormat="1">
      <c r="B95" s="139"/>
      <c r="C95" s="140"/>
      <c r="D95" s="140"/>
    </row>
    <row r="96" spans="2:4" s="138" customFormat="1">
      <c r="B96" s="139"/>
      <c r="C96" s="140"/>
      <c r="D96" s="140"/>
    </row>
    <row r="97" spans="2:4" s="138" customFormat="1">
      <c r="B97" s="139"/>
      <c r="C97" s="140"/>
      <c r="D97" s="140"/>
    </row>
    <row r="98" spans="2:4" s="138" customFormat="1">
      <c r="B98" s="139"/>
      <c r="C98" s="140"/>
      <c r="D98" s="140"/>
    </row>
    <row r="99" spans="2:4" s="138" customFormat="1">
      <c r="B99" s="139"/>
      <c r="C99" s="140"/>
      <c r="D99" s="140"/>
    </row>
    <row r="100" spans="2:4" s="138" customFormat="1">
      <c r="B100" s="139"/>
      <c r="C100" s="140"/>
      <c r="D100" s="140"/>
    </row>
    <row r="101" spans="2:4" s="138" customFormat="1">
      <c r="B101" s="139"/>
      <c r="C101" s="140"/>
      <c r="D101" s="140"/>
    </row>
    <row r="102" spans="2:4" s="138" customFormat="1">
      <c r="B102" s="139"/>
      <c r="C102" s="140"/>
      <c r="D102" s="140"/>
    </row>
    <row r="103" spans="2:4" s="138" customFormat="1">
      <c r="B103" s="139"/>
      <c r="C103" s="140"/>
      <c r="D103" s="140"/>
    </row>
    <row r="104" spans="2:4" s="138" customFormat="1">
      <c r="B104" s="139"/>
      <c r="C104" s="140"/>
      <c r="D104" s="140"/>
    </row>
    <row r="105" spans="2:4" s="138" customFormat="1">
      <c r="B105" s="139"/>
      <c r="C105" s="140"/>
      <c r="D105" s="140"/>
    </row>
    <row r="106" spans="2:4" s="138" customFormat="1">
      <c r="B106" s="139"/>
      <c r="C106" s="140"/>
      <c r="D106" s="140"/>
    </row>
    <row r="107" spans="2:4" s="138" customFormat="1">
      <c r="B107" s="139"/>
      <c r="C107" s="140"/>
      <c r="D107" s="140"/>
    </row>
    <row r="108" spans="2:4" s="138" customFormat="1">
      <c r="B108" s="139"/>
      <c r="C108" s="140"/>
      <c r="D108" s="140"/>
    </row>
    <row r="109" spans="2:4" s="138" customFormat="1">
      <c r="B109" s="139"/>
      <c r="C109" s="140"/>
      <c r="D109" s="140"/>
    </row>
    <row r="110" spans="2:4" s="138" customFormat="1">
      <c r="B110" s="139"/>
      <c r="C110" s="140"/>
      <c r="D110" s="140"/>
    </row>
    <row r="111" spans="2:4" s="138" customFormat="1">
      <c r="B111" s="139"/>
      <c r="C111" s="140"/>
      <c r="D111" s="140"/>
    </row>
    <row r="112" spans="2:4" s="138" customFormat="1">
      <c r="B112" s="139"/>
      <c r="C112" s="140"/>
      <c r="D112" s="140"/>
    </row>
    <row r="113" spans="2:4" s="138" customFormat="1">
      <c r="B113" s="139"/>
      <c r="C113" s="140"/>
      <c r="D113" s="140"/>
    </row>
    <row r="114" spans="2:4" s="138" customFormat="1">
      <c r="B114" s="139"/>
      <c r="C114" s="140"/>
      <c r="D114" s="140"/>
    </row>
    <row r="115" spans="2:4" s="138" customFormat="1">
      <c r="B115" s="139"/>
      <c r="C115" s="140"/>
      <c r="D115" s="140"/>
    </row>
    <row r="116" spans="2:4" s="138" customFormat="1">
      <c r="B116" s="139"/>
      <c r="C116" s="140"/>
      <c r="D116" s="140"/>
    </row>
    <row r="117" spans="2:4" s="138" customFormat="1">
      <c r="B117" s="139"/>
      <c r="C117" s="140"/>
      <c r="D117" s="140"/>
    </row>
    <row r="118" spans="2:4" s="138" customFormat="1">
      <c r="B118" s="139"/>
      <c r="C118" s="140"/>
      <c r="D118" s="140"/>
    </row>
    <row r="119" spans="2:4" s="138" customFormat="1">
      <c r="B119" s="139"/>
      <c r="C119" s="140"/>
      <c r="D119" s="140"/>
    </row>
    <row r="120" spans="2:4" s="138" customFormat="1">
      <c r="B120" s="139"/>
      <c r="C120" s="140"/>
      <c r="D120" s="140"/>
    </row>
    <row r="121" spans="2:4" s="138" customFormat="1">
      <c r="B121" s="139"/>
      <c r="C121" s="140"/>
      <c r="D121" s="140"/>
    </row>
    <row r="122" spans="2:4" s="138" customFormat="1">
      <c r="B122" s="139"/>
      <c r="C122" s="140"/>
      <c r="D122" s="140"/>
    </row>
    <row r="123" spans="2:4" s="138" customFormat="1">
      <c r="B123" s="139"/>
      <c r="C123" s="140"/>
      <c r="D123" s="140"/>
    </row>
    <row r="124" spans="2:4" s="138" customFormat="1">
      <c r="B124" s="139"/>
      <c r="C124" s="140"/>
      <c r="D124" s="140"/>
    </row>
    <row r="125" spans="2:4" s="138" customFormat="1">
      <c r="B125" s="139"/>
      <c r="C125" s="140"/>
      <c r="D125" s="140"/>
    </row>
    <row r="126" spans="2:4" s="138" customFormat="1">
      <c r="B126" s="139"/>
      <c r="C126" s="140"/>
      <c r="D126" s="140"/>
    </row>
    <row r="127" spans="2:4" s="138" customFormat="1">
      <c r="B127" s="139"/>
      <c r="C127" s="140"/>
      <c r="D127" s="140"/>
    </row>
    <row r="128" spans="2:4" s="138" customFormat="1">
      <c r="B128" s="139"/>
      <c r="C128" s="140"/>
      <c r="D128" s="140"/>
    </row>
    <row r="129" spans="2:4" s="138" customFormat="1">
      <c r="B129" s="139"/>
      <c r="C129" s="140"/>
      <c r="D129" s="140"/>
    </row>
    <row r="130" spans="2:4" s="138" customFormat="1">
      <c r="B130" s="139"/>
      <c r="C130" s="140"/>
      <c r="D130" s="140"/>
    </row>
    <row r="131" spans="2:4" s="138" customFormat="1">
      <c r="B131" s="139"/>
      <c r="C131" s="140"/>
      <c r="D131" s="140"/>
    </row>
    <row r="132" spans="2:4" s="138" customFormat="1">
      <c r="B132" s="139"/>
      <c r="C132" s="140"/>
      <c r="D132" s="140"/>
    </row>
    <row r="133" spans="2:4" s="138" customFormat="1">
      <c r="B133" s="139"/>
      <c r="C133" s="140"/>
      <c r="D133" s="140"/>
    </row>
    <row r="134" spans="2:4" s="138" customFormat="1">
      <c r="B134" s="139"/>
      <c r="C134" s="140"/>
      <c r="D134" s="140"/>
    </row>
    <row r="135" spans="2:4" s="138" customFormat="1">
      <c r="B135" s="139"/>
      <c r="C135" s="140"/>
      <c r="D135" s="140"/>
    </row>
    <row r="136" spans="2:4" s="138" customFormat="1">
      <c r="B136" s="139"/>
      <c r="C136" s="140"/>
      <c r="D136" s="140"/>
    </row>
    <row r="137" spans="2:4" s="138" customFormat="1">
      <c r="B137" s="139"/>
      <c r="C137" s="140"/>
      <c r="D137" s="140"/>
    </row>
    <row r="138" spans="2:4" s="138" customFormat="1">
      <c r="B138" s="139"/>
      <c r="C138" s="140"/>
      <c r="D138" s="140"/>
    </row>
    <row r="139" spans="2:4" s="138" customFormat="1">
      <c r="B139" s="139"/>
      <c r="C139" s="140"/>
      <c r="D139" s="140"/>
    </row>
    <row r="140" spans="2:4" s="138" customFormat="1">
      <c r="B140" s="139"/>
      <c r="C140" s="140"/>
      <c r="D140" s="140"/>
    </row>
    <row r="141" spans="2:4" s="138" customFormat="1">
      <c r="B141" s="139"/>
      <c r="C141" s="140"/>
      <c r="D141" s="140"/>
    </row>
    <row r="142" spans="2:4" s="138" customFormat="1">
      <c r="B142" s="139"/>
      <c r="C142" s="140"/>
      <c r="D142" s="140"/>
    </row>
    <row r="143" spans="2:4" s="138" customFormat="1">
      <c r="B143" s="139"/>
      <c r="C143" s="140"/>
      <c r="D143" s="140"/>
    </row>
    <row r="144" spans="2:4" s="138" customFormat="1">
      <c r="B144" s="139"/>
      <c r="C144" s="140"/>
      <c r="D144" s="140"/>
    </row>
    <row r="145" spans="2:4" s="138" customFormat="1">
      <c r="B145" s="139"/>
      <c r="C145" s="140"/>
      <c r="D145" s="140"/>
    </row>
    <row r="146" spans="2:4" s="138" customFormat="1">
      <c r="B146" s="139"/>
      <c r="C146" s="140"/>
      <c r="D146" s="140"/>
    </row>
    <row r="147" spans="2:4" s="138" customFormat="1">
      <c r="B147" s="139"/>
      <c r="C147" s="140"/>
      <c r="D147" s="140"/>
    </row>
    <row r="148" spans="2:4" s="138" customFormat="1">
      <c r="B148" s="139"/>
      <c r="C148" s="140"/>
      <c r="D148" s="140"/>
    </row>
    <row r="149" spans="2:4" s="138" customFormat="1">
      <c r="B149" s="139"/>
      <c r="C149" s="140"/>
      <c r="D149" s="140"/>
    </row>
    <row r="150" spans="2:4" s="138" customFormat="1">
      <c r="B150" s="139"/>
      <c r="C150" s="140"/>
      <c r="D150" s="140"/>
    </row>
    <row r="151" spans="2:4" s="138" customFormat="1">
      <c r="B151" s="139"/>
      <c r="C151" s="140"/>
      <c r="D151" s="140"/>
    </row>
    <row r="152" spans="2:4" s="138" customFormat="1">
      <c r="B152" s="139"/>
      <c r="C152" s="140"/>
      <c r="D152" s="140"/>
    </row>
    <row r="153" spans="2:4" s="138" customFormat="1">
      <c r="B153" s="139"/>
      <c r="C153" s="140"/>
      <c r="D153" s="140"/>
    </row>
    <row r="154" spans="2:4" s="138" customFormat="1">
      <c r="B154" s="139"/>
      <c r="C154" s="140"/>
      <c r="D154" s="140"/>
    </row>
    <row r="155" spans="2:4" s="138" customFormat="1">
      <c r="B155" s="139"/>
      <c r="C155" s="140"/>
      <c r="D155" s="140"/>
    </row>
    <row r="156" spans="2:4" s="138" customFormat="1">
      <c r="B156" s="139"/>
      <c r="C156" s="140"/>
      <c r="D156" s="140"/>
    </row>
    <row r="157" spans="2:4" s="138" customFormat="1">
      <c r="B157" s="139"/>
      <c r="C157" s="140"/>
      <c r="D157" s="140"/>
    </row>
    <row r="158" spans="2:4" s="138" customFormat="1">
      <c r="B158" s="139"/>
      <c r="C158" s="140"/>
      <c r="D158" s="140"/>
    </row>
    <row r="159" spans="2:4" s="138" customFormat="1">
      <c r="B159" s="139"/>
      <c r="C159" s="140"/>
      <c r="D159" s="140"/>
    </row>
    <row r="160" spans="2:4" s="138" customFormat="1">
      <c r="B160" s="139"/>
      <c r="C160" s="140"/>
      <c r="D160" s="140"/>
    </row>
    <row r="161" spans="2:4" s="138" customFormat="1">
      <c r="B161" s="139"/>
      <c r="C161" s="140"/>
      <c r="D161" s="140"/>
    </row>
    <row r="162" spans="2:4" s="138" customFormat="1">
      <c r="B162" s="139"/>
      <c r="C162" s="140"/>
      <c r="D162" s="140"/>
    </row>
    <row r="163" spans="2:4" s="138" customFormat="1">
      <c r="B163" s="139"/>
      <c r="C163" s="140"/>
      <c r="D163" s="140"/>
    </row>
    <row r="164" spans="2:4" s="138" customFormat="1">
      <c r="B164" s="139"/>
      <c r="C164" s="140"/>
      <c r="D164" s="140"/>
    </row>
    <row r="165" spans="2:4" s="138" customFormat="1">
      <c r="B165" s="139"/>
      <c r="C165" s="140"/>
      <c r="D165" s="140"/>
    </row>
    <row r="166" spans="2:4" s="138" customFormat="1">
      <c r="B166" s="139"/>
      <c r="C166" s="140"/>
      <c r="D166" s="140"/>
    </row>
    <row r="167" spans="2:4" s="138" customFormat="1">
      <c r="B167" s="139"/>
      <c r="C167" s="140"/>
      <c r="D167" s="140"/>
    </row>
    <row r="168" spans="2:4" s="138" customFormat="1">
      <c r="B168" s="139"/>
      <c r="C168" s="140"/>
      <c r="D168" s="140"/>
    </row>
    <row r="169" spans="2:4" s="138" customFormat="1">
      <c r="B169" s="139"/>
      <c r="C169" s="140"/>
      <c r="D169" s="140"/>
    </row>
    <row r="170" spans="2:4" s="138" customFormat="1">
      <c r="B170" s="139"/>
      <c r="C170" s="140"/>
      <c r="D170" s="140"/>
    </row>
    <row r="171" spans="2:4" s="138" customFormat="1">
      <c r="B171" s="139"/>
      <c r="C171" s="140"/>
      <c r="D171" s="140"/>
    </row>
    <row r="172" spans="2:4" s="138" customFormat="1">
      <c r="B172" s="139"/>
      <c r="C172" s="140"/>
      <c r="D172" s="140"/>
    </row>
    <row r="173" spans="2:4" s="138" customFormat="1">
      <c r="B173" s="139"/>
      <c r="C173" s="140"/>
      <c r="D173" s="140"/>
    </row>
    <row r="174" spans="2:4" s="138" customFormat="1">
      <c r="B174" s="139"/>
      <c r="C174" s="140"/>
      <c r="D174" s="140"/>
    </row>
    <row r="175" spans="2:4" s="138" customFormat="1">
      <c r="B175" s="139"/>
      <c r="C175" s="140"/>
      <c r="D175" s="140"/>
    </row>
    <row r="176" spans="2:4" s="138" customFormat="1">
      <c r="B176" s="139"/>
      <c r="C176" s="140"/>
      <c r="D176" s="140"/>
    </row>
    <row r="177" spans="2:4" s="138" customFormat="1">
      <c r="B177" s="139"/>
      <c r="C177" s="140"/>
      <c r="D177" s="140"/>
    </row>
    <row r="178" spans="2:4" s="138" customFormat="1">
      <c r="B178" s="139"/>
      <c r="C178" s="140"/>
      <c r="D178" s="140"/>
    </row>
    <row r="179" spans="2:4" s="138" customFormat="1">
      <c r="B179" s="139"/>
      <c r="C179" s="140"/>
      <c r="D179" s="140"/>
    </row>
    <row r="180" spans="2:4" s="138" customFormat="1">
      <c r="B180" s="139"/>
      <c r="C180" s="140"/>
      <c r="D180" s="140"/>
    </row>
    <row r="181" spans="2:4" s="138" customFormat="1">
      <c r="B181" s="139"/>
      <c r="C181" s="140"/>
      <c r="D181" s="140"/>
    </row>
    <row r="182" spans="2:4" s="138" customFormat="1">
      <c r="B182" s="139"/>
      <c r="C182" s="140"/>
      <c r="D182" s="140"/>
    </row>
    <row r="183" spans="2:4" s="138" customFormat="1">
      <c r="B183" s="139"/>
      <c r="C183" s="140"/>
      <c r="D183" s="140"/>
    </row>
    <row r="184" spans="2:4" s="138" customFormat="1">
      <c r="B184" s="139"/>
      <c r="C184" s="140"/>
      <c r="D184" s="140"/>
    </row>
    <row r="185" spans="2:4" s="138" customFormat="1">
      <c r="B185" s="139"/>
      <c r="C185" s="140"/>
      <c r="D185" s="140"/>
    </row>
    <row r="186" spans="2:4" s="138" customFormat="1">
      <c r="B186" s="139"/>
      <c r="C186" s="140"/>
      <c r="D186" s="140"/>
    </row>
    <row r="187" spans="2:4" s="138" customFormat="1">
      <c r="B187" s="139"/>
      <c r="C187" s="140"/>
      <c r="D187" s="140"/>
    </row>
    <row r="188" spans="2:4" s="138" customFormat="1">
      <c r="B188" s="139"/>
      <c r="C188" s="140"/>
      <c r="D188" s="140"/>
    </row>
    <row r="189" spans="2:4" s="138" customFormat="1">
      <c r="B189" s="139"/>
      <c r="C189" s="140"/>
      <c r="D189" s="140"/>
    </row>
    <row r="190" spans="2:4" s="138" customFormat="1">
      <c r="B190" s="139"/>
      <c r="C190" s="140"/>
      <c r="D190" s="140"/>
    </row>
    <row r="191" spans="2:4" s="138" customFormat="1">
      <c r="B191" s="139"/>
      <c r="C191" s="140"/>
      <c r="D191" s="140"/>
    </row>
    <row r="192" spans="2:4" s="138" customFormat="1">
      <c r="B192" s="139"/>
      <c r="C192" s="140"/>
      <c r="D192" s="140"/>
    </row>
    <row r="193" spans="2:4" s="138" customFormat="1">
      <c r="B193" s="139"/>
      <c r="C193" s="140"/>
      <c r="D193" s="140"/>
    </row>
    <row r="194" spans="2:4" s="138" customFormat="1">
      <c r="B194" s="139"/>
      <c r="C194" s="140"/>
      <c r="D194" s="140"/>
    </row>
    <row r="195" spans="2:4" s="138" customFormat="1">
      <c r="B195" s="139"/>
      <c r="C195" s="140"/>
      <c r="D195" s="140"/>
    </row>
    <row r="196" spans="2:4" s="138" customFormat="1">
      <c r="B196" s="139"/>
      <c r="C196" s="140"/>
      <c r="D196" s="140"/>
    </row>
    <row r="197" spans="2:4" s="138" customFormat="1">
      <c r="B197" s="139"/>
      <c r="C197" s="140"/>
      <c r="D197" s="140"/>
    </row>
    <row r="198" spans="2:4" s="138" customFormat="1">
      <c r="B198" s="139"/>
      <c r="C198" s="140"/>
      <c r="D198" s="140"/>
    </row>
    <row r="199" spans="2:4" s="138" customFormat="1">
      <c r="B199" s="139"/>
      <c r="C199" s="140"/>
      <c r="D199" s="140"/>
    </row>
    <row r="200" spans="2:4" s="138" customFormat="1">
      <c r="B200" s="139"/>
      <c r="C200" s="140"/>
      <c r="D200" s="140"/>
    </row>
    <row r="201" spans="2:4" s="138" customFormat="1">
      <c r="B201" s="139"/>
      <c r="C201" s="140"/>
      <c r="D201" s="140"/>
    </row>
    <row r="202" spans="2:4" s="138" customFormat="1">
      <c r="B202" s="139"/>
      <c r="C202" s="140"/>
      <c r="D202" s="140"/>
    </row>
    <row r="203" spans="2:4" s="138" customFormat="1">
      <c r="B203" s="139"/>
      <c r="C203" s="140"/>
      <c r="D203" s="140"/>
    </row>
    <row r="204" spans="2:4" s="138" customFormat="1">
      <c r="B204" s="139"/>
      <c r="C204" s="140"/>
      <c r="D204" s="140"/>
    </row>
    <row r="205" spans="2:4" s="138" customFormat="1">
      <c r="B205" s="139"/>
      <c r="C205" s="140"/>
      <c r="D205" s="140"/>
    </row>
    <row r="206" spans="2:4" s="138" customFormat="1">
      <c r="B206" s="139"/>
      <c r="C206" s="140"/>
      <c r="D206" s="140"/>
    </row>
    <row r="207" spans="2:4" s="138" customFormat="1">
      <c r="B207" s="139"/>
      <c r="C207" s="140"/>
      <c r="D207" s="140"/>
    </row>
    <row r="208" spans="2:4" s="138" customFormat="1">
      <c r="B208" s="139"/>
      <c r="C208" s="140"/>
      <c r="D208" s="140"/>
    </row>
    <row r="209" spans="2:4" s="138" customFormat="1">
      <c r="B209" s="139"/>
      <c r="C209" s="140"/>
      <c r="D209" s="140"/>
    </row>
    <row r="210" spans="2:4" s="138" customFormat="1">
      <c r="B210" s="139"/>
      <c r="C210" s="140"/>
      <c r="D210" s="140"/>
    </row>
    <row r="211" spans="2:4" s="138" customFormat="1">
      <c r="B211" s="139"/>
      <c r="C211" s="140"/>
      <c r="D211" s="140"/>
    </row>
    <row r="212" spans="2:4" s="138" customFormat="1">
      <c r="B212" s="139"/>
      <c r="C212" s="140"/>
      <c r="D212" s="140"/>
    </row>
    <row r="213" spans="2:4" s="138" customFormat="1">
      <c r="B213" s="139"/>
      <c r="C213" s="140"/>
      <c r="D213" s="140"/>
    </row>
    <row r="214" spans="2:4" s="138" customFormat="1">
      <c r="B214" s="139"/>
      <c r="C214" s="140"/>
      <c r="D214" s="140"/>
    </row>
    <row r="215" spans="2:4" s="138" customFormat="1">
      <c r="B215" s="139"/>
      <c r="C215" s="140"/>
      <c r="D215" s="140"/>
    </row>
    <row r="216" spans="2:4" s="138" customFormat="1">
      <c r="B216" s="139"/>
      <c r="C216" s="140"/>
      <c r="D216" s="140"/>
    </row>
    <row r="217" spans="2:4" s="138" customFormat="1">
      <c r="B217" s="139"/>
      <c r="C217" s="140"/>
      <c r="D217" s="140"/>
    </row>
    <row r="218" spans="2:4" s="138" customFormat="1">
      <c r="B218" s="139"/>
      <c r="C218" s="140"/>
      <c r="D218" s="140"/>
    </row>
    <row r="219" spans="2:4" s="138" customFormat="1">
      <c r="B219" s="139"/>
      <c r="C219" s="140"/>
      <c r="D219" s="140"/>
    </row>
    <row r="220" spans="2:4" s="138" customFormat="1">
      <c r="B220" s="139"/>
      <c r="C220" s="140"/>
      <c r="D220" s="140"/>
    </row>
    <row r="221" spans="2:4" s="138" customFormat="1">
      <c r="B221" s="139"/>
      <c r="C221" s="140"/>
      <c r="D221" s="140"/>
    </row>
    <row r="222" spans="2:4" s="138" customFormat="1">
      <c r="B222" s="139"/>
      <c r="C222" s="140"/>
      <c r="D222" s="140"/>
    </row>
    <row r="223" spans="2:4" s="138" customFormat="1">
      <c r="B223" s="139"/>
      <c r="C223" s="140"/>
      <c r="D223" s="140"/>
    </row>
    <row r="224" spans="2:4" s="138" customFormat="1">
      <c r="B224" s="139"/>
      <c r="C224" s="140"/>
      <c r="D224" s="140"/>
    </row>
    <row r="225" spans="2:4" s="138" customFormat="1">
      <c r="B225" s="139"/>
      <c r="C225" s="140"/>
      <c r="D225" s="140"/>
    </row>
    <row r="226" spans="2:4" s="138" customFormat="1">
      <c r="B226" s="139"/>
      <c r="C226" s="140"/>
      <c r="D226" s="140"/>
    </row>
    <row r="227" spans="2:4" s="138" customFormat="1">
      <c r="B227" s="139"/>
      <c r="C227" s="140"/>
      <c r="D227" s="140"/>
    </row>
    <row r="228" spans="2:4" s="138" customFormat="1">
      <c r="B228" s="139"/>
      <c r="C228" s="140"/>
      <c r="D228" s="140"/>
    </row>
    <row r="229" spans="2:4" s="138" customFormat="1">
      <c r="B229" s="139"/>
      <c r="C229" s="140"/>
      <c r="D229" s="140"/>
    </row>
    <row r="230" spans="2:4" s="138" customFormat="1">
      <c r="B230" s="139"/>
      <c r="C230" s="140"/>
      <c r="D230" s="140"/>
    </row>
    <row r="231" spans="2:4" s="138" customFormat="1">
      <c r="B231" s="139"/>
      <c r="C231" s="140"/>
      <c r="D231" s="140"/>
    </row>
    <row r="232" spans="2:4" s="138" customFormat="1">
      <c r="B232" s="139"/>
      <c r="C232" s="140"/>
      <c r="D232" s="140"/>
    </row>
    <row r="233" spans="2:4" s="138" customFormat="1">
      <c r="B233" s="139"/>
      <c r="C233" s="140"/>
      <c r="D233" s="140"/>
    </row>
    <row r="234" spans="2:4" s="138" customFormat="1">
      <c r="B234" s="139"/>
      <c r="C234" s="140"/>
      <c r="D234" s="140"/>
    </row>
    <row r="235" spans="2:4" s="138" customFormat="1">
      <c r="B235" s="139"/>
      <c r="C235" s="140"/>
      <c r="D235" s="140"/>
    </row>
    <row r="236" spans="2:4" s="138" customFormat="1">
      <c r="B236" s="139"/>
      <c r="C236" s="140"/>
      <c r="D236" s="140"/>
    </row>
    <row r="237" spans="2:4" s="138" customFormat="1">
      <c r="B237" s="139"/>
      <c r="C237" s="140"/>
      <c r="D237" s="140"/>
    </row>
    <row r="238" spans="2:4" s="138" customFormat="1">
      <c r="B238" s="139"/>
      <c r="C238" s="140"/>
      <c r="D238" s="140"/>
    </row>
    <row r="239" spans="2:4" s="138" customFormat="1">
      <c r="B239" s="139"/>
      <c r="C239" s="140"/>
      <c r="D239" s="140"/>
    </row>
    <row r="240" spans="2:4" s="138" customFormat="1">
      <c r="B240" s="139"/>
      <c r="C240" s="140"/>
      <c r="D240" s="140"/>
    </row>
    <row r="241" spans="2:4" s="138" customFormat="1">
      <c r="B241" s="139"/>
      <c r="C241" s="140"/>
      <c r="D241" s="140"/>
    </row>
    <row r="242" spans="2:4" s="138" customFormat="1">
      <c r="B242" s="139"/>
      <c r="C242" s="140"/>
      <c r="D242" s="140"/>
    </row>
    <row r="243" spans="2:4" s="138" customFormat="1">
      <c r="B243" s="139"/>
      <c r="C243" s="140"/>
      <c r="D243" s="140"/>
    </row>
    <row r="244" spans="2:4" s="138" customFormat="1">
      <c r="B244" s="139"/>
      <c r="C244" s="140"/>
      <c r="D244" s="140"/>
    </row>
    <row r="245" spans="2:4" s="138" customFormat="1">
      <c r="B245" s="139"/>
      <c r="C245" s="140"/>
      <c r="D245" s="140"/>
    </row>
    <row r="246" spans="2:4" s="138" customFormat="1">
      <c r="B246" s="139"/>
      <c r="C246" s="140"/>
      <c r="D246" s="140"/>
    </row>
    <row r="247" spans="2:4" s="138" customFormat="1">
      <c r="B247" s="139"/>
      <c r="C247" s="140"/>
      <c r="D247" s="140"/>
    </row>
    <row r="248" spans="2:4" s="138" customFormat="1">
      <c r="B248" s="139"/>
      <c r="C248" s="140"/>
      <c r="D248" s="140"/>
    </row>
    <row r="249" spans="2:4" s="138" customFormat="1">
      <c r="B249" s="139"/>
      <c r="C249" s="140"/>
      <c r="D249" s="140"/>
    </row>
    <row r="250" spans="2:4" s="138" customFormat="1">
      <c r="B250" s="139"/>
      <c r="C250" s="140"/>
      <c r="D250" s="140"/>
    </row>
    <row r="251" spans="2:4" s="138" customFormat="1">
      <c r="B251" s="139"/>
      <c r="C251" s="140"/>
      <c r="D251" s="140"/>
    </row>
    <row r="252" spans="2:4" s="138" customFormat="1">
      <c r="B252" s="139"/>
      <c r="C252" s="140"/>
      <c r="D252" s="140"/>
    </row>
    <row r="253" spans="2:4" s="138" customFormat="1">
      <c r="B253" s="139"/>
      <c r="C253" s="140"/>
      <c r="D253" s="140"/>
    </row>
    <row r="254" spans="2:4" s="138" customFormat="1">
      <c r="B254" s="139"/>
      <c r="C254" s="140"/>
      <c r="D254" s="140"/>
    </row>
    <row r="255" spans="2:4" s="138" customFormat="1">
      <c r="B255" s="139"/>
      <c r="C255" s="140"/>
      <c r="D255" s="140"/>
    </row>
    <row r="256" spans="2:4" s="138" customFormat="1">
      <c r="B256" s="139"/>
      <c r="C256" s="140"/>
      <c r="D256" s="140"/>
    </row>
    <row r="257" spans="2:4" s="138" customFormat="1">
      <c r="B257" s="139"/>
      <c r="C257" s="140"/>
      <c r="D257" s="140"/>
    </row>
    <row r="258" spans="2:4" s="138" customFormat="1">
      <c r="B258" s="139"/>
      <c r="C258" s="140"/>
      <c r="D258" s="140"/>
    </row>
    <row r="259" spans="2:4" s="138" customFormat="1">
      <c r="B259" s="139"/>
      <c r="C259" s="140"/>
      <c r="D259" s="140"/>
    </row>
    <row r="260" spans="2:4" s="138" customFormat="1">
      <c r="B260" s="139"/>
      <c r="C260" s="140"/>
      <c r="D260" s="140"/>
    </row>
    <row r="261" spans="2:4" s="138" customFormat="1">
      <c r="B261" s="139"/>
      <c r="C261" s="140"/>
      <c r="D261" s="140"/>
    </row>
    <row r="262" spans="2:4" s="138" customFormat="1">
      <c r="B262" s="139"/>
      <c r="C262" s="140"/>
      <c r="D262" s="140"/>
    </row>
    <row r="263" spans="2:4" s="138" customFormat="1">
      <c r="B263" s="139"/>
      <c r="C263" s="140"/>
      <c r="D263" s="140"/>
    </row>
    <row r="264" spans="2:4" s="138" customFormat="1">
      <c r="B264" s="139"/>
      <c r="C264" s="140"/>
      <c r="D264" s="140"/>
    </row>
    <row r="265" spans="2:4" s="138" customFormat="1">
      <c r="B265" s="139"/>
      <c r="C265" s="140"/>
      <c r="D265" s="140"/>
    </row>
    <row r="266" spans="2:4" s="138" customFormat="1">
      <c r="B266" s="139"/>
      <c r="C266" s="140"/>
      <c r="D266" s="140"/>
    </row>
    <row r="267" spans="2:4" s="138" customFormat="1">
      <c r="B267" s="139"/>
      <c r="C267" s="140"/>
      <c r="D267" s="140"/>
    </row>
    <row r="268" spans="2:4" s="138" customFormat="1">
      <c r="B268" s="139"/>
      <c r="C268" s="140"/>
      <c r="D268" s="140"/>
    </row>
    <row r="269" spans="2:4" s="138" customFormat="1">
      <c r="B269" s="139"/>
      <c r="C269" s="140"/>
      <c r="D269" s="140"/>
    </row>
    <row r="270" spans="2:4" s="138" customFormat="1">
      <c r="B270" s="139"/>
      <c r="C270" s="140"/>
      <c r="D270" s="140"/>
    </row>
    <row r="271" spans="2:4" s="138" customFormat="1">
      <c r="B271" s="139"/>
      <c r="C271" s="140"/>
      <c r="D271" s="140"/>
    </row>
    <row r="272" spans="2:4" s="138" customFormat="1">
      <c r="B272" s="139"/>
      <c r="C272" s="140"/>
      <c r="D272" s="140"/>
    </row>
    <row r="273" spans="2:4" s="138" customFormat="1">
      <c r="B273" s="139"/>
      <c r="C273" s="140"/>
      <c r="D273" s="140"/>
    </row>
    <row r="274" spans="2:4" s="138" customFormat="1">
      <c r="B274" s="139"/>
      <c r="C274" s="140"/>
      <c r="D274" s="140"/>
    </row>
    <row r="275" spans="2:4" s="138" customFormat="1">
      <c r="B275" s="139"/>
      <c r="C275" s="140"/>
      <c r="D275" s="140"/>
    </row>
    <row r="276" spans="2:4" s="138" customFormat="1">
      <c r="B276" s="139"/>
      <c r="C276" s="140"/>
      <c r="D276" s="140"/>
    </row>
    <row r="277" spans="2:4" s="138" customFormat="1">
      <c r="B277" s="139"/>
      <c r="C277" s="140"/>
      <c r="D277" s="140"/>
    </row>
    <row r="278" spans="2:4" s="138" customFormat="1">
      <c r="B278" s="139"/>
      <c r="C278" s="140"/>
      <c r="D278" s="140"/>
    </row>
    <row r="279" spans="2:4" s="138" customFormat="1">
      <c r="B279" s="139"/>
      <c r="C279" s="140"/>
      <c r="D279" s="140"/>
    </row>
    <row r="280" spans="2:4" s="138" customFormat="1">
      <c r="B280" s="139"/>
      <c r="C280" s="140"/>
      <c r="D280" s="140"/>
    </row>
    <row r="281" spans="2:4" s="138" customFormat="1">
      <c r="B281" s="139"/>
      <c r="C281" s="140"/>
      <c r="D281" s="140"/>
    </row>
    <row r="282" spans="2:4" s="138" customFormat="1">
      <c r="B282" s="139"/>
      <c r="C282" s="140"/>
      <c r="D282" s="140"/>
    </row>
    <row r="283" spans="2:4" s="138" customFormat="1">
      <c r="B283" s="139"/>
      <c r="C283" s="140"/>
      <c r="D283" s="140"/>
    </row>
    <row r="284" spans="2:4" s="138" customFormat="1">
      <c r="B284" s="139"/>
      <c r="C284" s="140"/>
      <c r="D284" s="140"/>
    </row>
    <row r="285" spans="2:4" s="138" customFormat="1">
      <c r="B285" s="139"/>
      <c r="C285" s="140"/>
      <c r="D285" s="140"/>
    </row>
    <row r="286" spans="2:4" s="138" customFormat="1">
      <c r="B286" s="139"/>
      <c r="C286" s="140"/>
      <c r="D286" s="140"/>
    </row>
    <row r="287" spans="2:4" s="138" customFormat="1">
      <c r="B287" s="139"/>
      <c r="C287" s="140"/>
      <c r="D287" s="140"/>
    </row>
    <row r="288" spans="2:4" s="138" customFormat="1">
      <c r="B288" s="139"/>
      <c r="C288" s="140"/>
      <c r="D288" s="140"/>
    </row>
    <row r="289" spans="2:4" s="138" customFormat="1">
      <c r="B289" s="139"/>
      <c r="C289" s="140"/>
      <c r="D289" s="140"/>
    </row>
    <row r="290" spans="2:4" s="138" customFormat="1">
      <c r="B290" s="139"/>
      <c r="C290" s="140"/>
      <c r="D290" s="140"/>
    </row>
    <row r="291" spans="2:4" s="138" customFormat="1">
      <c r="B291" s="139"/>
      <c r="C291" s="140"/>
      <c r="D291" s="140"/>
    </row>
    <row r="292" spans="2:4" s="138" customFormat="1">
      <c r="B292" s="139"/>
      <c r="C292" s="140"/>
      <c r="D292" s="140"/>
    </row>
    <row r="293" spans="2:4" s="138" customFormat="1">
      <c r="B293" s="139"/>
      <c r="C293" s="140"/>
      <c r="D293" s="140"/>
    </row>
    <row r="294" spans="2:4" s="138" customFormat="1">
      <c r="B294" s="139"/>
      <c r="C294" s="140"/>
      <c r="D294" s="140"/>
    </row>
    <row r="295" spans="2:4" s="138" customFormat="1">
      <c r="B295" s="139"/>
      <c r="C295" s="140"/>
      <c r="D295" s="140"/>
    </row>
    <row r="296" spans="2:4" s="138" customFormat="1">
      <c r="B296" s="139"/>
      <c r="C296" s="140"/>
      <c r="D296" s="140"/>
    </row>
    <row r="297" spans="2:4" s="138" customFormat="1">
      <c r="B297" s="139"/>
      <c r="C297" s="140"/>
      <c r="D297" s="140"/>
    </row>
    <row r="298" spans="2:4" s="138" customFormat="1">
      <c r="B298" s="139"/>
      <c r="C298" s="140"/>
      <c r="D298" s="140"/>
    </row>
    <row r="299" spans="2:4" s="138" customFormat="1">
      <c r="B299" s="139"/>
      <c r="C299" s="140"/>
      <c r="D299" s="140"/>
    </row>
    <row r="300" spans="2:4" s="138" customFormat="1">
      <c r="B300" s="139"/>
      <c r="C300" s="140"/>
      <c r="D300" s="140"/>
    </row>
    <row r="301" spans="2:4" s="138" customFormat="1">
      <c r="B301" s="139"/>
      <c r="C301" s="140"/>
      <c r="D301" s="140"/>
    </row>
    <row r="302" spans="2:4" s="138" customFormat="1">
      <c r="B302" s="139"/>
      <c r="C302" s="140"/>
      <c r="D302" s="140"/>
    </row>
    <row r="303" spans="2:4" s="138" customFormat="1">
      <c r="B303" s="139"/>
      <c r="C303" s="140"/>
      <c r="D303" s="140"/>
    </row>
    <row r="304" spans="2:4" s="138" customFormat="1">
      <c r="B304" s="139"/>
      <c r="C304" s="140"/>
      <c r="D304" s="140"/>
    </row>
    <row r="305" spans="2:4" s="138" customFormat="1">
      <c r="B305" s="139"/>
      <c r="C305" s="140"/>
      <c r="D305" s="140"/>
    </row>
    <row r="306" spans="2:4" s="138" customFormat="1">
      <c r="B306" s="139"/>
      <c r="C306" s="140"/>
      <c r="D306" s="140"/>
    </row>
    <row r="307" spans="2:4" s="138" customFormat="1">
      <c r="B307" s="139"/>
      <c r="C307" s="140"/>
      <c r="D307" s="140"/>
    </row>
    <row r="308" spans="2:4" s="138" customFormat="1">
      <c r="B308" s="139"/>
      <c r="C308" s="140"/>
      <c r="D308" s="140"/>
    </row>
    <row r="309" spans="2:4" s="138" customFormat="1">
      <c r="B309" s="139"/>
      <c r="C309" s="140"/>
      <c r="D309" s="140"/>
    </row>
    <row r="310" spans="2:4" s="138" customFormat="1">
      <c r="B310" s="139"/>
      <c r="C310" s="140"/>
      <c r="D310" s="140"/>
    </row>
    <row r="311" spans="2:4" s="138" customFormat="1">
      <c r="B311" s="139"/>
      <c r="C311" s="140"/>
      <c r="D311" s="140"/>
    </row>
    <row r="312" spans="2:4" s="138" customFormat="1">
      <c r="B312" s="139"/>
      <c r="C312" s="140"/>
      <c r="D312" s="140"/>
    </row>
    <row r="313" spans="2:4" s="138" customFormat="1">
      <c r="B313" s="139"/>
      <c r="C313" s="140"/>
      <c r="D313" s="140"/>
    </row>
    <row r="314" spans="2:4" s="138" customFormat="1">
      <c r="B314" s="139"/>
      <c r="C314" s="140"/>
      <c r="D314" s="140"/>
    </row>
    <row r="315" spans="2:4" s="138" customFormat="1">
      <c r="B315" s="139"/>
      <c r="C315" s="140"/>
      <c r="D315" s="140"/>
    </row>
    <row r="316" spans="2:4" s="138" customFormat="1">
      <c r="B316" s="139"/>
      <c r="C316" s="140"/>
      <c r="D316" s="140"/>
    </row>
    <row r="317" spans="2:4" s="138" customFormat="1">
      <c r="B317" s="139"/>
      <c r="C317" s="140"/>
      <c r="D317" s="140"/>
    </row>
    <row r="318" spans="2:4" s="138" customFormat="1">
      <c r="B318" s="139"/>
      <c r="C318" s="140"/>
      <c r="D318" s="140"/>
    </row>
    <row r="319" spans="2:4" s="138" customFormat="1">
      <c r="B319" s="139"/>
      <c r="C319" s="140"/>
      <c r="D319" s="140"/>
    </row>
    <row r="320" spans="2:4" s="138" customFormat="1">
      <c r="B320" s="139"/>
      <c r="C320" s="140"/>
      <c r="D320" s="140"/>
    </row>
    <row r="321" spans="2:4" s="138" customFormat="1">
      <c r="B321" s="139"/>
      <c r="C321" s="140"/>
      <c r="D321" s="140"/>
    </row>
    <row r="322" spans="2:4" s="138" customFormat="1">
      <c r="B322" s="139"/>
      <c r="C322" s="140"/>
      <c r="D322" s="140"/>
    </row>
    <row r="323" spans="2:4" s="138" customFormat="1">
      <c r="B323" s="139"/>
      <c r="C323" s="140"/>
      <c r="D323" s="140"/>
    </row>
    <row r="324" spans="2:4" s="138" customFormat="1">
      <c r="B324" s="139"/>
      <c r="C324" s="140"/>
      <c r="D324" s="140"/>
    </row>
    <row r="325" spans="2:4" s="138" customFormat="1">
      <c r="B325" s="139"/>
      <c r="C325" s="140"/>
      <c r="D325" s="140"/>
    </row>
    <row r="326" spans="2:4" s="138" customFormat="1">
      <c r="B326" s="139"/>
      <c r="C326" s="140"/>
      <c r="D326" s="140"/>
    </row>
    <row r="327" spans="2:4" s="138" customFormat="1">
      <c r="B327" s="139"/>
      <c r="C327" s="140"/>
      <c r="D327" s="140"/>
    </row>
    <row r="328" spans="2:4" s="138" customFormat="1">
      <c r="B328" s="139"/>
      <c r="C328" s="140"/>
      <c r="D328" s="140"/>
    </row>
    <row r="329" spans="2:4" s="138" customFormat="1">
      <c r="B329" s="139"/>
      <c r="C329" s="140"/>
      <c r="D329" s="140"/>
    </row>
    <row r="330" spans="2:4" s="138" customFormat="1">
      <c r="B330" s="139"/>
      <c r="C330" s="140"/>
      <c r="D330" s="140"/>
    </row>
    <row r="331" spans="2:4" s="138" customFormat="1">
      <c r="B331" s="139"/>
      <c r="C331" s="140"/>
      <c r="D331" s="140"/>
    </row>
    <row r="332" spans="2:4" s="138" customFormat="1">
      <c r="B332" s="139"/>
      <c r="C332" s="140"/>
      <c r="D332" s="140"/>
    </row>
    <row r="333" spans="2:4" s="138" customFormat="1">
      <c r="B333" s="139"/>
      <c r="C333" s="140"/>
      <c r="D333" s="140"/>
    </row>
    <row r="334" spans="2:4" s="138" customFormat="1">
      <c r="B334" s="139"/>
      <c r="C334" s="140"/>
      <c r="D334" s="140"/>
    </row>
    <row r="335" spans="2:4" s="138" customFormat="1">
      <c r="B335" s="139"/>
      <c r="C335" s="140"/>
      <c r="D335" s="140"/>
    </row>
    <row r="336" spans="2:4" s="138" customFormat="1">
      <c r="B336" s="139"/>
      <c r="C336" s="140"/>
      <c r="D336" s="140"/>
    </row>
    <row r="337" spans="2:4" s="138" customFormat="1">
      <c r="B337" s="139"/>
      <c r="C337" s="140"/>
      <c r="D337" s="140"/>
    </row>
    <row r="338" spans="2:4" s="138" customFormat="1">
      <c r="B338" s="139"/>
      <c r="C338" s="140"/>
      <c r="D338" s="140"/>
    </row>
    <row r="339" spans="2:4" s="138" customFormat="1">
      <c r="B339" s="139"/>
      <c r="C339" s="140"/>
      <c r="D339" s="140"/>
    </row>
    <row r="340" spans="2:4" s="138" customFormat="1">
      <c r="B340" s="139"/>
      <c r="C340" s="140"/>
      <c r="D340" s="140"/>
    </row>
    <row r="341" spans="2:4" s="138" customFormat="1">
      <c r="B341" s="139"/>
      <c r="C341" s="140"/>
      <c r="D341" s="140"/>
    </row>
    <row r="342" spans="2:4" s="138" customFormat="1">
      <c r="B342" s="139"/>
      <c r="C342" s="140"/>
      <c r="D342" s="140"/>
    </row>
    <row r="343" spans="2:4" s="138" customFormat="1">
      <c r="B343" s="139"/>
      <c r="C343" s="140"/>
      <c r="D343" s="140"/>
    </row>
    <row r="344" spans="2:4" s="138" customFormat="1">
      <c r="B344" s="139"/>
      <c r="C344" s="140"/>
      <c r="D344" s="140"/>
    </row>
    <row r="345" spans="2:4" s="138" customFormat="1">
      <c r="B345" s="139"/>
      <c r="C345" s="140"/>
      <c r="D345" s="140"/>
    </row>
    <row r="346" spans="2:4" s="138" customFormat="1">
      <c r="B346" s="139"/>
      <c r="C346" s="140"/>
      <c r="D346" s="140"/>
    </row>
    <row r="347" spans="2:4" s="138" customFormat="1">
      <c r="B347" s="139"/>
      <c r="C347" s="140"/>
      <c r="D347" s="140"/>
    </row>
    <row r="348" spans="2:4" s="138" customFormat="1">
      <c r="B348" s="139"/>
      <c r="C348" s="140"/>
      <c r="D348" s="140"/>
    </row>
    <row r="349" spans="2:4" s="138" customFormat="1">
      <c r="B349" s="139"/>
      <c r="C349" s="140"/>
      <c r="D349" s="140"/>
    </row>
    <row r="350" spans="2:4" s="138" customFormat="1">
      <c r="B350" s="139"/>
      <c r="C350" s="140"/>
      <c r="D350" s="140"/>
    </row>
    <row r="351" spans="2:4" s="138" customFormat="1">
      <c r="B351" s="139"/>
      <c r="C351" s="140"/>
      <c r="D351" s="140"/>
    </row>
    <row r="352" spans="2:4" s="138" customFormat="1">
      <c r="B352" s="139"/>
      <c r="C352" s="140"/>
      <c r="D352" s="140"/>
    </row>
    <row r="353" spans="2:4" s="138" customFormat="1">
      <c r="B353" s="139"/>
      <c r="C353" s="140"/>
      <c r="D353" s="140"/>
    </row>
    <row r="354" spans="2:4" s="138" customFormat="1">
      <c r="B354" s="139"/>
      <c r="C354" s="140"/>
      <c r="D354" s="140"/>
    </row>
    <row r="355" spans="2:4" s="138" customFormat="1">
      <c r="B355" s="139"/>
      <c r="C355" s="140"/>
      <c r="D355" s="140"/>
    </row>
    <row r="356" spans="2:4" s="138" customFormat="1">
      <c r="B356" s="139"/>
      <c r="C356" s="140"/>
      <c r="D356" s="140"/>
    </row>
    <row r="357" spans="2:4" s="138" customFormat="1">
      <c r="B357" s="139"/>
      <c r="C357" s="140"/>
      <c r="D357" s="140"/>
    </row>
    <row r="358" spans="2:4" s="138" customFormat="1">
      <c r="B358" s="139"/>
      <c r="C358" s="140"/>
      <c r="D358" s="140"/>
    </row>
    <row r="359" spans="2:4" s="138" customFormat="1">
      <c r="B359" s="139"/>
      <c r="C359" s="140"/>
      <c r="D359" s="140"/>
    </row>
    <row r="360" spans="2:4" s="138" customFormat="1">
      <c r="B360" s="139"/>
      <c r="C360" s="140"/>
      <c r="D360" s="140"/>
    </row>
    <row r="361" spans="2:4" s="138" customFormat="1">
      <c r="B361" s="139"/>
      <c r="C361" s="140"/>
      <c r="D361" s="140"/>
    </row>
    <row r="362" spans="2:4" s="138" customFormat="1">
      <c r="B362" s="139"/>
      <c r="C362" s="140"/>
      <c r="D362" s="140"/>
    </row>
    <row r="363" spans="2:4" s="138" customFormat="1">
      <c r="B363" s="139"/>
      <c r="C363" s="140"/>
      <c r="D363" s="140"/>
    </row>
    <row r="364" spans="2:4" s="138" customFormat="1">
      <c r="B364" s="139"/>
      <c r="C364" s="140"/>
      <c r="D364" s="140"/>
    </row>
    <row r="365" spans="2:4" s="138" customFormat="1">
      <c r="B365" s="139"/>
      <c r="C365" s="140"/>
      <c r="D365" s="140"/>
    </row>
    <row r="366" spans="2:4" s="138" customFormat="1">
      <c r="B366" s="139"/>
      <c r="C366" s="140"/>
      <c r="D366" s="140"/>
    </row>
    <row r="367" spans="2:4" s="138" customFormat="1">
      <c r="B367" s="139"/>
      <c r="C367" s="140"/>
      <c r="D367" s="140"/>
    </row>
    <row r="368" spans="2:4" s="138" customFormat="1">
      <c r="B368" s="139"/>
      <c r="C368" s="140"/>
      <c r="D368" s="140"/>
    </row>
    <row r="369" spans="2:4" s="138" customFormat="1">
      <c r="B369" s="139"/>
      <c r="C369" s="140"/>
      <c r="D369" s="140"/>
    </row>
    <row r="370" spans="2:4" s="138" customFormat="1">
      <c r="B370" s="139"/>
      <c r="C370" s="140"/>
      <c r="D370" s="140"/>
    </row>
    <row r="371" spans="2:4" s="138" customFormat="1">
      <c r="B371" s="139"/>
      <c r="C371" s="140"/>
      <c r="D371" s="140"/>
    </row>
    <row r="372" spans="2:4" s="138" customFormat="1">
      <c r="B372" s="139"/>
      <c r="C372" s="140"/>
      <c r="D372" s="140"/>
    </row>
    <row r="373" spans="2:4" s="138" customFormat="1">
      <c r="B373" s="139"/>
      <c r="C373" s="140"/>
      <c r="D373" s="140"/>
    </row>
    <row r="374" spans="2:4" s="138" customFormat="1">
      <c r="B374" s="139"/>
      <c r="C374" s="140"/>
      <c r="D374" s="140"/>
    </row>
    <row r="375" spans="2:4" s="138" customFormat="1">
      <c r="B375" s="139"/>
      <c r="C375" s="140"/>
      <c r="D375" s="140"/>
    </row>
    <row r="376" spans="2:4" s="138" customFormat="1">
      <c r="B376" s="139"/>
      <c r="C376" s="140"/>
      <c r="D376" s="140"/>
    </row>
    <row r="377" spans="2:4" s="138" customFormat="1">
      <c r="B377" s="139"/>
      <c r="C377" s="140"/>
      <c r="D377" s="140"/>
    </row>
    <row r="378" spans="2:4" s="138" customFormat="1">
      <c r="B378" s="139"/>
      <c r="C378" s="140"/>
      <c r="D378" s="140"/>
    </row>
    <row r="379" spans="2:4" s="138" customFormat="1">
      <c r="B379" s="139"/>
      <c r="C379" s="140"/>
      <c r="D379" s="140"/>
    </row>
    <row r="380" spans="2:4" s="138" customFormat="1">
      <c r="B380" s="139"/>
      <c r="C380" s="140"/>
      <c r="D380" s="140"/>
    </row>
    <row r="381" spans="2:4" s="138" customFormat="1">
      <c r="B381" s="139"/>
      <c r="C381" s="140"/>
      <c r="D381" s="140"/>
    </row>
    <row r="382" spans="2:4" s="138" customFormat="1">
      <c r="B382" s="139"/>
      <c r="C382" s="140"/>
      <c r="D382" s="140"/>
    </row>
    <row r="383" spans="2:4" s="138" customFormat="1">
      <c r="B383" s="139"/>
      <c r="C383" s="140"/>
      <c r="D383" s="140"/>
    </row>
    <row r="384" spans="2:4" s="138" customFormat="1">
      <c r="B384" s="139"/>
      <c r="C384" s="140"/>
      <c r="D384" s="140"/>
    </row>
    <row r="385" spans="2:4" s="138" customFormat="1">
      <c r="B385" s="139"/>
      <c r="C385" s="140"/>
      <c r="D385" s="140"/>
    </row>
    <row r="386" spans="2:4" s="138" customFormat="1">
      <c r="B386" s="139"/>
      <c r="C386" s="140"/>
      <c r="D386" s="140"/>
    </row>
    <row r="387" spans="2:4" s="138" customFormat="1">
      <c r="B387" s="139"/>
      <c r="C387" s="140"/>
      <c r="D387" s="140"/>
    </row>
    <row r="388" spans="2:4" s="138" customFormat="1">
      <c r="B388" s="139"/>
      <c r="C388" s="140"/>
      <c r="D388" s="140"/>
    </row>
    <row r="389" spans="2:4" s="138" customFormat="1">
      <c r="B389" s="139"/>
      <c r="C389" s="140"/>
      <c r="D389" s="140"/>
    </row>
    <row r="390" spans="2:4" s="138" customFormat="1">
      <c r="B390" s="139"/>
      <c r="C390" s="140"/>
      <c r="D390" s="140"/>
    </row>
    <row r="391" spans="2:4" s="138" customFormat="1">
      <c r="B391" s="139"/>
      <c r="C391" s="140"/>
      <c r="D391" s="140"/>
    </row>
    <row r="392" spans="2:4" s="138" customFormat="1">
      <c r="B392" s="139"/>
      <c r="C392" s="140"/>
      <c r="D392" s="140"/>
    </row>
    <row r="393" spans="2:4" s="138" customFormat="1">
      <c r="B393" s="139"/>
      <c r="C393" s="140"/>
      <c r="D393" s="140"/>
    </row>
    <row r="394" spans="2:4" s="138" customFormat="1">
      <c r="B394" s="139"/>
      <c r="C394" s="140"/>
      <c r="D394" s="140"/>
    </row>
    <row r="395" spans="2:4" s="138" customFormat="1">
      <c r="B395" s="139"/>
      <c r="C395" s="140"/>
      <c r="D395" s="140"/>
    </row>
    <row r="396" spans="2:4" s="138" customFormat="1">
      <c r="B396" s="139"/>
      <c r="C396" s="140"/>
      <c r="D396" s="140"/>
    </row>
    <row r="397" spans="2:4" s="138" customFormat="1">
      <c r="B397" s="139"/>
      <c r="C397" s="140"/>
      <c r="D397" s="140"/>
    </row>
    <row r="398" spans="2:4" s="138" customFormat="1">
      <c r="B398" s="139"/>
      <c r="C398" s="140"/>
      <c r="D398" s="140"/>
    </row>
    <row r="399" spans="2:4" s="138" customFormat="1">
      <c r="B399" s="139"/>
      <c r="C399" s="140"/>
      <c r="D399" s="140"/>
    </row>
    <row r="400" spans="2:4" s="138" customFormat="1">
      <c r="B400" s="139"/>
      <c r="C400" s="140"/>
      <c r="D400" s="140"/>
    </row>
    <row r="401" spans="2:4" s="138" customFormat="1">
      <c r="B401" s="139"/>
      <c r="C401" s="140"/>
      <c r="D401" s="140"/>
    </row>
    <row r="402" spans="2:4" s="138" customFormat="1">
      <c r="B402" s="139"/>
      <c r="C402" s="140"/>
      <c r="D402" s="140"/>
    </row>
    <row r="403" spans="2:4" s="138" customFormat="1">
      <c r="B403" s="139"/>
      <c r="C403" s="140"/>
      <c r="D403" s="140"/>
    </row>
    <row r="404" spans="2:4" s="138" customFormat="1">
      <c r="B404" s="139"/>
      <c r="C404" s="140"/>
      <c r="D404" s="140"/>
    </row>
    <row r="405" spans="2:4" s="138" customFormat="1">
      <c r="B405" s="139"/>
      <c r="C405" s="140"/>
      <c r="D405" s="140"/>
    </row>
    <row r="406" spans="2:4" s="138" customFormat="1">
      <c r="B406" s="139"/>
      <c r="C406" s="140"/>
      <c r="D406" s="140"/>
    </row>
    <row r="407" spans="2:4" s="138" customFormat="1">
      <c r="B407" s="139"/>
      <c r="C407" s="140"/>
      <c r="D407" s="140"/>
    </row>
    <row r="408" spans="2:4" s="138" customFormat="1">
      <c r="B408" s="139"/>
      <c r="C408" s="140"/>
      <c r="D408" s="140"/>
    </row>
    <row r="409" spans="2:4" s="138" customFormat="1">
      <c r="B409" s="139"/>
      <c r="C409" s="140"/>
      <c r="D409" s="140"/>
    </row>
    <row r="410" spans="2:4" s="138" customFormat="1">
      <c r="B410" s="139"/>
      <c r="C410" s="140"/>
      <c r="D410" s="140"/>
    </row>
    <row r="411" spans="2:4" s="138" customFormat="1">
      <c r="B411" s="139"/>
      <c r="C411" s="140"/>
      <c r="D411" s="140"/>
    </row>
    <row r="412" spans="2:4" s="138" customFormat="1">
      <c r="B412" s="139"/>
      <c r="C412" s="140"/>
      <c r="D412" s="140"/>
    </row>
    <row r="413" spans="2:4" s="138" customFormat="1">
      <c r="B413" s="139"/>
      <c r="C413" s="140"/>
      <c r="D413" s="140"/>
    </row>
    <row r="414" spans="2:4" s="138" customFormat="1">
      <c r="B414" s="139"/>
      <c r="C414" s="140"/>
      <c r="D414" s="140"/>
    </row>
    <row r="415" spans="2:4" s="138" customFormat="1">
      <c r="B415" s="139"/>
      <c r="C415" s="140"/>
      <c r="D415" s="140"/>
    </row>
    <row r="416" spans="2:4" s="138" customFormat="1">
      <c r="B416" s="139"/>
      <c r="C416" s="140"/>
      <c r="D416" s="140"/>
    </row>
    <row r="417" spans="2:4" s="138" customFormat="1">
      <c r="B417" s="139"/>
      <c r="C417" s="140"/>
      <c r="D417" s="140"/>
    </row>
    <row r="418" spans="2:4" s="138" customFormat="1">
      <c r="B418" s="139"/>
      <c r="C418" s="140"/>
      <c r="D418" s="140"/>
    </row>
    <row r="419" spans="2:4" s="138" customFormat="1">
      <c r="B419" s="139"/>
      <c r="C419" s="140"/>
      <c r="D419" s="140"/>
    </row>
    <row r="420" spans="2:4" s="138" customFormat="1">
      <c r="B420" s="139"/>
      <c r="C420" s="140"/>
      <c r="D420" s="140"/>
    </row>
    <row r="421" spans="2:4" s="138" customFormat="1">
      <c r="B421" s="139"/>
      <c r="C421" s="140"/>
      <c r="D421" s="140"/>
    </row>
    <row r="422" spans="2:4" s="138" customFormat="1">
      <c r="B422" s="139"/>
      <c r="C422" s="140"/>
      <c r="D422" s="140"/>
    </row>
    <row r="423" spans="2:4" s="138" customFormat="1">
      <c r="B423" s="139"/>
      <c r="C423" s="140"/>
      <c r="D423" s="140"/>
    </row>
    <row r="424" spans="2:4" s="138" customFormat="1">
      <c r="B424" s="139"/>
      <c r="C424" s="140"/>
      <c r="D424" s="140"/>
    </row>
    <row r="425" spans="2:4" s="138" customFormat="1">
      <c r="B425" s="139"/>
      <c r="C425" s="140"/>
      <c r="D425" s="140"/>
    </row>
    <row r="426" spans="2:4" s="138" customFormat="1">
      <c r="B426" s="139"/>
      <c r="C426" s="140"/>
      <c r="D426" s="140"/>
    </row>
    <row r="427" spans="2:4" s="138" customFormat="1">
      <c r="B427" s="139"/>
      <c r="C427" s="140"/>
      <c r="D427" s="140"/>
    </row>
    <row r="428" spans="2:4" s="138" customFormat="1">
      <c r="B428" s="139"/>
      <c r="C428" s="140"/>
      <c r="D428" s="140"/>
    </row>
    <row r="429" spans="2:4" s="138" customFormat="1">
      <c r="B429" s="139"/>
      <c r="C429" s="140"/>
      <c r="D429" s="140"/>
    </row>
    <row r="430" spans="2:4" s="138" customFormat="1">
      <c r="B430" s="139"/>
      <c r="C430" s="140"/>
      <c r="D430" s="140"/>
    </row>
    <row r="431" spans="2:4" s="138" customFormat="1">
      <c r="B431" s="139"/>
      <c r="C431" s="140"/>
      <c r="D431" s="140"/>
    </row>
    <row r="432" spans="2:4" s="138" customFormat="1">
      <c r="B432" s="139"/>
      <c r="C432" s="140"/>
      <c r="D432" s="140"/>
    </row>
    <row r="433" spans="2:4" s="138" customFormat="1">
      <c r="B433" s="139"/>
      <c r="C433" s="140"/>
      <c r="D433" s="140"/>
    </row>
    <row r="434" spans="2:4" s="138" customFormat="1">
      <c r="B434" s="139"/>
      <c r="C434" s="140"/>
      <c r="D434" s="140"/>
    </row>
    <row r="435" spans="2:4" s="138" customFormat="1">
      <c r="B435" s="139"/>
      <c r="C435" s="140"/>
      <c r="D435" s="140"/>
    </row>
    <row r="436" spans="2:4" s="138" customFormat="1">
      <c r="B436" s="139"/>
      <c r="C436" s="140"/>
      <c r="D436" s="140"/>
    </row>
    <row r="437" spans="2:4" s="138" customFormat="1">
      <c r="B437" s="139"/>
      <c r="C437" s="140"/>
      <c r="D437" s="140"/>
    </row>
    <row r="438" spans="2:4" s="138" customFormat="1">
      <c r="B438" s="139"/>
      <c r="C438" s="140"/>
      <c r="D438" s="140"/>
    </row>
    <row r="439" spans="2:4" s="138" customFormat="1">
      <c r="B439" s="139"/>
      <c r="C439" s="140"/>
      <c r="D439" s="140"/>
    </row>
    <row r="440" spans="2:4" s="138" customFormat="1">
      <c r="B440" s="139"/>
      <c r="C440" s="140"/>
      <c r="D440" s="140"/>
    </row>
    <row r="441" spans="2:4" s="138" customFormat="1">
      <c r="B441" s="139"/>
      <c r="C441" s="140"/>
      <c r="D441" s="140"/>
    </row>
    <row r="442" spans="2:4" s="138" customFormat="1">
      <c r="B442" s="139"/>
      <c r="C442" s="140"/>
      <c r="D442" s="140"/>
    </row>
    <row r="443" spans="2:4" s="138" customFormat="1">
      <c r="B443" s="139"/>
      <c r="C443" s="140"/>
      <c r="D443" s="140"/>
    </row>
    <row r="444" spans="2:4" s="138" customFormat="1">
      <c r="B444" s="139"/>
      <c r="C444" s="140"/>
      <c r="D444" s="140"/>
    </row>
    <row r="445" spans="2:4" s="138" customFormat="1">
      <c r="B445" s="139"/>
      <c r="C445" s="140"/>
      <c r="D445" s="140"/>
    </row>
    <row r="446" spans="2:4" s="138" customFormat="1">
      <c r="B446" s="139"/>
      <c r="C446" s="140"/>
      <c r="D446" s="140"/>
    </row>
    <row r="447" spans="2:4" s="138" customFormat="1">
      <c r="B447" s="139"/>
      <c r="C447" s="140"/>
      <c r="D447" s="140"/>
    </row>
  </sheetData>
  <pageMargins left="1.1811023622047243" right="0.78740157480314965" top="0.78740157480314965" bottom="0.78740157480314965" header="0.51181102362204722" footer="0.51181102362204722"/>
  <pageSetup paperSize="9" scale="91" fitToHeight="0" orientation="portrait" horizontalDpi="4294967293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333"/>
  <sheetViews>
    <sheetView view="pageBreakPreview" topLeftCell="A28" zoomScaleNormal="100" zoomScaleSheetLayoutView="100" workbookViewId="0">
      <selection activeCell="F21" sqref="F21:P37"/>
    </sheetView>
  </sheetViews>
  <sheetFormatPr defaultRowHeight="12.75"/>
  <cols>
    <col min="1" max="1" width="4.140625" style="37" customWidth="1"/>
    <col min="2" max="2" width="10.85546875" style="51" customWidth="1"/>
    <col min="3" max="3" width="40" style="54" customWidth="1"/>
    <col min="4" max="4" width="5.85546875" style="54" bestFit="1" customWidth="1"/>
    <col min="5" max="5" width="7.85546875" style="54" customWidth="1"/>
    <col min="6" max="6" width="5.7109375" style="51" bestFit="1" customWidth="1"/>
    <col min="7" max="7" width="5.7109375" style="37" bestFit="1" customWidth="1"/>
    <col min="8" max="8" width="7.28515625" style="37" customWidth="1"/>
    <col min="9" max="10" width="7" style="37" bestFit="1" customWidth="1"/>
    <col min="11" max="11" width="7" style="37" customWidth="1"/>
    <col min="12" max="16" width="8.42578125" style="37" customWidth="1"/>
    <col min="17" max="16384" width="9.140625" style="37"/>
  </cols>
  <sheetData>
    <row r="1" spans="1:16" s="33" customFormat="1" ht="18" customHeight="1">
      <c r="C1" s="34"/>
      <c r="D1" s="34"/>
      <c r="E1" s="34"/>
      <c r="L1" s="710" t="s">
        <v>68</v>
      </c>
      <c r="M1" s="710"/>
      <c r="N1" s="710"/>
      <c r="O1" s="710"/>
      <c r="P1" s="710"/>
    </row>
    <row r="2" spans="1:16" s="33" customFormat="1" ht="12.75" customHeight="1">
      <c r="C2" s="34"/>
      <c r="D2" s="711" t="s">
        <v>40</v>
      </c>
      <c r="E2" s="711"/>
      <c r="F2" s="711"/>
      <c r="G2" s="711"/>
      <c r="H2" s="711"/>
      <c r="I2" s="35" t="s">
        <v>816</v>
      </c>
    </row>
    <row r="3" spans="1:16" s="33" customFormat="1" ht="12.75" customHeight="1">
      <c r="C3" s="712" t="s">
        <v>847</v>
      </c>
      <c r="D3" s="712"/>
      <c r="E3" s="712"/>
      <c r="F3" s="712"/>
      <c r="G3" s="712"/>
      <c r="H3" s="712"/>
      <c r="I3" s="712"/>
      <c r="J3" s="712"/>
      <c r="K3" s="712"/>
      <c r="L3" s="712"/>
      <c r="M3" s="712"/>
      <c r="N3" s="712"/>
    </row>
    <row r="4" spans="1:16" s="33" customFormat="1" ht="12.75" customHeight="1">
      <c r="C4" s="713" t="s">
        <v>18</v>
      </c>
      <c r="D4" s="713"/>
      <c r="E4" s="713"/>
      <c r="F4" s="713"/>
      <c r="G4" s="713"/>
      <c r="H4" s="713"/>
      <c r="I4" s="713"/>
      <c r="J4" s="713"/>
      <c r="K4" s="713"/>
      <c r="L4" s="713"/>
      <c r="M4" s="713"/>
      <c r="N4" s="713"/>
    </row>
    <row r="5" spans="1:16" s="33" customFormat="1" ht="12.75" customHeight="1">
      <c r="C5" s="439"/>
      <c r="D5" s="439"/>
      <c r="E5" s="439"/>
      <c r="F5" s="439"/>
      <c r="G5" s="439"/>
      <c r="H5" s="439"/>
      <c r="I5" s="439"/>
      <c r="J5" s="439"/>
      <c r="K5" s="439"/>
      <c r="L5" s="439"/>
      <c r="M5" s="439"/>
      <c r="N5" s="439"/>
    </row>
    <row r="6" spans="1:16" s="33" customFormat="1" ht="24" customHeight="1">
      <c r="A6" s="714" t="s">
        <v>3</v>
      </c>
      <c r="B6" s="714"/>
      <c r="C6" s="715" t="str">
        <f>PBK!C26</f>
        <v>1. KĀRTA KATLU MĀJAS PĀRBŪVE PAR SOCIĀLĀS APRŪPES CENTRU UN KATLA MĀJAS NOVIETOŠANA</v>
      </c>
      <c r="D6" s="715"/>
      <c r="E6" s="715"/>
      <c r="F6" s="715"/>
      <c r="G6" s="715"/>
      <c r="H6" s="715"/>
      <c r="I6" s="715"/>
      <c r="J6" s="715"/>
      <c r="K6" s="715"/>
      <c r="L6" s="715"/>
      <c r="M6" s="715"/>
      <c r="N6" s="715"/>
    </row>
    <row r="7" spans="1:16" s="33" customFormat="1" ht="12.75" customHeight="1">
      <c r="A7" s="714" t="s">
        <v>4</v>
      </c>
      <c r="B7" s="714"/>
      <c r="C7" s="715" t="str">
        <f>PBK!C16</f>
        <v>1. KĀRTA KATLU MĀJAS PĀRBŪVE PAR SOCIĀLĀS APRŪPES CENTRU UN KATLA MĀJAS NOVIETOŠANA</v>
      </c>
      <c r="D7" s="715"/>
      <c r="E7" s="715"/>
      <c r="F7" s="715"/>
      <c r="G7" s="715"/>
      <c r="H7" s="715"/>
      <c r="I7" s="715"/>
      <c r="J7" s="715"/>
      <c r="K7" s="715"/>
      <c r="L7" s="715"/>
      <c r="M7" s="715"/>
      <c r="N7" s="715"/>
    </row>
    <row r="8" spans="1:16" s="33" customFormat="1" ht="12.75" customHeight="1">
      <c r="A8" s="714" t="s">
        <v>5</v>
      </c>
      <c r="B8" s="714"/>
      <c r="C8" s="715" t="str">
        <f>PBK!C17</f>
        <v>SIGULDAS IELA 7A, MORE, MORES PAGASTS, SIGULDAS NOVADS</v>
      </c>
      <c r="D8" s="715"/>
      <c r="E8" s="715"/>
      <c r="F8" s="715"/>
      <c r="G8" s="715"/>
      <c r="H8" s="715"/>
      <c r="I8" s="715"/>
      <c r="J8" s="715"/>
      <c r="K8" s="715"/>
      <c r="L8" s="715"/>
      <c r="M8" s="715"/>
      <c r="N8" s="715"/>
    </row>
    <row r="9" spans="1:16" s="33" customFormat="1">
      <c r="A9" s="714" t="s">
        <v>47</v>
      </c>
      <c r="B9" s="714"/>
      <c r="C9" s="715" t="str">
        <f>PBK!C18</f>
        <v>SIGULDAS NOVADA PAŠVALDĪBA</v>
      </c>
      <c r="D9" s="715"/>
      <c r="E9" s="715"/>
      <c r="F9" s="715"/>
      <c r="G9" s="715"/>
      <c r="H9" s="715"/>
      <c r="I9" s="715"/>
      <c r="J9" s="715"/>
      <c r="K9" s="715"/>
      <c r="L9" s="715"/>
      <c r="M9" s="715"/>
      <c r="N9" s="715"/>
    </row>
    <row r="10" spans="1:16" s="33" customFormat="1">
      <c r="A10" s="714" t="s">
        <v>6</v>
      </c>
      <c r="B10" s="714"/>
      <c r="C10" s="715">
        <f>PBK!C19</f>
        <v>0</v>
      </c>
      <c r="D10" s="715"/>
      <c r="E10" s="715"/>
      <c r="F10" s="715"/>
      <c r="G10" s="715"/>
      <c r="H10" s="715"/>
      <c r="I10" s="715"/>
      <c r="J10" s="715"/>
      <c r="K10" s="715"/>
      <c r="L10" s="715"/>
      <c r="M10" s="715"/>
      <c r="N10" s="715"/>
    </row>
    <row r="11" spans="1:16" s="33" customFormat="1">
      <c r="A11" s="714" t="s">
        <v>41</v>
      </c>
      <c r="B11" s="714"/>
      <c r="C11" s="715">
        <f>PBK!C20</f>
        <v>0</v>
      </c>
      <c r="D11" s="715"/>
      <c r="E11" s="715"/>
      <c r="F11" s="715"/>
      <c r="G11" s="715"/>
      <c r="H11" s="715"/>
      <c r="I11" s="715"/>
      <c r="J11" s="715"/>
      <c r="K11" s="715"/>
      <c r="L11" s="715"/>
      <c r="M11" s="715"/>
      <c r="N11" s="715"/>
    </row>
    <row r="12" spans="1:16" s="33" customFormat="1">
      <c r="A12" s="441"/>
      <c r="B12" s="441"/>
      <c r="C12" s="442"/>
      <c r="D12" s="442"/>
      <c r="E12" s="442"/>
      <c r="F12" s="442"/>
      <c r="G12" s="442"/>
      <c r="H12" s="442"/>
      <c r="I12" s="442"/>
      <c r="J12" s="442"/>
      <c r="K12" s="442"/>
      <c r="L12" s="442"/>
      <c r="M12" s="442"/>
      <c r="N12" s="442"/>
    </row>
    <row r="13" spans="1:16" s="33" customFormat="1" ht="12.75" customHeight="1">
      <c r="A13" s="714" t="s">
        <v>849</v>
      </c>
      <c r="B13" s="714"/>
      <c r="C13" s="714"/>
      <c r="D13" s="714"/>
      <c r="E13" s="714"/>
      <c r="F13" s="714"/>
      <c r="G13" s="714"/>
      <c r="H13" s="442"/>
      <c r="I13" s="442"/>
      <c r="J13" s="442"/>
      <c r="K13" s="715" t="s">
        <v>42</v>
      </c>
      <c r="L13" s="715"/>
      <c r="M13" s="715"/>
      <c r="N13" s="716">
        <f>P38</f>
        <v>0</v>
      </c>
      <c r="O13" s="716"/>
      <c r="P13" s="36" t="s">
        <v>48</v>
      </c>
    </row>
    <row r="14" spans="1:16" s="33" customFormat="1">
      <c r="A14" s="441"/>
      <c r="B14" s="441"/>
      <c r="C14" s="441"/>
      <c r="D14" s="441"/>
      <c r="E14" s="441"/>
      <c r="F14" s="441"/>
      <c r="G14" s="441"/>
      <c r="H14" s="442"/>
      <c r="I14" s="442"/>
      <c r="J14" s="442"/>
      <c r="K14" s="442"/>
      <c r="L14" s="442"/>
      <c r="M14" s="442"/>
      <c r="N14" s="443"/>
      <c r="O14" s="442"/>
      <c r="P14" s="36"/>
    </row>
    <row r="15" spans="1:16">
      <c r="B15" s="37"/>
      <c r="C15" s="37"/>
      <c r="D15" s="37"/>
      <c r="E15" s="37"/>
      <c r="F15" s="37"/>
      <c r="I15" s="717" t="s">
        <v>44</v>
      </c>
      <c r="J15" s="717"/>
      <c r="K15" s="717"/>
      <c r="L15" s="38">
        <v>2017</v>
      </c>
      <c r="M15" s="38" t="s">
        <v>43</v>
      </c>
      <c r="N15" s="38">
        <f>'1 KOPS'!E16</f>
        <v>0</v>
      </c>
      <c r="O15" s="103">
        <f>'1 KOPS'!F16</f>
        <v>0</v>
      </c>
      <c r="P15" s="103"/>
    </row>
    <row r="16" spans="1:16" ht="13.5" thickBot="1">
      <c r="B16" s="37"/>
      <c r="C16" s="37"/>
      <c r="D16" s="37"/>
      <c r="E16" s="37"/>
      <c r="F16" s="37"/>
      <c r="I16" s="440"/>
      <c r="J16" s="440"/>
      <c r="K16" s="440"/>
      <c r="L16" s="38"/>
      <c r="M16" s="38"/>
      <c r="N16" s="38"/>
      <c r="O16" s="111"/>
      <c r="P16" s="111"/>
    </row>
    <row r="17" spans="1:22" s="11" customFormat="1" ht="13.5" customHeight="1" thickBot="1">
      <c r="A17" s="718" t="s">
        <v>1</v>
      </c>
      <c r="B17" s="718" t="s">
        <v>29</v>
      </c>
      <c r="C17" s="720" t="s">
        <v>30</v>
      </c>
      <c r="D17" s="718" t="s">
        <v>31</v>
      </c>
      <c r="E17" s="718" t="s">
        <v>32</v>
      </c>
      <c r="F17" s="722" t="s">
        <v>33</v>
      </c>
      <c r="G17" s="723"/>
      <c r="H17" s="723"/>
      <c r="I17" s="723"/>
      <c r="J17" s="723"/>
      <c r="K17" s="724"/>
      <c r="L17" s="722" t="s">
        <v>34</v>
      </c>
      <c r="M17" s="723"/>
      <c r="N17" s="723"/>
      <c r="O17" s="723"/>
      <c r="P17" s="724"/>
    </row>
    <row r="18" spans="1:22" s="11" customFormat="1" ht="69.75" customHeight="1" thickBot="1">
      <c r="A18" s="719"/>
      <c r="B18" s="719"/>
      <c r="C18" s="721"/>
      <c r="D18" s="719"/>
      <c r="E18" s="719"/>
      <c r="F18" s="12" t="s">
        <v>35</v>
      </c>
      <c r="G18" s="13" t="s">
        <v>49</v>
      </c>
      <c r="H18" s="13" t="s">
        <v>50</v>
      </c>
      <c r="I18" s="13" t="s">
        <v>64</v>
      </c>
      <c r="J18" s="13" t="s">
        <v>52</v>
      </c>
      <c r="K18" s="12" t="s">
        <v>53</v>
      </c>
      <c r="L18" s="13" t="s">
        <v>36</v>
      </c>
      <c r="M18" s="13" t="s">
        <v>50</v>
      </c>
      <c r="N18" s="13" t="s">
        <v>64</v>
      </c>
      <c r="O18" s="13" t="s">
        <v>52</v>
      </c>
      <c r="P18" s="13" t="s">
        <v>54</v>
      </c>
    </row>
    <row r="19" spans="1:22" s="11" customFormat="1" ht="13.5" thickBot="1">
      <c r="A19" s="14" t="s">
        <v>37</v>
      </c>
      <c r="B19" s="15" t="s">
        <v>38</v>
      </c>
      <c r="C19" s="16">
        <v>3</v>
      </c>
      <c r="D19" s="17">
        <v>4</v>
      </c>
      <c r="E19" s="16">
        <v>5</v>
      </c>
      <c r="F19" s="17">
        <v>6</v>
      </c>
      <c r="G19" s="16">
        <v>7</v>
      </c>
      <c r="H19" s="16">
        <v>8</v>
      </c>
      <c r="I19" s="17">
        <v>9</v>
      </c>
      <c r="J19" s="17">
        <v>10</v>
      </c>
      <c r="K19" s="16">
        <v>11</v>
      </c>
      <c r="L19" s="16">
        <v>12</v>
      </c>
      <c r="M19" s="16">
        <v>13</v>
      </c>
      <c r="N19" s="17">
        <v>14</v>
      </c>
      <c r="O19" s="17">
        <v>15</v>
      </c>
      <c r="P19" s="18">
        <v>16</v>
      </c>
    </row>
    <row r="20" spans="1:22" ht="18.75" customHeight="1">
      <c r="A20" s="39"/>
      <c r="B20" s="40"/>
      <c r="C20" s="101" t="s">
        <v>850</v>
      </c>
      <c r="D20" s="41"/>
      <c r="E20" s="42">
        <v>350</v>
      </c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4"/>
    </row>
    <row r="21" spans="1:22" s="116" customFormat="1" ht="28.5" customHeight="1">
      <c r="A21" s="114">
        <v>1</v>
      </c>
      <c r="B21" s="123" t="s">
        <v>61</v>
      </c>
      <c r="C21" s="115" t="s">
        <v>851</v>
      </c>
      <c r="D21" s="118" t="s">
        <v>97</v>
      </c>
      <c r="E21" s="209">
        <v>1</v>
      </c>
      <c r="F21" s="27"/>
      <c r="G21" s="624"/>
      <c r="H21" s="625"/>
      <c r="I21" s="624"/>
      <c r="J21" s="624"/>
      <c r="K21" s="624"/>
      <c r="L21" s="624"/>
      <c r="M21" s="624"/>
      <c r="N21" s="624"/>
      <c r="O21" s="624"/>
      <c r="P21" s="626"/>
      <c r="Q21" s="119"/>
      <c r="R21" s="119"/>
    </row>
    <row r="22" spans="1:22" s="116" customFormat="1" ht="39" customHeight="1">
      <c r="A22" s="114">
        <v>2</v>
      </c>
      <c r="B22" s="123" t="s">
        <v>61</v>
      </c>
      <c r="C22" s="117" t="s">
        <v>852</v>
      </c>
      <c r="D22" s="118" t="s">
        <v>97</v>
      </c>
      <c r="E22" s="209">
        <v>1</v>
      </c>
      <c r="F22" s="27"/>
      <c r="G22" s="624"/>
      <c r="H22" s="625"/>
      <c r="I22" s="624"/>
      <c r="J22" s="624"/>
      <c r="K22" s="624"/>
      <c r="L22" s="624"/>
      <c r="M22" s="624"/>
      <c r="N22" s="624"/>
      <c r="O22" s="624"/>
      <c r="P22" s="626"/>
      <c r="Q22" s="119"/>
      <c r="R22" s="119"/>
    </row>
    <row r="23" spans="1:22" s="116" customFormat="1" ht="42" customHeight="1">
      <c r="A23" s="114">
        <v>3</v>
      </c>
      <c r="B23" s="123" t="s">
        <v>61</v>
      </c>
      <c r="C23" s="117" t="s">
        <v>853</v>
      </c>
      <c r="D23" s="118" t="s">
        <v>97</v>
      </c>
      <c r="E23" s="209">
        <v>3</v>
      </c>
      <c r="F23" s="27"/>
      <c r="G23" s="624"/>
      <c r="H23" s="625"/>
      <c r="I23" s="624"/>
      <c r="J23" s="624"/>
      <c r="K23" s="624"/>
      <c r="L23" s="624"/>
      <c r="M23" s="624"/>
      <c r="N23" s="624"/>
      <c r="O23" s="624"/>
      <c r="P23" s="626"/>
      <c r="Q23" s="119"/>
      <c r="R23" s="119"/>
    </row>
    <row r="24" spans="1:22" s="360" customFormat="1">
      <c r="A24" s="114">
        <v>4</v>
      </c>
      <c r="B24" s="123" t="s">
        <v>61</v>
      </c>
      <c r="C24" s="20" t="s">
        <v>857</v>
      </c>
      <c r="D24" s="369" t="s">
        <v>92</v>
      </c>
      <c r="E24" s="335">
        <f>E22*5.4+E23*4.7</f>
        <v>19.5</v>
      </c>
      <c r="F24" s="27"/>
      <c r="G24" s="624"/>
      <c r="H24" s="625"/>
      <c r="I24" s="624"/>
      <c r="J24" s="624"/>
      <c r="K24" s="624"/>
      <c r="L24" s="624"/>
      <c r="M24" s="624"/>
      <c r="N24" s="624"/>
      <c r="O24" s="624"/>
      <c r="P24" s="626"/>
      <c r="R24" s="360">
        <f>SUM(R19:R23)</f>
        <v>0</v>
      </c>
      <c r="S24" s="360">
        <f>SUM(S19:S23)</f>
        <v>0</v>
      </c>
      <c r="T24" s="360">
        <f>SUM(T19:T23)</f>
        <v>0</v>
      </c>
      <c r="U24" s="360">
        <f>SUM(U19:U23)</f>
        <v>0</v>
      </c>
      <c r="V24" s="360">
        <f>SUM(V19:V23)</f>
        <v>0</v>
      </c>
    </row>
    <row r="25" spans="1:22" s="360" customFormat="1">
      <c r="A25" s="114">
        <v>5</v>
      </c>
      <c r="B25" s="123" t="s">
        <v>61</v>
      </c>
      <c r="C25" s="20" t="s">
        <v>858</v>
      </c>
      <c r="D25" s="369" t="s">
        <v>92</v>
      </c>
      <c r="E25" s="335">
        <f>E24</f>
        <v>19.5</v>
      </c>
      <c r="F25" s="27"/>
      <c r="G25" s="624"/>
      <c r="H25" s="625"/>
      <c r="I25" s="624"/>
      <c r="J25" s="624"/>
      <c r="K25" s="624"/>
      <c r="L25" s="624"/>
      <c r="M25" s="624"/>
      <c r="N25" s="624"/>
      <c r="O25" s="624"/>
      <c r="P25" s="626"/>
    </row>
    <row r="26" spans="1:22" s="360" customFormat="1">
      <c r="A26" s="114">
        <v>6</v>
      </c>
      <c r="B26" s="123" t="s">
        <v>61</v>
      </c>
      <c r="C26" s="20" t="s">
        <v>854</v>
      </c>
      <c r="D26" s="369" t="s">
        <v>92</v>
      </c>
      <c r="E26" s="335">
        <f>E25</f>
        <v>19.5</v>
      </c>
      <c r="F26" s="27"/>
      <c r="G26" s="624"/>
      <c r="H26" s="625"/>
      <c r="I26" s="624"/>
      <c r="J26" s="624"/>
      <c r="K26" s="624"/>
      <c r="L26" s="624"/>
      <c r="M26" s="624"/>
      <c r="N26" s="624"/>
      <c r="O26" s="624"/>
      <c r="P26" s="626"/>
    </row>
    <row r="27" spans="1:22" s="360" customFormat="1">
      <c r="A27" s="114">
        <v>7</v>
      </c>
      <c r="B27" s="123" t="s">
        <v>61</v>
      </c>
      <c r="C27" s="20" t="s">
        <v>855</v>
      </c>
      <c r="D27" s="369" t="s">
        <v>92</v>
      </c>
      <c r="E27" s="335">
        <f>E22*0.9+E21*2*0.9</f>
        <v>2.7</v>
      </c>
      <c r="F27" s="27"/>
      <c r="G27" s="624"/>
      <c r="H27" s="625"/>
      <c r="I27" s="624"/>
      <c r="J27" s="624"/>
      <c r="K27" s="624"/>
      <c r="L27" s="624"/>
      <c r="M27" s="624"/>
      <c r="N27" s="624"/>
      <c r="O27" s="624"/>
      <c r="P27" s="626"/>
    </row>
    <row r="28" spans="1:22" s="360" customFormat="1">
      <c r="A28" s="114">
        <v>8</v>
      </c>
      <c r="B28" s="123" t="s">
        <v>61</v>
      </c>
      <c r="C28" s="20" t="s">
        <v>856</v>
      </c>
      <c r="D28" s="369" t="s">
        <v>92</v>
      </c>
      <c r="E28" s="335">
        <f>E27-2*0.9</f>
        <v>0.90000000000000013</v>
      </c>
      <c r="F28" s="27"/>
      <c r="G28" s="624"/>
      <c r="H28" s="625"/>
      <c r="I28" s="624"/>
      <c r="J28" s="624"/>
      <c r="K28" s="624"/>
      <c r="L28" s="624"/>
      <c r="M28" s="624"/>
      <c r="N28" s="624"/>
      <c r="O28" s="624"/>
      <c r="P28" s="626"/>
    </row>
    <row r="29" spans="1:22" s="360" customFormat="1">
      <c r="A29" s="114">
        <v>9</v>
      </c>
      <c r="B29" s="123" t="s">
        <v>61</v>
      </c>
      <c r="C29" s="230" t="s">
        <v>155</v>
      </c>
      <c r="D29" s="369" t="s">
        <v>109</v>
      </c>
      <c r="E29" s="336">
        <f>SUM(E21:E23)</f>
        <v>5</v>
      </c>
      <c r="F29" s="27"/>
      <c r="G29" s="624"/>
      <c r="H29" s="625"/>
      <c r="I29" s="624"/>
      <c r="J29" s="624"/>
      <c r="K29" s="624"/>
      <c r="L29" s="624"/>
      <c r="M29" s="624"/>
      <c r="N29" s="624"/>
      <c r="O29" s="624"/>
      <c r="P29" s="626"/>
    </row>
    <row r="30" spans="1:22" ht="18.75" customHeight="1">
      <c r="A30" s="309"/>
      <c r="B30" s="310"/>
      <c r="C30" s="311" t="s">
        <v>1028</v>
      </c>
      <c r="D30" s="312"/>
      <c r="E30" s="313"/>
      <c r="F30" s="639"/>
      <c r="G30" s="639"/>
      <c r="H30" s="639"/>
      <c r="I30" s="639"/>
      <c r="J30" s="639"/>
      <c r="K30" s="639"/>
      <c r="L30" s="639"/>
      <c r="M30" s="639"/>
      <c r="N30" s="639"/>
      <c r="O30" s="639"/>
      <c r="P30" s="640"/>
    </row>
    <row r="31" spans="1:22" s="116" customFormat="1" ht="39.75" customHeight="1">
      <c r="A31" s="114">
        <v>1</v>
      </c>
      <c r="B31" s="123" t="s">
        <v>61</v>
      </c>
      <c r="C31" s="117" t="s">
        <v>859</v>
      </c>
      <c r="D31" s="118" t="s">
        <v>97</v>
      </c>
      <c r="E31" s="209">
        <v>3</v>
      </c>
      <c r="F31" s="27"/>
      <c r="G31" s="624"/>
      <c r="H31" s="625"/>
      <c r="I31" s="624"/>
      <c r="J31" s="624"/>
      <c r="K31" s="624"/>
      <c r="L31" s="624"/>
      <c r="M31" s="624"/>
      <c r="N31" s="624"/>
      <c r="O31" s="624"/>
      <c r="P31" s="626"/>
      <c r="Q31" s="119"/>
      <c r="R31" s="119"/>
    </row>
    <row r="32" spans="1:22" s="116" customFormat="1" ht="39" customHeight="1">
      <c r="A32" s="114">
        <v>2</v>
      </c>
      <c r="B32" s="123" t="s">
        <v>61</v>
      </c>
      <c r="C32" s="117" t="s">
        <v>860</v>
      </c>
      <c r="D32" s="118" t="s">
        <v>97</v>
      </c>
      <c r="E32" s="209">
        <v>2</v>
      </c>
      <c r="F32" s="27"/>
      <c r="G32" s="624"/>
      <c r="H32" s="625"/>
      <c r="I32" s="624"/>
      <c r="J32" s="624"/>
      <c r="K32" s="624"/>
      <c r="L32" s="624"/>
      <c r="M32" s="624"/>
      <c r="N32" s="624"/>
      <c r="O32" s="624"/>
      <c r="P32" s="626"/>
      <c r="Q32" s="119"/>
      <c r="R32" s="119"/>
    </row>
    <row r="33" spans="1:18" s="116" customFormat="1" ht="39.75" customHeight="1">
      <c r="A33" s="114">
        <v>3</v>
      </c>
      <c r="B33" s="123" t="s">
        <v>61</v>
      </c>
      <c r="C33" s="117" t="s">
        <v>861</v>
      </c>
      <c r="D33" s="118" t="s">
        <v>97</v>
      </c>
      <c r="E33" s="209">
        <v>4</v>
      </c>
      <c r="F33" s="27"/>
      <c r="G33" s="624"/>
      <c r="H33" s="625"/>
      <c r="I33" s="624"/>
      <c r="J33" s="624"/>
      <c r="K33" s="624"/>
      <c r="L33" s="624"/>
      <c r="M33" s="624"/>
      <c r="N33" s="624"/>
      <c r="O33" s="624"/>
      <c r="P33" s="626"/>
      <c r="Q33" s="119"/>
      <c r="R33" s="119"/>
    </row>
    <row r="34" spans="1:18" s="116" customFormat="1" ht="54" customHeight="1">
      <c r="A34" s="114">
        <v>4</v>
      </c>
      <c r="B34" s="123" t="s">
        <v>61</v>
      </c>
      <c r="C34" s="117" t="s">
        <v>862</v>
      </c>
      <c r="D34" s="118" t="s">
        <v>97</v>
      </c>
      <c r="E34" s="209">
        <v>1</v>
      </c>
      <c r="F34" s="27"/>
      <c r="G34" s="624"/>
      <c r="H34" s="625"/>
      <c r="I34" s="624"/>
      <c r="J34" s="624"/>
      <c r="K34" s="624"/>
      <c r="L34" s="624"/>
      <c r="M34" s="624"/>
      <c r="N34" s="624"/>
      <c r="O34" s="624"/>
      <c r="P34" s="626"/>
      <c r="Q34" s="119"/>
      <c r="R34" s="119"/>
    </row>
    <row r="35" spans="1:18" s="116" customFormat="1" ht="14.25" customHeight="1">
      <c r="A35" s="114">
        <v>5</v>
      </c>
      <c r="B35" s="123" t="s">
        <v>61</v>
      </c>
      <c r="C35" s="117" t="s">
        <v>863</v>
      </c>
      <c r="D35" s="118" t="s">
        <v>92</v>
      </c>
      <c r="E35" s="209">
        <f>10*5.2</f>
        <v>52</v>
      </c>
      <c r="F35" s="27"/>
      <c r="G35" s="624"/>
      <c r="H35" s="625"/>
      <c r="I35" s="624"/>
      <c r="J35" s="624"/>
      <c r="K35" s="624"/>
      <c r="L35" s="624"/>
      <c r="M35" s="624"/>
      <c r="N35" s="624"/>
      <c r="O35" s="624"/>
      <c r="P35" s="626"/>
      <c r="Q35" s="119"/>
      <c r="R35" s="119"/>
    </row>
    <row r="36" spans="1:18" s="360" customFormat="1">
      <c r="A36" s="114">
        <v>6</v>
      </c>
      <c r="B36" s="123" t="s">
        <v>61</v>
      </c>
      <c r="C36" s="230" t="s">
        <v>155</v>
      </c>
      <c r="D36" s="369" t="s">
        <v>109</v>
      </c>
      <c r="E36" s="336">
        <f>SUM(E31:E34)</f>
        <v>10</v>
      </c>
      <c r="F36" s="27"/>
      <c r="G36" s="624"/>
      <c r="H36" s="625"/>
      <c r="I36" s="624"/>
      <c r="J36" s="624"/>
      <c r="K36" s="624"/>
      <c r="L36" s="624"/>
      <c r="M36" s="624"/>
      <c r="N36" s="624"/>
      <c r="O36" s="624"/>
      <c r="P36" s="626"/>
    </row>
    <row r="37" spans="1:18" ht="14.25" customHeight="1" thickBot="1">
      <c r="A37" s="45"/>
      <c r="B37" s="46"/>
      <c r="C37" s="47"/>
      <c r="D37" s="48"/>
      <c r="E37" s="49"/>
      <c r="F37" s="629"/>
      <c r="G37" s="629"/>
      <c r="H37" s="629"/>
      <c r="I37" s="629"/>
      <c r="J37" s="629"/>
      <c r="K37" s="629"/>
      <c r="L37" s="629"/>
      <c r="M37" s="629"/>
      <c r="N37" s="629"/>
      <c r="O37" s="630"/>
      <c r="P37" s="631"/>
    </row>
    <row r="38" spans="1:18" ht="13.5" thickBot="1">
      <c r="A38" s="124"/>
      <c r="B38" s="125"/>
      <c r="C38" s="725" t="s">
        <v>65</v>
      </c>
      <c r="D38" s="726"/>
      <c r="E38" s="726"/>
      <c r="F38" s="726"/>
      <c r="G38" s="726"/>
      <c r="H38" s="726"/>
      <c r="I38" s="726"/>
      <c r="J38" s="726"/>
      <c r="K38" s="727"/>
      <c r="L38" s="632">
        <f>SUM(L21:L37)</f>
        <v>0</v>
      </c>
      <c r="M38" s="632">
        <f>SUM(M21:M37)</f>
        <v>0</v>
      </c>
      <c r="N38" s="632">
        <f>SUM(N21:N37)</f>
        <v>0</v>
      </c>
      <c r="O38" s="632">
        <f>SUM(O21:O37)</f>
        <v>0</v>
      </c>
      <c r="P38" s="633">
        <f>SUM(P21:P37)</f>
        <v>0</v>
      </c>
    </row>
    <row r="39" spans="1:18" s="33" customFormat="1">
      <c r="C39" s="34"/>
      <c r="D39" s="34"/>
      <c r="E39" s="34"/>
    </row>
    <row r="40" spans="1:18" s="33" customFormat="1">
      <c r="A40" s="710" t="s">
        <v>14</v>
      </c>
      <c r="B40" s="710"/>
      <c r="C40" s="52">
        <f>PBK!C41</f>
        <v>0</v>
      </c>
      <c r="D40" s="728">
        <f>PBK!D41</f>
        <v>0</v>
      </c>
      <c r="E40" s="729"/>
      <c r="G40" s="710" t="s">
        <v>39</v>
      </c>
      <c r="H40" s="710"/>
      <c r="I40" s="730">
        <f>PBK!C46</f>
        <v>0</v>
      </c>
      <c r="J40" s="730"/>
      <c r="K40" s="730"/>
      <c r="L40" s="730"/>
      <c r="M40" s="730"/>
      <c r="N40" s="731">
        <f>D40</f>
        <v>0</v>
      </c>
      <c r="O40" s="710"/>
    </row>
    <row r="41" spans="1:18" s="33" customFormat="1">
      <c r="C41" s="53" t="s">
        <v>45</v>
      </c>
      <c r="D41" s="34"/>
      <c r="E41" s="34"/>
      <c r="K41" s="53" t="s">
        <v>45</v>
      </c>
    </row>
    <row r="42" spans="1:18" s="33" customFormat="1">
      <c r="C42" s="34"/>
      <c r="D42" s="34"/>
      <c r="E42" s="34"/>
    </row>
    <row r="43" spans="1:18" s="33" customFormat="1">
      <c r="A43" s="710" t="s">
        <v>15</v>
      </c>
      <c r="B43" s="710"/>
      <c r="C43" s="34">
        <f>PBK!C44</f>
        <v>0</v>
      </c>
      <c r="D43" s="34"/>
      <c r="E43" s="34"/>
      <c r="G43" s="710"/>
      <c r="H43" s="710"/>
      <c r="I43" s="33">
        <f>PBK!C49</f>
        <v>0</v>
      </c>
    </row>
    <row r="44" spans="1:18" s="33" customFormat="1">
      <c r="C44" s="34"/>
      <c r="D44" s="34"/>
      <c r="E44" s="34"/>
    </row>
    <row r="45" spans="1:18" s="33" customFormat="1">
      <c r="C45" s="34"/>
      <c r="D45" s="34"/>
      <c r="E45" s="34"/>
    </row>
    <row r="46" spans="1:18" s="33" customFormat="1">
      <c r="C46" s="34"/>
      <c r="D46" s="34"/>
      <c r="E46" s="34"/>
    </row>
    <row r="47" spans="1:18" s="33" customFormat="1">
      <c r="C47" s="34"/>
      <c r="D47" s="34"/>
      <c r="E47" s="34"/>
    </row>
    <row r="48" spans="1:18" s="33" customFormat="1">
      <c r="C48" s="34"/>
      <c r="D48" s="34"/>
      <c r="E48" s="34"/>
    </row>
    <row r="49" spans="3:5" s="33" customFormat="1">
      <c r="C49" s="34"/>
      <c r="D49" s="34"/>
      <c r="E49" s="34"/>
    </row>
    <row r="50" spans="3:5" s="33" customFormat="1">
      <c r="C50" s="34"/>
      <c r="D50" s="34"/>
      <c r="E50" s="34"/>
    </row>
    <row r="51" spans="3:5" s="33" customFormat="1">
      <c r="C51" s="34"/>
      <c r="D51" s="34"/>
      <c r="E51" s="34"/>
    </row>
    <row r="52" spans="3:5" s="33" customFormat="1">
      <c r="C52" s="34"/>
      <c r="D52" s="34"/>
      <c r="E52" s="34"/>
    </row>
    <row r="53" spans="3:5" s="33" customFormat="1">
      <c r="C53" s="34"/>
      <c r="D53" s="34"/>
      <c r="E53" s="34"/>
    </row>
    <row r="54" spans="3:5" s="33" customFormat="1">
      <c r="C54" s="34"/>
      <c r="D54" s="34"/>
      <c r="E54" s="34"/>
    </row>
    <row r="55" spans="3:5" s="33" customFormat="1">
      <c r="C55" s="34"/>
      <c r="D55" s="34"/>
      <c r="E55" s="34"/>
    </row>
    <row r="56" spans="3:5" s="33" customFormat="1">
      <c r="C56" s="34"/>
      <c r="D56" s="34"/>
      <c r="E56" s="34"/>
    </row>
    <row r="57" spans="3:5" s="33" customFormat="1">
      <c r="C57" s="34"/>
      <c r="D57" s="34"/>
      <c r="E57" s="34"/>
    </row>
    <row r="58" spans="3:5" s="33" customFormat="1">
      <c r="C58" s="34"/>
      <c r="D58" s="34"/>
      <c r="E58" s="34"/>
    </row>
    <row r="59" spans="3:5" s="33" customFormat="1">
      <c r="C59" s="34"/>
      <c r="D59" s="34"/>
      <c r="E59" s="34"/>
    </row>
    <row r="60" spans="3:5" s="33" customFormat="1">
      <c r="C60" s="34"/>
      <c r="D60" s="34"/>
      <c r="E60" s="34"/>
    </row>
    <row r="61" spans="3:5" s="33" customFormat="1">
      <c r="C61" s="34"/>
      <c r="D61" s="34"/>
      <c r="E61" s="34"/>
    </row>
    <row r="62" spans="3:5" s="33" customFormat="1">
      <c r="C62" s="34"/>
      <c r="D62" s="34"/>
      <c r="E62" s="34"/>
    </row>
    <row r="63" spans="3:5" s="33" customFormat="1">
      <c r="C63" s="34"/>
      <c r="D63" s="34"/>
      <c r="E63" s="34"/>
    </row>
    <row r="64" spans="3:5" s="33" customFormat="1">
      <c r="C64" s="34"/>
      <c r="D64" s="34"/>
      <c r="E64" s="34"/>
    </row>
    <row r="65" spans="3:5" s="33" customFormat="1">
      <c r="C65" s="34"/>
      <c r="D65" s="34"/>
      <c r="E65" s="34"/>
    </row>
    <row r="66" spans="3:5" s="33" customFormat="1">
      <c r="C66" s="34"/>
      <c r="D66" s="34"/>
      <c r="E66" s="34"/>
    </row>
    <row r="67" spans="3:5" s="33" customFormat="1">
      <c r="C67" s="34"/>
      <c r="D67" s="34"/>
      <c r="E67" s="34"/>
    </row>
    <row r="68" spans="3:5" s="33" customFormat="1">
      <c r="C68" s="34"/>
      <c r="D68" s="34"/>
      <c r="E68" s="34"/>
    </row>
    <row r="69" spans="3:5" s="33" customFormat="1">
      <c r="C69" s="34"/>
      <c r="D69" s="34"/>
      <c r="E69" s="34"/>
    </row>
    <row r="70" spans="3:5" s="33" customFormat="1">
      <c r="C70" s="34"/>
      <c r="D70" s="34"/>
      <c r="E70" s="34"/>
    </row>
    <row r="71" spans="3:5" s="33" customFormat="1">
      <c r="C71" s="34"/>
      <c r="D71" s="34"/>
      <c r="E71" s="34"/>
    </row>
    <row r="72" spans="3:5" s="33" customFormat="1">
      <c r="C72" s="34"/>
      <c r="D72" s="34"/>
      <c r="E72" s="34"/>
    </row>
    <row r="73" spans="3:5" s="33" customFormat="1">
      <c r="C73" s="34"/>
      <c r="D73" s="34"/>
      <c r="E73" s="34"/>
    </row>
    <row r="74" spans="3:5" s="33" customFormat="1">
      <c r="C74" s="34"/>
      <c r="D74" s="34"/>
      <c r="E74" s="34"/>
    </row>
    <row r="75" spans="3:5" s="33" customFormat="1">
      <c r="C75" s="34"/>
      <c r="D75" s="34"/>
      <c r="E75" s="34"/>
    </row>
    <row r="76" spans="3:5" s="33" customFormat="1">
      <c r="C76" s="34"/>
      <c r="D76" s="34"/>
      <c r="E76" s="34"/>
    </row>
    <row r="77" spans="3:5" s="33" customFormat="1">
      <c r="C77" s="34"/>
      <c r="D77" s="34"/>
      <c r="E77" s="34"/>
    </row>
    <row r="78" spans="3:5" s="33" customFormat="1">
      <c r="C78" s="34"/>
      <c r="D78" s="34"/>
      <c r="E78" s="34"/>
    </row>
    <row r="79" spans="3:5" s="33" customFormat="1">
      <c r="C79" s="34"/>
      <c r="D79" s="34"/>
      <c r="E79" s="34"/>
    </row>
    <row r="80" spans="3:5" s="33" customFormat="1">
      <c r="C80" s="34"/>
      <c r="D80" s="34"/>
      <c r="E80" s="34"/>
    </row>
    <row r="81" spans="3:5" s="33" customFormat="1">
      <c r="C81" s="34"/>
      <c r="D81" s="34"/>
      <c r="E81" s="34"/>
    </row>
    <row r="82" spans="3:5" s="33" customFormat="1">
      <c r="C82" s="34"/>
      <c r="D82" s="34"/>
      <c r="E82" s="34"/>
    </row>
    <row r="83" spans="3:5" s="33" customFormat="1">
      <c r="C83" s="34"/>
      <c r="D83" s="34"/>
      <c r="E83" s="34"/>
    </row>
    <row r="84" spans="3:5" s="33" customFormat="1">
      <c r="C84" s="34"/>
      <c r="D84" s="34"/>
      <c r="E84" s="34"/>
    </row>
    <row r="85" spans="3:5" s="33" customFormat="1">
      <c r="C85" s="34"/>
      <c r="D85" s="34"/>
      <c r="E85" s="34"/>
    </row>
    <row r="86" spans="3:5" s="33" customFormat="1">
      <c r="C86" s="34"/>
      <c r="D86" s="34"/>
      <c r="E86" s="34"/>
    </row>
    <row r="87" spans="3:5" s="33" customFormat="1">
      <c r="C87" s="34"/>
      <c r="D87" s="34"/>
      <c r="E87" s="34"/>
    </row>
    <row r="88" spans="3:5" s="33" customFormat="1">
      <c r="C88" s="34"/>
      <c r="D88" s="34"/>
      <c r="E88" s="34"/>
    </row>
    <row r="89" spans="3:5" s="33" customFormat="1">
      <c r="C89" s="34"/>
      <c r="D89" s="34"/>
      <c r="E89" s="34"/>
    </row>
    <row r="90" spans="3:5" s="33" customFormat="1">
      <c r="C90" s="34"/>
      <c r="D90" s="34"/>
      <c r="E90" s="34"/>
    </row>
    <row r="91" spans="3:5" s="33" customFormat="1">
      <c r="C91" s="34"/>
      <c r="D91" s="34"/>
      <c r="E91" s="34"/>
    </row>
    <row r="92" spans="3:5" s="33" customFormat="1">
      <c r="C92" s="34"/>
      <c r="D92" s="34"/>
      <c r="E92" s="34"/>
    </row>
    <row r="93" spans="3:5" s="33" customFormat="1">
      <c r="C93" s="34"/>
      <c r="D93" s="34"/>
      <c r="E93" s="34"/>
    </row>
    <row r="94" spans="3:5" s="33" customFormat="1">
      <c r="C94" s="34"/>
      <c r="D94" s="34"/>
      <c r="E94" s="34"/>
    </row>
    <row r="95" spans="3:5" s="33" customFormat="1">
      <c r="C95" s="34"/>
      <c r="D95" s="34"/>
      <c r="E95" s="34"/>
    </row>
    <row r="96" spans="3:5" s="33" customFormat="1">
      <c r="C96" s="34"/>
      <c r="D96" s="34"/>
      <c r="E96" s="34"/>
    </row>
    <row r="97" spans="3:5" s="33" customFormat="1">
      <c r="C97" s="34"/>
      <c r="D97" s="34"/>
      <c r="E97" s="34"/>
    </row>
    <row r="98" spans="3:5" s="33" customFormat="1">
      <c r="C98" s="34"/>
      <c r="D98" s="34"/>
      <c r="E98" s="34"/>
    </row>
    <row r="99" spans="3:5" s="33" customFormat="1">
      <c r="C99" s="34"/>
      <c r="D99" s="34"/>
      <c r="E99" s="34"/>
    </row>
    <row r="100" spans="3:5" s="33" customFormat="1">
      <c r="C100" s="34"/>
      <c r="D100" s="34"/>
      <c r="E100" s="34"/>
    </row>
    <row r="101" spans="3:5" s="33" customFormat="1">
      <c r="C101" s="34"/>
      <c r="D101" s="34"/>
      <c r="E101" s="34"/>
    </row>
    <row r="102" spans="3:5" s="33" customFormat="1">
      <c r="C102" s="34"/>
      <c r="D102" s="34"/>
      <c r="E102" s="34"/>
    </row>
    <row r="103" spans="3:5" s="33" customFormat="1">
      <c r="C103" s="34"/>
      <c r="D103" s="34"/>
      <c r="E103" s="34"/>
    </row>
    <row r="104" spans="3:5" s="33" customFormat="1">
      <c r="C104" s="34"/>
      <c r="D104" s="34"/>
      <c r="E104" s="34"/>
    </row>
    <row r="105" spans="3:5" s="33" customFormat="1">
      <c r="C105" s="34"/>
      <c r="D105" s="34"/>
      <c r="E105" s="34"/>
    </row>
    <row r="106" spans="3:5" s="33" customFormat="1">
      <c r="C106" s="34"/>
      <c r="D106" s="34"/>
      <c r="E106" s="34"/>
    </row>
    <row r="107" spans="3:5" s="33" customFormat="1">
      <c r="C107" s="34"/>
      <c r="D107" s="34"/>
      <c r="E107" s="34"/>
    </row>
    <row r="108" spans="3:5" s="33" customFormat="1">
      <c r="C108" s="34"/>
      <c r="D108" s="34"/>
      <c r="E108" s="34"/>
    </row>
    <row r="109" spans="3:5" s="33" customFormat="1">
      <c r="C109" s="34"/>
      <c r="D109" s="34"/>
      <c r="E109" s="34"/>
    </row>
    <row r="110" spans="3:5" s="33" customFormat="1">
      <c r="C110" s="34"/>
      <c r="D110" s="34"/>
      <c r="E110" s="34"/>
    </row>
    <row r="111" spans="3:5" s="33" customFormat="1">
      <c r="C111" s="34"/>
      <c r="D111" s="34"/>
      <c r="E111" s="34"/>
    </row>
    <row r="112" spans="3:5" s="33" customFormat="1">
      <c r="C112" s="34"/>
      <c r="D112" s="34"/>
      <c r="E112" s="34"/>
    </row>
    <row r="113" spans="3:5" s="33" customFormat="1">
      <c r="C113" s="34"/>
      <c r="D113" s="34"/>
      <c r="E113" s="34"/>
    </row>
    <row r="114" spans="3:5" s="33" customFormat="1">
      <c r="C114" s="34"/>
      <c r="D114" s="34"/>
      <c r="E114" s="34"/>
    </row>
    <row r="115" spans="3:5" s="33" customFormat="1">
      <c r="C115" s="34"/>
      <c r="D115" s="34"/>
      <c r="E115" s="34"/>
    </row>
    <row r="116" spans="3:5" s="33" customFormat="1">
      <c r="C116" s="34"/>
      <c r="D116" s="34"/>
      <c r="E116" s="34"/>
    </row>
    <row r="117" spans="3:5" s="33" customFormat="1">
      <c r="C117" s="34"/>
      <c r="D117" s="34"/>
      <c r="E117" s="34"/>
    </row>
    <row r="118" spans="3:5" s="33" customFormat="1">
      <c r="C118" s="34"/>
      <c r="D118" s="34"/>
      <c r="E118" s="34"/>
    </row>
    <row r="119" spans="3:5" s="33" customFormat="1">
      <c r="C119" s="34"/>
      <c r="D119" s="34"/>
      <c r="E119" s="34"/>
    </row>
    <row r="120" spans="3:5" s="33" customFormat="1">
      <c r="C120" s="34"/>
      <c r="D120" s="34"/>
      <c r="E120" s="34"/>
    </row>
    <row r="121" spans="3:5" s="33" customFormat="1">
      <c r="C121" s="34"/>
      <c r="D121" s="34"/>
      <c r="E121" s="34"/>
    </row>
    <row r="122" spans="3:5" s="33" customFormat="1">
      <c r="C122" s="34"/>
      <c r="D122" s="34"/>
      <c r="E122" s="34"/>
    </row>
    <row r="123" spans="3:5" s="33" customFormat="1">
      <c r="C123" s="34"/>
      <c r="D123" s="34"/>
      <c r="E123" s="34"/>
    </row>
    <row r="124" spans="3:5" s="33" customFormat="1">
      <c r="C124" s="34"/>
      <c r="D124" s="34"/>
      <c r="E124" s="34"/>
    </row>
    <row r="125" spans="3:5" s="33" customFormat="1">
      <c r="C125" s="34"/>
      <c r="D125" s="34"/>
      <c r="E125" s="34"/>
    </row>
    <row r="126" spans="3:5" s="33" customFormat="1">
      <c r="C126" s="34"/>
      <c r="D126" s="34"/>
      <c r="E126" s="34"/>
    </row>
    <row r="127" spans="3:5" s="33" customFormat="1">
      <c r="C127" s="34"/>
      <c r="D127" s="34"/>
      <c r="E127" s="34"/>
    </row>
    <row r="128" spans="3:5" s="33" customFormat="1">
      <c r="C128" s="34"/>
      <c r="D128" s="34"/>
      <c r="E128" s="34"/>
    </row>
    <row r="129" spans="3:5" s="33" customFormat="1">
      <c r="C129" s="34"/>
      <c r="D129" s="34"/>
      <c r="E129" s="34"/>
    </row>
    <row r="130" spans="3:5" s="33" customFormat="1">
      <c r="C130" s="34"/>
      <c r="D130" s="34"/>
      <c r="E130" s="34"/>
    </row>
    <row r="131" spans="3:5" s="33" customFormat="1">
      <c r="C131" s="34"/>
      <c r="D131" s="34"/>
      <c r="E131" s="34"/>
    </row>
    <row r="132" spans="3:5" s="33" customFormat="1">
      <c r="C132" s="34"/>
      <c r="D132" s="34"/>
      <c r="E132" s="34"/>
    </row>
    <row r="133" spans="3:5" s="33" customFormat="1">
      <c r="C133" s="34"/>
      <c r="D133" s="34"/>
      <c r="E133" s="34"/>
    </row>
    <row r="134" spans="3:5" s="33" customFormat="1">
      <c r="C134" s="34"/>
      <c r="D134" s="34"/>
      <c r="E134" s="34"/>
    </row>
    <row r="135" spans="3:5" s="33" customFormat="1">
      <c r="C135" s="34"/>
      <c r="D135" s="34"/>
      <c r="E135" s="34"/>
    </row>
    <row r="136" spans="3:5" s="33" customFormat="1">
      <c r="C136" s="34"/>
      <c r="D136" s="34"/>
      <c r="E136" s="34"/>
    </row>
    <row r="137" spans="3:5" s="33" customFormat="1">
      <c r="C137" s="34"/>
      <c r="D137" s="34"/>
      <c r="E137" s="34"/>
    </row>
    <row r="138" spans="3:5" s="33" customFormat="1">
      <c r="C138" s="34"/>
      <c r="D138" s="34"/>
      <c r="E138" s="34"/>
    </row>
    <row r="139" spans="3:5" s="33" customFormat="1">
      <c r="C139" s="34"/>
      <c r="D139" s="34"/>
      <c r="E139" s="34"/>
    </row>
    <row r="140" spans="3:5" s="33" customFormat="1">
      <c r="C140" s="34"/>
      <c r="D140" s="34"/>
      <c r="E140" s="34"/>
    </row>
    <row r="141" spans="3:5" s="33" customFormat="1">
      <c r="C141" s="34"/>
      <c r="D141" s="34"/>
      <c r="E141" s="34"/>
    </row>
    <row r="142" spans="3:5" s="33" customFormat="1">
      <c r="C142" s="34"/>
      <c r="D142" s="34"/>
      <c r="E142" s="34"/>
    </row>
    <row r="143" spans="3:5" s="33" customFormat="1">
      <c r="C143" s="34"/>
      <c r="D143" s="34"/>
      <c r="E143" s="34"/>
    </row>
    <row r="144" spans="3:5" s="33" customFormat="1">
      <c r="C144" s="34"/>
      <c r="D144" s="34"/>
      <c r="E144" s="34"/>
    </row>
    <row r="145" spans="3:5" s="33" customFormat="1">
      <c r="C145" s="34"/>
      <c r="D145" s="34"/>
      <c r="E145" s="34"/>
    </row>
    <row r="146" spans="3:5" s="33" customFormat="1">
      <c r="C146" s="34"/>
      <c r="D146" s="34"/>
      <c r="E146" s="34"/>
    </row>
    <row r="147" spans="3:5" s="33" customFormat="1">
      <c r="C147" s="34"/>
      <c r="D147" s="34"/>
      <c r="E147" s="34"/>
    </row>
    <row r="148" spans="3:5" s="33" customFormat="1">
      <c r="C148" s="34"/>
      <c r="D148" s="34"/>
      <c r="E148" s="34"/>
    </row>
    <row r="149" spans="3:5" s="33" customFormat="1">
      <c r="C149" s="34"/>
      <c r="D149" s="34"/>
      <c r="E149" s="34"/>
    </row>
    <row r="150" spans="3:5" s="33" customFormat="1">
      <c r="C150" s="34"/>
      <c r="D150" s="34"/>
      <c r="E150" s="34"/>
    </row>
    <row r="151" spans="3:5" s="33" customFormat="1">
      <c r="C151" s="34"/>
      <c r="D151" s="34"/>
      <c r="E151" s="34"/>
    </row>
    <row r="152" spans="3:5" s="33" customFormat="1">
      <c r="C152" s="34"/>
      <c r="D152" s="34"/>
      <c r="E152" s="34"/>
    </row>
    <row r="153" spans="3:5" s="33" customFormat="1">
      <c r="C153" s="34"/>
      <c r="D153" s="34"/>
      <c r="E153" s="34"/>
    </row>
    <row r="154" spans="3:5" s="33" customFormat="1">
      <c r="C154" s="34"/>
      <c r="D154" s="34"/>
      <c r="E154" s="34"/>
    </row>
    <row r="155" spans="3:5" s="33" customFormat="1">
      <c r="C155" s="34"/>
      <c r="D155" s="34"/>
      <c r="E155" s="34"/>
    </row>
    <row r="156" spans="3:5" s="33" customFormat="1">
      <c r="C156" s="34"/>
      <c r="D156" s="34"/>
      <c r="E156" s="34"/>
    </row>
    <row r="157" spans="3:5" s="33" customFormat="1">
      <c r="C157" s="34"/>
      <c r="D157" s="34"/>
      <c r="E157" s="34"/>
    </row>
    <row r="158" spans="3:5" s="33" customFormat="1">
      <c r="C158" s="34"/>
      <c r="D158" s="34"/>
      <c r="E158" s="34"/>
    </row>
    <row r="159" spans="3:5" s="33" customFormat="1">
      <c r="C159" s="34"/>
      <c r="D159" s="34"/>
      <c r="E159" s="34"/>
    </row>
    <row r="160" spans="3:5" s="33" customFormat="1">
      <c r="C160" s="34"/>
      <c r="D160" s="34"/>
      <c r="E160" s="34"/>
    </row>
    <row r="161" spans="3:5" s="33" customFormat="1">
      <c r="C161" s="34"/>
      <c r="D161" s="34"/>
      <c r="E161" s="34"/>
    </row>
    <row r="162" spans="3:5" s="33" customFormat="1">
      <c r="C162" s="34"/>
      <c r="D162" s="34"/>
      <c r="E162" s="34"/>
    </row>
    <row r="163" spans="3:5" s="33" customFormat="1">
      <c r="C163" s="34"/>
      <c r="D163" s="34"/>
      <c r="E163" s="34"/>
    </row>
    <row r="164" spans="3:5" s="33" customFormat="1">
      <c r="C164" s="34"/>
      <c r="D164" s="34"/>
      <c r="E164" s="34"/>
    </row>
    <row r="165" spans="3:5" s="33" customFormat="1">
      <c r="C165" s="34"/>
      <c r="D165" s="34"/>
      <c r="E165" s="34"/>
    </row>
    <row r="166" spans="3:5" s="33" customFormat="1">
      <c r="C166" s="34"/>
      <c r="D166" s="34"/>
      <c r="E166" s="34"/>
    </row>
    <row r="167" spans="3:5" s="33" customFormat="1">
      <c r="C167" s="34"/>
      <c r="D167" s="34"/>
      <c r="E167" s="34"/>
    </row>
    <row r="168" spans="3:5" s="33" customFormat="1">
      <c r="C168" s="34"/>
      <c r="D168" s="34"/>
      <c r="E168" s="34"/>
    </row>
    <row r="169" spans="3:5" s="33" customFormat="1">
      <c r="C169" s="34"/>
      <c r="D169" s="34"/>
      <c r="E169" s="34"/>
    </row>
    <row r="170" spans="3:5" s="33" customFormat="1">
      <c r="C170" s="34"/>
      <c r="D170" s="34"/>
      <c r="E170" s="34"/>
    </row>
    <row r="171" spans="3:5" s="33" customFormat="1">
      <c r="C171" s="34"/>
      <c r="D171" s="34"/>
      <c r="E171" s="34"/>
    </row>
    <row r="172" spans="3:5" s="33" customFormat="1">
      <c r="C172" s="34"/>
      <c r="D172" s="34"/>
      <c r="E172" s="34"/>
    </row>
    <row r="173" spans="3:5" s="33" customFormat="1">
      <c r="C173" s="34"/>
      <c r="D173" s="34"/>
      <c r="E173" s="34"/>
    </row>
    <row r="174" spans="3:5" s="33" customFormat="1">
      <c r="C174" s="34"/>
      <c r="D174" s="34"/>
      <c r="E174" s="34"/>
    </row>
    <row r="175" spans="3:5" s="33" customFormat="1">
      <c r="C175" s="34"/>
      <c r="D175" s="34"/>
      <c r="E175" s="34"/>
    </row>
    <row r="176" spans="3:5" s="33" customFormat="1">
      <c r="C176" s="34"/>
      <c r="D176" s="34"/>
      <c r="E176" s="34"/>
    </row>
    <row r="177" spans="3:5" s="33" customFormat="1">
      <c r="C177" s="34"/>
      <c r="D177" s="34"/>
      <c r="E177" s="34"/>
    </row>
    <row r="178" spans="3:5" s="33" customFormat="1">
      <c r="C178" s="34"/>
      <c r="D178" s="34"/>
      <c r="E178" s="34"/>
    </row>
    <row r="179" spans="3:5" s="33" customFormat="1">
      <c r="C179" s="34"/>
      <c r="D179" s="34"/>
      <c r="E179" s="34"/>
    </row>
    <row r="180" spans="3:5" s="33" customFormat="1">
      <c r="C180" s="34"/>
      <c r="D180" s="34"/>
      <c r="E180" s="34"/>
    </row>
    <row r="181" spans="3:5" s="33" customFormat="1">
      <c r="C181" s="34"/>
      <c r="D181" s="34"/>
      <c r="E181" s="34"/>
    </row>
    <row r="182" spans="3:5" s="33" customFormat="1">
      <c r="C182" s="34"/>
      <c r="D182" s="34"/>
      <c r="E182" s="34"/>
    </row>
    <row r="183" spans="3:5" s="33" customFormat="1">
      <c r="C183" s="34"/>
      <c r="D183" s="34"/>
      <c r="E183" s="34"/>
    </row>
    <row r="184" spans="3:5" s="33" customFormat="1">
      <c r="C184" s="34"/>
      <c r="D184" s="34"/>
      <c r="E184" s="34"/>
    </row>
    <row r="185" spans="3:5" s="33" customFormat="1">
      <c r="C185" s="34"/>
      <c r="D185" s="34"/>
      <c r="E185" s="34"/>
    </row>
    <row r="186" spans="3:5" s="33" customFormat="1">
      <c r="C186" s="34"/>
      <c r="D186" s="34"/>
      <c r="E186" s="34"/>
    </row>
    <row r="187" spans="3:5" s="33" customFormat="1">
      <c r="C187" s="34"/>
      <c r="D187" s="34"/>
      <c r="E187" s="34"/>
    </row>
    <row r="188" spans="3:5" s="33" customFormat="1">
      <c r="C188" s="34"/>
      <c r="D188" s="34"/>
      <c r="E188" s="34"/>
    </row>
    <row r="189" spans="3:5" s="33" customFormat="1">
      <c r="C189" s="34"/>
      <c r="D189" s="34"/>
      <c r="E189" s="34"/>
    </row>
    <row r="190" spans="3:5" s="33" customFormat="1">
      <c r="C190" s="34"/>
      <c r="D190" s="34"/>
      <c r="E190" s="34"/>
    </row>
    <row r="191" spans="3:5" s="33" customFormat="1">
      <c r="C191" s="34"/>
      <c r="D191" s="34"/>
      <c r="E191" s="34"/>
    </row>
    <row r="192" spans="3:5" s="33" customFormat="1">
      <c r="C192" s="34"/>
      <c r="D192" s="34"/>
      <c r="E192" s="34"/>
    </row>
    <row r="193" spans="3:5" s="33" customFormat="1">
      <c r="C193" s="34"/>
      <c r="D193" s="34"/>
      <c r="E193" s="34"/>
    </row>
    <row r="194" spans="3:5" s="33" customFormat="1">
      <c r="C194" s="34"/>
      <c r="D194" s="34"/>
      <c r="E194" s="34"/>
    </row>
    <row r="195" spans="3:5" s="33" customFormat="1">
      <c r="C195" s="34"/>
      <c r="D195" s="34"/>
      <c r="E195" s="34"/>
    </row>
    <row r="196" spans="3:5" s="33" customFormat="1">
      <c r="C196" s="34"/>
      <c r="D196" s="34"/>
      <c r="E196" s="34"/>
    </row>
    <row r="197" spans="3:5" s="33" customFormat="1">
      <c r="C197" s="34"/>
      <c r="D197" s="34"/>
      <c r="E197" s="34"/>
    </row>
    <row r="198" spans="3:5" s="33" customFormat="1">
      <c r="C198" s="34"/>
      <c r="D198" s="34"/>
      <c r="E198" s="34"/>
    </row>
    <row r="199" spans="3:5" s="33" customFormat="1">
      <c r="C199" s="34"/>
      <c r="D199" s="34"/>
      <c r="E199" s="34"/>
    </row>
    <row r="200" spans="3:5" s="33" customFormat="1">
      <c r="C200" s="34"/>
      <c r="D200" s="34"/>
      <c r="E200" s="34"/>
    </row>
    <row r="201" spans="3:5" s="33" customFormat="1">
      <c r="C201" s="34"/>
      <c r="D201" s="34"/>
      <c r="E201" s="34"/>
    </row>
    <row r="202" spans="3:5" s="33" customFormat="1">
      <c r="C202" s="34"/>
      <c r="D202" s="34"/>
      <c r="E202" s="34"/>
    </row>
    <row r="203" spans="3:5" s="33" customFormat="1">
      <c r="C203" s="34"/>
      <c r="D203" s="34"/>
      <c r="E203" s="34"/>
    </row>
    <row r="204" spans="3:5" s="33" customFormat="1">
      <c r="C204" s="34"/>
      <c r="D204" s="34"/>
      <c r="E204" s="34"/>
    </row>
    <row r="205" spans="3:5" s="33" customFormat="1">
      <c r="C205" s="34"/>
      <c r="D205" s="34"/>
      <c r="E205" s="34"/>
    </row>
    <row r="206" spans="3:5" s="33" customFormat="1">
      <c r="C206" s="34"/>
      <c r="D206" s="34"/>
      <c r="E206" s="34"/>
    </row>
    <row r="207" spans="3:5" s="33" customFormat="1">
      <c r="C207" s="34"/>
      <c r="D207" s="34"/>
      <c r="E207" s="34"/>
    </row>
    <row r="208" spans="3:5" s="33" customFormat="1">
      <c r="C208" s="34"/>
      <c r="D208" s="34"/>
      <c r="E208" s="34"/>
    </row>
    <row r="209" spans="3:5" s="33" customFormat="1">
      <c r="C209" s="34"/>
      <c r="D209" s="34"/>
      <c r="E209" s="34"/>
    </row>
    <row r="210" spans="3:5" s="33" customFormat="1">
      <c r="C210" s="34"/>
      <c r="D210" s="34"/>
      <c r="E210" s="34"/>
    </row>
    <row r="211" spans="3:5" s="33" customFormat="1">
      <c r="C211" s="34"/>
      <c r="D211" s="34"/>
      <c r="E211" s="34"/>
    </row>
    <row r="212" spans="3:5" s="33" customFormat="1">
      <c r="C212" s="34"/>
      <c r="D212" s="34"/>
      <c r="E212" s="34"/>
    </row>
    <row r="213" spans="3:5" s="33" customFormat="1">
      <c r="C213" s="34"/>
      <c r="D213" s="34"/>
      <c r="E213" s="34"/>
    </row>
    <row r="214" spans="3:5" s="33" customFormat="1">
      <c r="C214" s="34"/>
      <c r="D214" s="34"/>
      <c r="E214" s="34"/>
    </row>
    <row r="215" spans="3:5" s="33" customFormat="1">
      <c r="C215" s="34"/>
      <c r="D215" s="34"/>
      <c r="E215" s="34"/>
    </row>
    <row r="216" spans="3:5" s="33" customFormat="1">
      <c r="C216" s="34"/>
      <c r="D216" s="34"/>
      <c r="E216" s="34"/>
    </row>
    <row r="217" spans="3:5" s="33" customFormat="1">
      <c r="C217" s="34"/>
      <c r="D217" s="34"/>
      <c r="E217" s="34"/>
    </row>
    <row r="218" spans="3:5" s="33" customFormat="1">
      <c r="C218" s="34"/>
      <c r="D218" s="34"/>
      <c r="E218" s="34"/>
    </row>
    <row r="219" spans="3:5" s="33" customFormat="1">
      <c r="C219" s="34"/>
      <c r="D219" s="34"/>
      <c r="E219" s="34"/>
    </row>
    <row r="220" spans="3:5" s="33" customFormat="1">
      <c r="C220" s="34"/>
      <c r="D220" s="34"/>
      <c r="E220" s="34"/>
    </row>
    <row r="221" spans="3:5" s="33" customFormat="1">
      <c r="C221" s="34"/>
      <c r="D221" s="34"/>
      <c r="E221" s="34"/>
    </row>
    <row r="222" spans="3:5" s="33" customFormat="1">
      <c r="C222" s="34"/>
      <c r="D222" s="34"/>
      <c r="E222" s="34"/>
    </row>
    <row r="223" spans="3:5" s="33" customFormat="1">
      <c r="C223" s="34"/>
      <c r="D223" s="34"/>
      <c r="E223" s="34"/>
    </row>
    <row r="224" spans="3:5" s="33" customFormat="1">
      <c r="C224" s="34"/>
      <c r="D224" s="34"/>
      <c r="E224" s="34"/>
    </row>
    <row r="225" spans="3:5" s="33" customFormat="1">
      <c r="C225" s="34"/>
      <c r="D225" s="34"/>
      <c r="E225" s="34"/>
    </row>
    <row r="226" spans="3:5" s="33" customFormat="1">
      <c r="C226" s="34"/>
      <c r="D226" s="34"/>
      <c r="E226" s="34"/>
    </row>
    <row r="227" spans="3:5" s="33" customFormat="1">
      <c r="C227" s="34"/>
      <c r="D227" s="34"/>
      <c r="E227" s="34"/>
    </row>
    <row r="228" spans="3:5" s="33" customFormat="1">
      <c r="C228" s="34"/>
      <c r="D228" s="34"/>
      <c r="E228" s="34"/>
    </row>
    <row r="229" spans="3:5" s="33" customFormat="1">
      <c r="C229" s="34"/>
      <c r="D229" s="34"/>
      <c r="E229" s="34"/>
    </row>
    <row r="230" spans="3:5" s="33" customFormat="1">
      <c r="C230" s="34"/>
      <c r="D230" s="34"/>
      <c r="E230" s="34"/>
    </row>
    <row r="231" spans="3:5" s="33" customFormat="1">
      <c r="C231" s="34"/>
      <c r="D231" s="34"/>
      <c r="E231" s="34"/>
    </row>
    <row r="232" spans="3:5" s="33" customFormat="1">
      <c r="C232" s="34"/>
      <c r="D232" s="34"/>
      <c r="E232" s="34"/>
    </row>
    <row r="233" spans="3:5" s="33" customFormat="1">
      <c r="C233" s="34"/>
      <c r="D233" s="34"/>
      <c r="E233" s="34"/>
    </row>
    <row r="234" spans="3:5" s="33" customFormat="1">
      <c r="C234" s="34"/>
      <c r="D234" s="34"/>
      <c r="E234" s="34"/>
    </row>
    <row r="235" spans="3:5" s="33" customFormat="1">
      <c r="C235" s="34"/>
      <c r="D235" s="34"/>
      <c r="E235" s="34"/>
    </row>
    <row r="236" spans="3:5" s="33" customFormat="1">
      <c r="C236" s="34"/>
      <c r="D236" s="34"/>
      <c r="E236" s="34"/>
    </row>
    <row r="237" spans="3:5" s="33" customFormat="1">
      <c r="C237" s="34"/>
      <c r="D237" s="34"/>
      <c r="E237" s="34"/>
    </row>
    <row r="238" spans="3:5" s="33" customFormat="1">
      <c r="C238" s="34"/>
      <c r="D238" s="34"/>
      <c r="E238" s="34"/>
    </row>
    <row r="239" spans="3:5" s="33" customFormat="1">
      <c r="C239" s="34"/>
      <c r="D239" s="34"/>
      <c r="E239" s="34"/>
    </row>
    <row r="240" spans="3:5" s="33" customFormat="1">
      <c r="C240" s="34"/>
      <c r="D240" s="34"/>
      <c r="E240" s="34"/>
    </row>
    <row r="241" spans="3:5" s="33" customFormat="1">
      <c r="C241" s="34"/>
      <c r="D241" s="34"/>
      <c r="E241" s="34"/>
    </row>
    <row r="242" spans="3:5" s="33" customFormat="1">
      <c r="C242" s="34"/>
      <c r="D242" s="34"/>
      <c r="E242" s="34"/>
    </row>
    <row r="243" spans="3:5" s="33" customFormat="1">
      <c r="C243" s="34"/>
      <c r="D243" s="34"/>
      <c r="E243" s="34"/>
    </row>
    <row r="244" spans="3:5" s="33" customFormat="1">
      <c r="C244" s="34"/>
      <c r="D244" s="34"/>
      <c r="E244" s="34"/>
    </row>
    <row r="245" spans="3:5" s="33" customFormat="1">
      <c r="C245" s="34"/>
      <c r="D245" s="34"/>
      <c r="E245" s="34"/>
    </row>
    <row r="246" spans="3:5" s="33" customFormat="1">
      <c r="C246" s="34"/>
      <c r="D246" s="34"/>
      <c r="E246" s="34"/>
    </row>
    <row r="247" spans="3:5" s="33" customFormat="1">
      <c r="C247" s="34"/>
      <c r="D247" s="34"/>
      <c r="E247" s="34"/>
    </row>
    <row r="248" spans="3:5" s="33" customFormat="1">
      <c r="C248" s="34"/>
      <c r="D248" s="34"/>
      <c r="E248" s="34"/>
    </row>
    <row r="249" spans="3:5" s="33" customFormat="1">
      <c r="C249" s="34"/>
      <c r="D249" s="34"/>
      <c r="E249" s="34"/>
    </row>
    <row r="250" spans="3:5" s="33" customFormat="1">
      <c r="C250" s="34"/>
      <c r="D250" s="34"/>
      <c r="E250" s="34"/>
    </row>
    <row r="251" spans="3:5" s="33" customFormat="1">
      <c r="C251" s="34"/>
      <c r="D251" s="34"/>
      <c r="E251" s="34"/>
    </row>
    <row r="252" spans="3:5" s="33" customFormat="1">
      <c r="C252" s="34"/>
      <c r="D252" s="34"/>
      <c r="E252" s="34"/>
    </row>
    <row r="253" spans="3:5" s="33" customFormat="1">
      <c r="C253" s="34"/>
      <c r="D253" s="34"/>
      <c r="E253" s="34"/>
    </row>
    <row r="254" spans="3:5" s="33" customFormat="1">
      <c r="C254" s="34"/>
      <c r="D254" s="34"/>
      <c r="E254" s="34"/>
    </row>
    <row r="255" spans="3:5" s="33" customFormat="1">
      <c r="C255" s="34"/>
      <c r="D255" s="34"/>
      <c r="E255" s="34"/>
    </row>
    <row r="256" spans="3:5" s="33" customFormat="1">
      <c r="C256" s="34"/>
      <c r="D256" s="34"/>
      <c r="E256" s="34"/>
    </row>
    <row r="257" spans="3:5" s="33" customFormat="1">
      <c r="C257" s="34"/>
      <c r="D257" s="34"/>
      <c r="E257" s="34"/>
    </row>
    <row r="258" spans="3:5" s="33" customFormat="1">
      <c r="C258" s="34"/>
      <c r="D258" s="34"/>
      <c r="E258" s="34"/>
    </row>
    <row r="259" spans="3:5" s="33" customFormat="1">
      <c r="C259" s="34"/>
      <c r="D259" s="34"/>
      <c r="E259" s="34"/>
    </row>
    <row r="260" spans="3:5" s="33" customFormat="1">
      <c r="C260" s="34"/>
      <c r="D260" s="34"/>
      <c r="E260" s="34"/>
    </row>
    <row r="261" spans="3:5" s="33" customFormat="1">
      <c r="C261" s="34"/>
      <c r="D261" s="34"/>
      <c r="E261" s="34"/>
    </row>
    <row r="262" spans="3:5" s="33" customFormat="1">
      <c r="C262" s="34"/>
      <c r="D262" s="34"/>
      <c r="E262" s="34"/>
    </row>
    <row r="263" spans="3:5" s="33" customFormat="1">
      <c r="C263" s="34"/>
      <c r="D263" s="34"/>
      <c r="E263" s="34"/>
    </row>
    <row r="264" spans="3:5" s="33" customFormat="1">
      <c r="C264" s="34"/>
      <c r="D264" s="34"/>
      <c r="E264" s="34"/>
    </row>
    <row r="265" spans="3:5" s="33" customFormat="1">
      <c r="C265" s="34"/>
      <c r="D265" s="34"/>
      <c r="E265" s="34"/>
    </row>
    <row r="266" spans="3:5" s="33" customFormat="1">
      <c r="C266" s="34"/>
      <c r="D266" s="34"/>
      <c r="E266" s="34"/>
    </row>
    <row r="267" spans="3:5" s="33" customFormat="1">
      <c r="C267" s="34"/>
      <c r="D267" s="34"/>
      <c r="E267" s="34"/>
    </row>
    <row r="268" spans="3:5" s="33" customFormat="1">
      <c r="C268" s="34"/>
      <c r="D268" s="34"/>
      <c r="E268" s="34"/>
    </row>
    <row r="269" spans="3:5" s="33" customFormat="1">
      <c r="C269" s="34"/>
      <c r="D269" s="34"/>
      <c r="E269" s="34"/>
    </row>
    <row r="270" spans="3:5" s="33" customFormat="1">
      <c r="C270" s="34"/>
      <c r="D270" s="34"/>
      <c r="E270" s="34"/>
    </row>
    <row r="271" spans="3:5" s="33" customFormat="1">
      <c r="C271" s="34"/>
      <c r="D271" s="34"/>
      <c r="E271" s="34"/>
    </row>
    <row r="272" spans="3:5" s="33" customFormat="1">
      <c r="C272" s="34"/>
      <c r="D272" s="34"/>
      <c r="E272" s="34"/>
    </row>
    <row r="273" spans="3:5" s="33" customFormat="1">
      <c r="C273" s="34"/>
      <c r="D273" s="34"/>
      <c r="E273" s="34"/>
    </row>
    <row r="274" spans="3:5" s="33" customFormat="1">
      <c r="C274" s="34"/>
      <c r="D274" s="34"/>
      <c r="E274" s="34"/>
    </row>
    <row r="275" spans="3:5" s="33" customFormat="1">
      <c r="C275" s="34"/>
      <c r="D275" s="34"/>
      <c r="E275" s="34"/>
    </row>
    <row r="276" spans="3:5" s="33" customFormat="1">
      <c r="C276" s="34"/>
      <c r="D276" s="34"/>
      <c r="E276" s="34"/>
    </row>
    <row r="277" spans="3:5" s="33" customFormat="1">
      <c r="C277" s="34"/>
      <c r="D277" s="34"/>
      <c r="E277" s="34"/>
    </row>
    <row r="278" spans="3:5" s="33" customFormat="1">
      <c r="C278" s="34"/>
      <c r="D278" s="34"/>
      <c r="E278" s="34"/>
    </row>
    <row r="279" spans="3:5" s="33" customFormat="1">
      <c r="C279" s="34"/>
      <c r="D279" s="34"/>
      <c r="E279" s="34"/>
    </row>
    <row r="280" spans="3:5" s="33" customFormat="1">
      <c r="C280" s="34"/>
      <c r="D280" s="34"/>
      <c r="E280" s="34"/>
    </row>
    <row r="281" spans="3:5" s="33" customFormat="1">
      <c r="C281" s="34"/>
      <c r="D281" s="34"/>
      <c r="E281" s="34"/>
    </row>
    <row r="282" spans="3:5" s="33" customFormat="1">
      <c r="C282" s="34"/>
      <c r="D282" s="34"/>
      <c r="E282" s="34"/>
    </row>
    <row r="283" spans="3:5" s="33" customFormat="1">
      <c r="C283" s="34"/>
      <c r="D283" s="34"/>
      <c r="E283" s="34"/>
    </row>
    <row r="284" spans="3:5" s="33" customFormat="1">
      <c r="C284" s="34"/>
      <c r="D284" s="34"/>
      <c r="E284" s="34"/>
    </row>
    <row r="285" spans="3:5" s="33" customFormat="1">
      <c r="C285" s="34"/>
      <c r="D285" s="34"/>
      <c r="E285" s="34"/>
    </row>
    <row r="286" spans="3:5" s="33" customFormat="1">
      <c r="C286" s="34"/>
      <c r="D286" s="34"/>
      <c r="E286" s="34"/>
    </row>
    <row r="287" spans="3:5" s="33" customFormat="1">
      <c r="C287" s="34"/>
      <c r="D287" s="34"/>
      <c r="E287" s="34"/>
    </row>
    <row r="288" spans="3:5" s="33" customFormat="1">
      <c r="C288" s="34"/>
      <c r="D288" s="34"/>
      <c r="E288" s="34"/>
    </row>
    <row r="289" spans="3:5" s="33" customFormat="1">
      <c r="C289" s="34"/>
      <c r="D289" s="34"/>
      <c r="E289" s="34"/>
    </row>
    <row r="290" spans="3:5" s="33" customFormat="1">
      <c r="C290" s="34"/>
      <c r="D290" s="34"/>
      <c r="E290" s="34"/>
    </row>
    <row r="291" spans="3:5" s="33" customFormat="1">
      <c r="C291" s="34"/>
      <c r="D291" s="34"/>
      <c r="E291" s="34"/>
    </row>
    <row r="292" spans="3:5" s="33" customFormat="1">
      <c r="C292" s="34"/>
      <c r="D292" s="34"/>
      <c r="E292" s="34"/>
    </row>
    <row r="293" spans="3:5" s="33" customFormat="1">
      <c r="C293" s="34"/>
      <c r="D293" s="34"/>
      <c r="E293" s="34"/>
    </row>
    <row r="294" spans="3:5" s="33" customFormat="1">
      <c r="C294" s="34"/>
      <c r="D294" s="34"/>
      <c r="E294" s="34"/>
    </row>
    <row r="295" spans="3:5" s="33" customFormat="1">
      <c r="C295" s="34"/>
      <c r="D295" s="34"/>
      <c r="E295" s="34"/>
    </row>
    <row r="296" spans="3:5" s="33" customFormat="1">
      <c r="C296" s="34"/>
      <c r="D296" s="34"/>
      <c r="E296" s="34"/>
    </row>
    <row r="297" spans="3:5" s="33" customFormat="1">
      <c r="C297" s="34"/>
      <c r="D297" s="34"/>
      <c r="E297" s="34"/>
    </row>
    <row r="298" spans="3:5" s="33" customFormat="1">
      <c r="C298" s="34"/>
      <c r="D298" s="34"/>
      <c r="E298" s="34"/>
    </row>
    <row r="299" spans="3:5" s="33" customFormat="1">
      <c r="C299" s="34"/>
      <c r="D299" s="34"/>
      <c r="E299" s="34"/>
    </row>
    <row r="300" spans="3:5" s="33" customFormat="1">
      <c r="C300" s="34"/>
      <c r="D300" s="34"/>
      <c r="E300" s="34"/>
    </row>
    <row r="301" spans="3:5" s="33" customFormat="1">
      <c r="C301" s="34"/>
      <c r="D301" s="34"/>
      <c r="E301" s="34"/>
    </row>
    <row r="302" spans="3:5" s="33" customFormat="1">
      <c r="C302" s="34"/>
      <c r="D302" s="34"/>
      <c r="E302" s="34"/>
    </row>
    <row r="303" spans="3:5" s="33" customFormat="1">
      <c r="C303" s="34"/>
      <c r="D303" s="34"/>
      <c r="E303" s="34"/>
    </row>
    <row r="304" spans="3:5" s="33" customFormat="1">
      <c r="C304" s="34"/>
      <c r="D304" s="34"/>
      <c r="E304" s="34"/>
    </row>
    <row r="305" spans="3:5" s="33" customFormat="1">
      <c r="C305" s="34"/>
      <c r="D305" s="34"/>
      <c r="E305" s="34"/>
    </row>
    <row r="306" spans="3:5" s="33" customFormat="1">
      <c r="C306" s="34"/>
      <c r="D306" s="34"/>
      <c r="E306" s="34"/>
    </row>
    <row r="307" spans="3:5" s="33" customFormat="1">
      <c r="C307" s="34"/>
      <c r="D307" s="34"/>
      <c r="E307" s="34"/>
    </row>
    <row r="308" spans="3:5" s="33" customFormat="1">
      <c r="C308" s="34"/>
      <c r="D308" s="34"/>
      <c r="E308" s="34"/>
    </row>
    <row r="309" spans="3:5" s="33" customFormat="1">
      <c r="C309" s="34"/>
      <c r="D309" s="34"/>
      <c r="E309" s="34"/>
    </row>
    <row r="310" spans="3:5" s="33" customFormat="1">
      <c r="C310" s="34"/>
      <c r="D310" s="34"/>
      <c r="E310" s="34"/>
    </row>
    <row r="311" spans="3:5" s="33" customFormat="1">
      <c r="C311" s="34"/>
      <c r="D311" s="34"/>
      <c r="E311" s="34"/>
    </row>
    <row r="312" spans="3:5" s="33" customFormat="1">
      <c r="C312" s="34"/>
      <c r="D312" s="34"/>
      <c r="E312" s="34"/>
    </row>
    <row r="313" spans="3:5" s="33" customFormat="1">
      <c r="C313" s="34"/>
      <c r="D313" s="34"/>
      <c r="E313" s="34"/>
    </row>
    <row r="314" spans="3:5" s="33" customFormat="1">
      <c r="C314" s="34"/>
      <c r="D314" s="34"/>
      <c r="E314" s="34"/>
    </row>
    <row r="315" spans="3:5" s="33" customFormat="1">
      <c r="C315" s="34"/>
      <c r="D315" s="34"/>
      <c r="E315" s="34"/>
    </row>
    <row r="316" spans="3:5" s="33" customFormat="1">
      <c r="C316" s="34"/>
      <c r="D316" s="34"/>
      <c r="E316" s="34"/>
    </row>
    <row r="317" spans="3:5" s="33" customFormat="1">
      <c r="C317" s="34"/>
      <c r="D317" s="34"/>
      <c r="E317" s="34"/>
    </row>
    <row r="318" spans="3:5" s="33" customFormat="1">
      <c r="C318" s="34"/>
      <c r="D318" s="34"/>
      <c r="E318" s="34"/>
    </row>
    <row r="319" spans="3:5" s="33" customFormat="1">
      <c r="C319" s="34"/>
      <c r="D319" s="34"/>
      <c r="E319" s="34"/>
    </row>
    <row r="320" spans="3:5" s="33" customFormat="1">
      <c r="C320" s="34"/>
      <c r="D320" s="34"/>
      <c r="E320" s="34"/>
    </row>
    <row r="321" spans="3:5" s="33" customFormat="1">
      <c r="C321" s="34"/>
      <c r="D321" s="34"/>
      <c r="E321" s="34"/>
    </row>
    <row r="322" spans="3:5" s="33" customFormat="1">
      <c r="C322" s="34"/>
      <c r="D322" s="34"/>
      <c r="E322" s="34"/>
    </row>
    <row r="323" spans="3:5" s="33" customFormat="1">
      <c r="C323" s="34"/>
      <c r="D323" s="34"/>
      <c r="E323" s="34"/>
    </row>
    <row r="324" spans="3:5" s="33" customFormat="1">
      <c r="C324" s="34"/>
      <c r="D324" s="34"/>
      <c r="E324" s="34"/>
    </row>
    <row r="325" spans="3:5" s="33" customFormat="1">
      <c r="C325" s="34"/>
      <c r="D325" s="34"/>
      <c r="E325" s="34"/>
    </row>
    <row r="326" spans="3:5" s="33" customFormat="1">
      <c r="C326" s="34"/>
      <c r="D326" s="34"/>
      <c r="E326" s="34"/>
    </row>
    <row r="327" spans="3:5" s="33" customFormat="1">
      <c r="C327" s="34"/>
      <c r="D327" s="34"/>
      <c r="E327" s="34"/>
    </row>
    <row r="328" spans="3:5" s="33" customFormat="1">
      <c r="C328" s="34"/>
      <c r="D328" s="34"/>
      <c r="E328" s="34"/>
    </row>
    <row r="329" spans="3:5" s="33" customFormat="1">
      <c r="C329" s="34"/>
      <c r="D329" s="34"/>
      <c r="E329" s="34"/>
    </row>
    <row r="330" spans="3:5" s="33" customFormat="1">
      <c r="C330" s="34"/>
      <c r="D330" s="34"/>
      <c r="E330" s="34"/>
    </row>
    <row r="331" spans="3:5" s="33" customFormat="1">
      <c r="C331" s="34"/>
      <c r="D331" s="34"/>
      <c r="E331" s="34"/>
    </row>
    <row r="332" spans="3:5" s="33" customFormat="1">
      <c r="C332" s="34"/>
      <c r="D332" s="34"/>
      <c r="E332" s="34"/>
    </row>
    <row r="333" spans="3:5" s="33" customFormat="1">
      <c r="C333" s="34"/>
      <c r="D333" s="34"/>
      <c r="E333" s="34"/>
    </row>
  </sheetData>
  <mergeCells count="35">
    <mergeCell ref="A43:B43"/>
    <mergeCell ref="G43:H43"/>
    <mergeCell ref="L17:P17"/>
    <mergeCell ref="C38:K38"/>
    <mergeCell ref="A40:B40"/>
    <mergeCell ref="D40:E40"/>
    <mergeCell ref="G40:H40"/>
    <mergeCell ref="I40:M40"/>
    <mergeCell ref="N40:O40"/>
    <mergeCell ref="I15:K15"/>
    <mergeCell ref="A17:A18"/>
    <mergeCell ref="B17:B18"/>
    <mergeCell ref="C17:C18"/>
    <mergeCell ref="D17:D18"/>
    <mergeCell ref="E17:E18"/>
    <mergeCell ref="F17:K17"/>
    <mergeCell ref="A10:B10"/>
    <mergeCell ref="C10:N10"/>
    <mergeCell ref="A11:B11"/>
    <mergeCell ref="C11:N11"/>
    <mergeCell ref="A13:G13"/>
    <mergeCell ref="K13:M13"/>
    <mergeCell ref="N13:O13"/>
    <mergeCell ref="A7:B7"/>
    <mergeCell ref="C7:N7"/>
    <mergeCell ref="A8:B8"/>
    <mergeCell ref="C8:N8"/>
    <mergeCell ref="A9:B9"/>
    <mergeCell ref="C9:N9"/>
    <mergeCell ref="L1:P1"/>
    <mergeCell ref="D2:H2"/>
    <mergeCell ref="C3:N3"/>
    <mergeCell ref="C4:N4"/>
    <mergeCell ref="A6:B6"/>
    <mergeCell ref="C6:N6"/>
  </mergeCells>
  <pageMargins left="0.78740157480314965" right="0.78740157480314965" top="0.98425196850393704" bottom="0.78740157480314965" header="0.51181102362204722" footer="0.51181102362204722"/>
  <pageSetup paperSize="9" scale="87" fitToHeight="0" orientation="landscape" r:id="rId1"/>
  <headerFooter alignWithMargins="0">
    <oddFooter>&amp;R&amp;P lapa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351"/>
  <sheetViews>
    <sheetView view="pageBreakPreview" topLeftCell="A34" zoomScaleNormal="100" zoomScaleSheetLayoutView="100" workbookViewId="0">
      <selection activeCell="F21" sqref="F21:P54"/>
    </sheetView>
  </sheetViews>
  <sheetFormatPr defaultRowHeight="12.75"/>
  <cols>
    <col min="1" max="1" width="4.140625" style="37" customWidth="1"/>
    <col min="2" max="2" width="10.85546875" style="51" customWidth="1"/>
    <col min="3" max="3" width="40" style="54" customWidth="1"/>
    <col min="4" max="4" width="5.85546875" style="54" bestFit="1" customWidth="1"/>
    <col min="5" max="5" width="7.85546875" style="54" customWidth="1"/>
    <col min="6" max="6" width="5.7109375" style="51" bestFit="1" customWidth="1"/>
    <col min="7" max="7" width="5.7109375" style="37" bestFit="1" customWidth="1"/>
    <col min="8" max="8" width="7.28515625" style="37" customWidth="1"/>
    <col min="9" max="10" width="7" style="37" bestFit="1" customWidth="1"/>
    <col min="11" max="11" width="7" style="37" customWidth="1"/>
    <col min="12" max="16" width="8.42578125" style="37" customWidth="1"/>
    <col min="17" max="16384" width="9.140625" style="37"/>
  </cols>
  <sheetData>
    <row r="1" spans="1:16" s="33" customFormat="1" ht="12.75" customHeight="1">
      <c r="C1" s="34"/>
      <c r="D1" s="34"/>
      <c r="E1" s="34"/>
      <c r="L1" s="710" t="s">
        <v>68</v>
      </c>
      <c r="M1" s="710"/>
      <c r="N1" s="710"/>
      <c r="O1" s="710"/>
      <c r="P1" s="710"/>
    </row>
    <row r="2" spans="1:16" s="33" customFormat="1" ht="12.75" customHeight="1">
      <c r="C2" s="34"/>
      <c r="D2" s="711" t="s">
        <v>40</v>
      </c>
      <c r="E2" s="711"/>
      <c r="F2" s="711"/>
      <c r="G2" s="711"/>
      <c r="H2" s="711"/>
      <c r="I2" s="35" t="s">
        <v>848</v>
      </c>
    </row>
    <row r="3" spans="1:16" s="33" customFormat="1" ht="12.75" customHeight="1">
      <c r="C3" s="712" t="s">
        <v>865</v>
      </c>
      <c r="D3" s="712"/>
      <c r="E3" s="712"/>
      <c r="F3" s="712"/>
      <c r="G3" s="712"/>
      <c r="H3" s="712"/>
      <c r="I3" s="712"/>
      <c r="J3" s="712"/>
      <c r="K3" s="712"/>
      <c r="L3" s="712"/>
      <c r="M3" s="712"/>
      <c r="N3" s="712"/>
    </row>
    <row r="4" spans="1:16" s="33" customFormat="1" ht="12.75" customHeight="1">
      <c r="C4" s="713" t="s">
        <v>18</v>
      </c>
      <c r="D4" s="713"/>
      <c r="E4" s="713"/>
      <c r="F4" s="713"/>
      <c r="G4" s="713"/>
      <c r="H4" s="713"/>
      <c r="I4" s="713"/>
      <c r="J4" s="713"/>
      <c r="K4" s="713"/>
      <c r="L4" s="713"/>
      <c r="M4" s="713"/>
      <c r="N4" s="713"/>
    </row>
    <row r="5" spans="1:16" s="33" customFormat="1" ht="4.5" customHeight="1">
      <c r="C5" s="439"/>
      <c r="D5" s="439"/>
      <c r="E5" s="439"/>
      <c r="F5" s="439"/>
      <c r="G5" s="439"/>
      <c r="H5" s="439"/>
      <c r="I5" s="439"/>
      <c r="J5" s="439"/>
      <c r="K5" s="439"/>
      <c r="L5" s="439"/>
      <c r="M5" s="439"/>
      <c r="N5" s="439"/>
    </row>
    <row r="6" spans="1:16" s="33" customFormat="1" ht="27.75" customHeight="1">
      <c r="A6" s="714" t="s">
        <v>3</v>
      </c>
      <c r="B6" s="714"/>
      <c r="C6" s="715" t="str">
        <f>PBK!C26</f>
        <v>1. KĀRTA KATLU MĀJAS PĀRBŪVE PAR SOCIĀLĀS APRŪPES CENTRU UN KATLA MĀJAS NOVIETOŠANA</v>
      </c>
      <c r="D6" s="715"/>
      <c r="E6" s="715"/>
      <c r="F6" s="715"/>
      <c r="G6" s="715"/>
      <c r="H6" s="715"/>
      <c r="I6" s="715"/>
      <c r="J6" s="715"/>
      <c r="K6" s="715"/>
      <c r="L6" s="715"/>
      <c r="M6" s="715"/>
      <c r="N6" s="715"/>
    </row>
    <row r="7" spans="1:16" s="33" customFormat="1" ht="12.75" customHeight="1">
      <c r="A7" s="714" t="s">
        <v>4</v>
      </c>
      <c r="B7" s="714"/>
      <c r="C7" s="715" t="str">
        <f>PBK!C16</f>
        <v>1. KĀRTA KATLU MĀJAS PĀRBŪVE PAR SOCIĀLĀS APRŪPES CENTRU UN KATLA MĀJAS NOVIETOŠANA</v>
      </c>
      <c r="D7" s="715"/>
      <c r="E7" s="715"/>
      <c r="F7" s="715"/>
      <c r="G7" s="715"/>
      <c r="H7" s="715"/>
      <c r="I7" s="715"/>
      <c r="J7" s="715"/>
      <c r="K7" s="715"/>
      <c r="L7" s="715"/>
      <c r="M7" s="715"/>
      <c r="N7" s="715"/>
    </row>
    <row r="8" spans="1:16" s="33" customFormat="1" ht="12.75" customHeight="1">
      <c r="A8" s="714" t="s">
        <v>5</v>
      </c>
      <c r="B8" s="714"/>
      <c r="C8" s="715" t="str">
        <f>PBK!C17</f>
        <v>SIGULDAS IELA 7A, MORE, MORES PAGASTS, SIGULDAS NOVADS</v>
      </c>
      <c r="D8" s="715"/>
      <c r="E8" s="715"/>
      <c r="F8" s="715"/>
      <c r="G8" s="715"/>
      <c r="H8" s="715"/>
      <c r="I8" s="715"/>
      <c r="J8" s="715"/>
      <c r="K8" s="715"/>
      <c r="L8" s="715"/>
      <c r="M8" s="715"/>
      <c r="N8" s="715"/>
    </row>
    <row r="9" spans="1:16" s="33" customFormat="1">
      <c r="A9" s="714" t="s">
        <v>47</v>
      </c>
      <c r="B9" s="714"/>
      <c r="C9" s="715" t="str">
        <f>PBK!C18</f>
        <v>SIGULDAS NOVADA PAŠVALDĪBA</v>
      </c>
      <c r="D9" s="715"/>
      <c r="E9" s="715"/>
      <c r="F9" s="715"/>
      <c r="G9" s="715"/>
      <c r="H9" s="715"/>
      <c r="I9" s="715"/>
      <c r="J9" s="715"/>
      <c r="K9" s="715"/>
      <c r="L9" s="715"/>
      <c r="M9" s="715"/>
      <c r="N9" s="715"/>
    </row>
    <row r="10" spans="1:16" s="33" customFormat="1">
      <c r="A10" s="714" t="s">
        <v>6</v>
      </c>
      <c r="B10" s="714"/>
      <c r="C10" s="715">
        <f>PBK!C19</f>
        <v>0</v>
      </c>
      <c r="D10" s="715"/>
      <c r="E10" s="715"/>
      <c r="F10" s="715"/>
      <c r="G10" s="715"/>
      <c r="H10" s="715"/>
      <c r="I10" s="715"/>
      <c r="J10" s="715"/>
      <c r="K10" s="715"/>
      <c r="L10" s="715"/>
      <c r="M10" s="715"/>
      <c r="N10" s="715"/>
    </row>
    <row r="11" spans="1:16" s="33" customFormat="1">
      <c r="A11" s="714" t="s">
        <v>41</v>
      </c>
      <c r="B11" s="714"/>
      <c r="C11" s="715">
        <f>PBK!C20</f>
        <v>0</v>
      </c>
      <c r="D11" s="715"/>
      <c r="E11" s="715"/>
      <c r="F11" s="715"/>
      <c r="G11" s="715"/>
      <c r="H11" s="715"/>
      <c r="I11" s="715"/>
      <c r="J11" s="715"/>
      <c r="K11" s="715"/>
      <c r="L11" s="715"/>
      <c r="M11" s="715"/>
      <c r="N11" s="715"/>
    </row>
    <row r="12" spans="1:16" s="33" customFormat="1" ht="4.5" customHeight="1">
      <c r="A12" s="441"/>
      <c r="B12" s="441"/>
      <c r="C12" s="442"/>
      <c r="D12" s="442"/>
      <c r="E12" s="442"/>
      <c r="F12" s="442"/>
      <c r="G12" s="442"/>
      <c r="H12" s="442"/>
      <c r="I12" s="442"/>
      <c r="J12" s="442"/>
      <c r="K12" s="442"/>
      <c r="L12" s="442"/>
      <c r="M12" s="442"/>
      <c r="N12" s="442"/>
    </row>
    <row r="13" spans="1:16" s="33" customFormat="1" ht="12.75" customHeight="1">
      <c r="A13" s="714" t="s">
        <v>866</v>
      </c>
      <c r="B13" s="714"/>
      <c r="C13" s="714"/>
      <c r="D13" s="714"/>
      <c r="E13" s="714"/>
      <c r="F13" s="714"/>
      <c r="G13" s="714"/>
      <c r="H13" s="442"/>
      <c r="I13" s="442"/>
      <c r="J13" s="442"/>
      <c r="K13" s="715" t="s">
        <v>42</v>
      </c>
      <c r="L13" s="715"/>
      <c r="M13" s="715"/>
      <c r="N13" s="716">
        <f>P56</f>
        <v>0</v>
      </c>
      <c r="O13" s="716"/>
      <c r="P13" s="36" t="s">
        <v>48</v>
      </c>
    </row>
    <row r="14" spans="1:16" s="33" customFormat="1" ht="6.75" customHeight="1">
      <c r="A14" s="441"/>
      <c r="B14" s="441"/>
      <c r="C14" s="441"/>
      <c r="D14" s="441"/>
      <c r="E14" s="441"/>
      <c r="F14" s="441"/>
      <c r="G14" s="441"/>
      <c r="H14" s="442"/>
      <c r="I14" s="442"/>
      <c r="J14" s="442"/>
      <c r="K14" s="442"/>
      <c r="L14" s="442"/>
      <c r="M14" s="442"/>
      <c r="N14" s="443"/>
      <c r="O14" s="442"/>
      <c r="P14" s="36"/>
    </row>
    <row r="15" spans="1:16">
      <c r="B15" s="37"/>
      <c r="C15" s="37"/>
      <c r="D15" s="37"/>
      <c r="E15" s="37"/>
      <c r="F15" s="37"/>
      <c r="I15" s="717" t="s">
        <v>44</v>
      </c>
      <c r="J15" s="717"/>
      <c r="K15" s="717"/>
      <c r="L15" s="38">
        <v>2017</v>
      </c>
      <c r="M15" s="38" t="s">
        <v>43</v>
      </c>
      <c r="N15" s="38">
        <f>'1 KOPS'!E16</f>
        <v>0</v>
      </c>
      <c r="O15" s="103">
        <f>'1 KOPS'!F16</f>
        <v>0</v>
      </c>
      <c r="P15" s="103"/>
    </row>
    <row r="16" spans="1:16" ht="5.25" customHeight="1" thickBot="1">
      <c r="B16" s="37"/>
      <c r="C16" s="37"/>
      <c r="D16" s="37"/>
      <c r="E16" s="37"/>
      <c r="F16" s="37"/>
      <c r="I16" s="440"/>
      <c r="J16" s="440"/>
      <c r="K16" s="440"/>
      <c r="L16" s="38"/>
      <c r="M16" s="38"/>
      <c r="N16" s="38"/>
      <c r="O16" s="111"/>
      <c r="P16" s="111"/>
    </row>
    <row r="17" spans="1:17" s="11" customFormat="1" ht="13.5" customHeight="1" thickBot="1">
      <c r="A17" s="718" t="s">
        <v>1</v>
      </c>
      <c r="B17" s="718" t="s">
        <v>29</v>
      </c>
      <c r="C17" s="720" t="s">
        <v>30</v>
      </c>
      <c r="D17" s="718" t="s">
        <v>31</v>
      </c>
      <c r="E17" s="718" t="s">
        <v>32</v>
      </c>
      <c r="F17" s="722" t="s">
        <v>33</v>
      </c>
      <c r="G17" s="723"/>
      <c r="H17" s="723"/>
      <c r="I17" s="723"/>
      <c r="J17" s="723"/>
      <c r="K17" s="724"/>
      <c r="L17" s="722" t="s">
        <v>34</v>
      </c>
      <c r="M17" s="723"/>
      <c r="N17" s="723"/>
      <c r="O17" s="723"/>
      <c r="P17" s="724"/>
    </row>
    <row r="18" spans="1:17" s="11" customFormat="1" ht="60.75" customHeight="1" thickBot="1">
      <c r="A18" s="719"/>
      <c r="B18" s="719"/>
      <c r="C18" s="721"/>
      <c r="D18" s="719"/>
      <c r="E18" s="719"/>
      <c r="F18" s="12" t="s">
        <v>35</v>
      </c>
      <c r="G18" s="13" t="s">
        <v>49</v>
      </c>
      <c r="H18" s="13" t="s">
        <v>50</v>
      </c>
      <c r="I18" s="13" t="s">
        <v>64</v>
      </c>
      <c r="J18" s="13" t="s">
        <v>52</v>
      </c>
      <c r="K18" s="12" t="s">
        <v>53</v>
      </c>
      <c r="L18" s="13" t="s">
        <v>36</v>
      </c>
      <c r="M18" s="13" t="s">
        <v>50</v>
      </c>
      <c r="N18" s="13" t="s">
        <v>64</v>
      </c>
      <c r="O18" s="13" t="s">
        <v>52</v>
      </c>
      <c r="P18" s="13" t="s">
        <v>54</v>
      </c>
    </row>
    <row r="19" spans="1:17" s="11" customFormat="1" ht="13.5" thickBot="1">
      <c r="A19" s="14" t="s">
        <v>37</v>
      </c>
      <c r="B19" s="15" t="s">
        <v>38</v>
      </c>
      <c r="C19" s="16">
        <v>3</v>
      </c>
      <c r="D19" s="17">
        <v>4</v>
      </c>
      <c r="E19" s="16">
        <v>5</v>
      </c>
      <c r="F19" s="17">
        <v>6</v>
      </c>
      <c r="G19" s="16">
        <v>7</v>
      </c>
      <c r="H19" s="16">
        <v>8</v>
      </c>
      <c r="I19" s="17">
        <v>9</v>
      </c>
      <c r="J19" s="17">
        <v>10</v>
      </c>
      <c r="K19" s="16">
        <v>11</v>
      </c>
      <c r="L19" s="16">
        <v>12</v>
      </c>
      <c r="M19" s="16">
        <v>13</v>
      </c>
      <c r="N19" s="17">
        <v>14</v>
      </c>
      <c r="O19" s="17">
        <v>15</v>
      </c>
      <c r="P19" s="18">
        <v>16</v>
      </c>
    </row>
    <row r="20" spans="1:17" ht="18.75" customHeight="1">
      <c r="A20" s="39"/>
      <c r="B20" s="40"/>
      <c r="C20" s="101" t="s">
        <v>868</v>
      </c>
      <c r="D20" s="41"/>
      <c r="E20" s="42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4"/>
    </row>
    <row r="21" spans="1:17" s="116" customFormat="1" ht="24" customHeight="1">
      <c r="A21" s="114">
        <v>1</v>
      </c>
      <c r="B21" s="123" t="s">
        <v>61</v>
      </c>
      <c r="C21" s="115" t="s">
        <v>867</v>
      </c>
      <c r="D21" s="118" t="s">
        <v>97</v>
      </c>
      <c r="E21" s="209">
        <v>1</v>
      </c>
      <c r="F21" s="27"/>
      <c r="G21" s="624"/>
      <c r="H21" s="625"/>
      <c r="I21" s="624"/>
      <c r="J21" s="624"/>
      <c r="K21" s="624"/>
      <c r="L21" s="624"/>
      <c r="M21" s="624"/>
      <c r="N21" s="624"/>
      <c r="O21" s="624"/>
      <c r="P21" s="626"/>
      <c r="Q21" s="119"/>
    </row>
    <row r="22" spans="1:17" ht="15" customHeight="1">
      <c r="A22" s="479"/>
      <c r="C22" s="477" t="s">
        <v>908</v>
      </c>
      <c r="D22" s="473"/>
      <c r="E22" s="478"/>
      <c r="F22" s="645"/>
      <c r="G22" s="645"/>
      <c r="H22" s="625"/>
      <c r="I22" s="645"/>
      <c r="J22" s="645"/>
      <c r="K22" s="645"/>
      <c r="L22" s="645"/>
      <c r="M22" s="645"/>
      <c r="N22" s="645"/>
      <c r="O22" s="645"/>
      <c r="P22" s="646"/>
    </row>
    <row r="23" spans="1:17" s="360" customFormat="1" ht="33.75" customHeight="1">
      <c r="A23" s="474">
        <v>1</v>
      </c>
      <c r="B23" s="369" t="s">
        <v>61</v>
      </c>
      <c r="C23" s="230" t="s">
        <v>923</v>
      </c>
      <c r="D23" s="369" t="s">
        <v>125</v>
      </c>
      <c r="E23" s="335">
        <f>(13.1*7.41)*0.2</f>
        <v>19.414200000000001</v>
      </c>
      <c r="F23" s="27"/>
      <c r="G23" s="624"/>
      <c r="H23" s="625"/>
      <c r="I23" s="624"/>
      <c r="J23" s="624"/>
      <c r="K23" s="624"/>
      <c r="L23" s="624"/>
      <c r="M23" s="624"/>
      <c r="N23" s="624"/>
      <c r="O23" s="624"/>
      <c r="P23" s="626"/>
    </row>
    <row r="24" spans="1:17" s="360" customFormat="1">
      <c r="A24" s="474">
        <v>2</v>
      </c>
      <c r="B24" s="369"/>
      <c r="C24" s="458" t="s">
        <v>404</v>
      </c>
      <c r="D24" s="369" t="s">
        <v>165</v>
      </c>
      <c r="E24" s="335">
        <f>E23*0.03</f>
        <v>0.582426</v>
      </c>
      <c r="F24" s="27"/>
      <c r="G24" s="624"/>
      <c r="H24" s="625"/>
      <c r="I24" s="624"/>
      <c r="J24" s="624"/>
      <c r="K24" s="624"/>
      <c r="L24" s="624"/>
      <c r="M24" s="624"/>
      <c r="N24" s="624"/>
      <c r="O24" s="624"/>
      <c r="P24" s="626"/>
    </row>
    <row r="25" spans="1:17" s="360" customFormat="1">
      <c r="A25" s="474">
        <v>3</v>
      </c>
      <c r="B25" s="369" t="s">
        <v>61</v>
      </c>
      <c r="C25" s="230" t="s">
        <v>909</v>
      </c>
      <c r="D25" s="369" t="s">
        <v>125</v>
      </c>
      <c r="E25" s="335">
        <f>13.1*7.41</f>
        <v>97.070999999999998</v>
      </c>
      <c r="F25" s="27"/>
      <c r="G25" s="624"/>
      <c r="H25" s="625"/>
      <c r="I25" s="624"/>
      <c r="J25" s="624"/>
      <c r="K25" s="624"/>
      <c r="L25" s="624"/>
      <c r="M25" s="624"/>
      <c r="N25" s="624"/>
      <c r="O25" s="624"/>
      <c r="P25" s="626"/>
    </row>
    <row r="26" spans="1:17" s="360" customFormat="1">
      <c r="A26" s="474">
        <v>4</v>
      </c>
      <c r="B26" s="369"/>
      <c r="C26" s="458" t="s">
        <v>910</v>
      </c>
      <c r="D26" s="369" t="s">
        <v>125</v>
      </c>
      <c r="E26" s="335">
        <f>E25*1.03</f>
        <v>99.983130000000003</v>
      </c>
      <c r="F26" s="27"/>
      <c r="G26" s="624"/>
      <c r="H26" s="625"/>
      <c r="I26" s="624"/>
      <c r="J26" s="624"/>
      <c r="K26" s="624"/>
      <c r="L26" s="624"/>
      <c r="M26" s="624"/>
      <c r="N26" s="624"/>
      <c r="O26" s="624"/>
      <c r="P26" s="626"/>
    </row>
    <row r="27" spans="1:17" s="360" customFormat="1">
      <c r="A27" s="474">
        <v>5</v>
      </c>
      <c r="B27" s="369"/>
      <c r="C27" s="458" t="s">
        <v>937</v>
      </c>
      <c r="D27" s="369" t="s">
        <v>125</v>
      </c>
      <c r="E27" s="335">
        <f>E25*1.03</f>
        <v>99.983130000000003</v>
      </c>
      <c r="F27" s="27"/>
      <c r="G27" s="624"/>
      <c r="H27" s="625"/>
      <c r="I27" s="624"/>
      <c r="J27" s="624"/>
      <c r="K27" s="624"/>
      <c r="L27" s="624"/>
      <c r="M27" s="624"/>
      <c r="N27" s="624"/>
      <c r="O27" s="624"/>
      <c r="P27" s="626"/>
    </row>
    <row r="28" spans="1:17" s="360" customFormat="1" ht="38.25">
      <c r="A28" s="474">
        <v>6</v>
      </c>
      <c r="B28" s="369"/>
      <c r="C28" s="458" t="s">
        <v>911</v>
      </c>
      <c r="D28" s="369" t="s">
        <v>92</v>
      </c>
      <c r="E28" s="335">
        <f>13.1*2+7.41*2</f>
        <v>41.019999999999996</v>
      </c>
      <c r="F28" s="27"/>
      <c r="G28" s="624"/>
      <c r="H28" s="625"/>
      <c r="I28" s="624"/>
      <c r="J28" s="624"/>
      <c r="K28" s="624"/>
      <c r="L28" s="624"/>
      <c r="M28" s="624"/>
      <c r="N28" s="624"/>
      <c r="O28" s="624"/>
      <c r="P28" s="626"/>
    </row>
    <row r="29" spans="1:17" s="360" customFormat="1">
      <c r="A29" s="474">
        <v>7</v>
      </c>
      <c r="B29" s="369"/>
      <c r="C29" s="458" t="s">
        <v>922</v>
      </c>
      <c r="D29" s="369" t="s">
        <v>165</v>
      </c>
      <c r="E29" s="335">
        <f>E25*0.07</f>
        <v>6.7949700000000002</v>
      </c>
      <c r="F29" s="27"/>
      <c r="G29" s="624"/>
      <c r="H29" s="625"/>
      <c r="I29" s="624"/>
      <c r="J29" s="624"/>
      <c r="K29" s="624"/>
      <c r="L29" s="624"/>
      <c r="M29" s="624"/>
      <c r="N29" s="624"/>
      <c r="O29" s="624"/>
      <c r="P29" s="626"/>
    </row>
    <row r="30" spans="1:17" s="360" customFormat="1" ht="13.5" customHeight="1">
      <c r="A30" s="474">
        <v>8</v>
      </c>
      <c r="B30" s="369"/>
      <c r="C30" s="458" t="s">
        <v>912</v>
      </c>
      <c r="D30" s="369" t="s">
        <v>97</v>
      </c>
      <c r="E30" s="335">
        <f>ROUND(E25*3,0)</f>
        <v>291</v>
      </c>
      <c r="F30" s="27"/>
      <c r="G30" s="624"/>
      <c r="H30" s="625"/>
      <c r="I30" s="624"/>
      <c r="J30" s="624"/>
      <c r="K30" s="624"/>
      <c r="L30" s="624"/>
      <c r="M30" s="624"/>
      <c r="N30" s="624"/>
      <c r="O30" s="624"/>
      <c r="P30" s="626"/>
    </row>
    <row r="31" spans="1:17" s="360" customFormat="1" ht="13.5" customHeight="1">
      <c r="A31" s="474">
        <v>9</v>
      </c>
      <c r="B31" s="369"/>
      <c r="C31" s="458" t="s">
        <v>913</v>
      </c>
      <c r="D31" s="369" t="s">
        <v>125</v>
      </c>
      <c r="E31" s="336">
        <f>E25</f>
        <v>97.070999999999998</v>
      </c>
      <c r="F31" s="27"/>
      <c r="G31" s="624"/>
      <c r="H31" s="625"/>
      <c r="I31" s="624"/>
      <c r="J31" s="624"/>
      <c r="K31" s="624"/>
      <c r="L31" s="624"/>
      <c r="M31" s="624"/>
      <c r="N31" s="624"/>
      <c r="O31" s="624"/>
      <c r="P31" s="626"/>
    </row>
    <row r="32" spans="1:17" ht="13.5" customHeight="1">
      <c r="A32" s="479"/>
      <c r="C32" s="477" t="s">
        <v>914</v>
      </c>
      <c r="D32" s="473"/>
      <c r="E32" s="478"/>
      <c r="F32" s="645"/>
      <c r="G32" s="645"/>
      <c r="H32" s="625"/>
      <c r="I32" s="645"/>
      <c r="J32" s="645"/>
      <c r="K32" s="645"/>
      <c r="L32" s="645"/>
      <c r="M32" s="645"/>
      <c r="N32" s="645"/>
      <c r="O32" s="645"/>
      <c r="P32" s="646"/>
    </row>
    <row r="33" spans="1:16" s="360" customFormat="1" ht="13.5" customHeight="1">
      <c r="A33" s="474">
        <v>1</v>
      </c>
      <c r="B33" s="369" t="s">
        <v>61</v>
      </c>
      <c r="C33" s="230" t="s">
        <v>915</v>
      </c>
      <c r="D33" s="369" t="s">
        <v>125</v>
      </c>
      <c r="E33" s="335">
        <f>E25</f>
        <v>97.070999999999998</v>
      </c>
      <c r="F33" s="27"/>
      <c r="G33" s="624"/>
      <c r="H33" s="625"/>
      <c r="I33" s="624"/>
      <c r="J33" s="624"/>
      <c r="K33" s="624"/>
      <c r="L33" s="624"/>
      <c r="M33" s="624"/>
      <c r="N33" s="624"/>
      <c r="O33" s="624"/>
      <c r="P33" s="626"/>
    </row>
    <row r="34" spans="1:16" s="360" customFormat="1" ht="25.5">
      <c r="A34" s="474">
        <v>2</v>
      </c>
      <c r="B34" s="369"/>
      <c r="C34" s="458" t="s">
        <v>916</v>
      </c>
      <c r="D34" s="369" t="s">
        <v>125</v>
      </c>
      <c r="E34" s="335">
        <f>E33*1.12</f>
        <v>108.71952</v>
      </c>
      <c r="F34" s="27"/>
      <c r="G34" s="624"/>
      <c r="H34" s="625"/>
      <c r="I34" s="624"/>
      <c r="J34" s="624"/>
      <c r="K34" s="624"/>
      <c r="L34" s="624"/>
      <c r="M34" s="624"/>
      <c r="N34" s="624"/>
      <c r="O34" s="624"/>
      <c r="P34" s="626"/>
    </row>
    <row r="35" spans="1:16" s="360" customFormat="1" ht="25.5">
      <c r="A35" s="474">
        <v>3</v>
      </c>
      <c r="B35" s="369"/>
      <c r="C35" s="458" t="s">
        <v>917</v>
      </c>
      <c r="D35" s="369" t="s">
        <v>125</v>
      </c>
      <c r="E35" s="335">
        <f>E34</f>
        <v>108.71952</v>
      </c>
      <c r="F35" s="27"/>
      <c r="G35" s="624"/>
      <c r="H35" s="625"/>
      <c r="I35" s="624"/>
      <c r="J35" s="624"/>
      <c r="K35" s="624"/>
      <c r="L35" s="624"/>
      <c r="M35" s="624"/>
      <c r="N35" s="624"/>
      <c r="O35" s="624"/>
      <c r="P35" s="626"/>
    </row>
    <row r="36" spans="1:16" s="360" customFormat="1">
      <c r="A36" s="474">
        <v>4</v>
      </c>
      <c r="B36" s="369"/>
      <c r="C36" s="458" t="s">
        <v>918</v>
      </c>
      <c r="D36" s="369" t="s">
        <v>408</v>
      </c>
      <c r="E36" s="335">
        <f>E33*0.1</f>
        <v>9.7071000000000005</v>
      </c>
      <c r="F36" s="27"/>
      <c r="G36" s="624"/>
      <c r="H36" s="625"/>
      <c r="I36" s="624"/>
      <c r="J36" s="624"/>
      <c r="K36" s="624"/>
      <c r="L36" s="624"/>
      <c r="M36" s="624"/>
      <c r="N36" s="624"/>
      <c r="O36" s="624"/>
      <c r="P36" s="626"/>
    </row>
    <row r="37" spans="1:16" s="360" customFormat="1">
      <c r="A37" s="474">
        <v>5</v>
      </c>
      <c r="B37" s="369"/>
      <c r="C37" s="458" t="s">
        <v>919</v>
      </c>
      <c r="D37" s="369" t="s">
        <v>97</v>
      </c>
      <c r="E37" s="335">
        <v>2</v>
      </c>
      <c r="F37" s="27"/>
      <c r="G37" s="624"/>
      <c r="H37" s="625"/>
      <c r="I37" s="624"/>
      <c r="J37" s="624"/>
      <c r="K37" s="624"/>
      <c r="L37" s="624"/>
      <c r="M37" s="624"/>
      <c r="N37" s="624"/>
      <c r="O37" s="624"/>
      <c r="P37" s="626"/>
    </row>
    <row r="38" spans="1:16" s="360" customFormat="1">
      <c r="A38" s="474">
        <v>6</v>
      </c>
      <c r="B38" s="369"/>
      <c r="C38" s="458" t="s">
        <v>920</v>
      </c>
      <c r="D38" s="369" t="s">
        <v>921</v>
      </c>
      <c r="E38" s="335">
        <f>ROUND(E33/35,0)</f>
        <v>3</v>
      </c>
      <c r="F38" s="27"/>
      <c r="G38" s="624"/>
      <c r="H38" s="625"/>
      <c r="I38" s="624"/>
      <c r="J38" s="624"/>
      <c r="K38" s="624"/>
      <c r="L38" s="624"/>
      <c r="M38" s="624"/>
      <c r="N38" s="624"/>
      <c r="O38" s="624"/>
      <c r="P38" s="626"/>
    </row>
    <row r="39" spans="1:16" s="360" customFormat="1">
      <c r="A39" s="474">
        <v>7</v>
      </c>
      <c r="B39" s="369"/>
      <c r="C39" s="458" t="s">
        <v>913</v>
      </c>
      <c r="D39" s="369" t="s">
        <v>125</v>
      </c>
      <c r="E39" s="335">
        <f>E33</f>
        <v>97.070999999999998</v>
      </c>
      <c r="F39" s="27"/>
      <c r="G39" s="624"/>
      <c r="H39" s="625"/>
      <c r="I39" s="624"/>
      <c r="J39" s="624"/>
      <c r="K39" s="624"/>
      <c r="L39" s="624"/>
      <c r="M39" s="624"/>
      <c r="N39" s="624"/>
      <c r="O39" s="624"/>
      <c r="P39" s="626"/>
    </row>
    <row r="40" spans="1:16" ht="13.5" customHeight="1">
      <c r="A40" s="479"/>
      <c r="C40" s="477" t="s">
        <v>934</v>
      </c>
      <c r="D40" s="473"/>
      <c r="E40" s="478"/>
      <c r="F40" s="645"/>
      <c r="G40" s="645"/>
      <c r="H40" s="645"/>
      <c r="I40" s="645"/>
      <c r="J40" s="645"/>
      <c r="K40" s="645"/>
      <c r="L40" s="645"/>
      <c r="M40" s="645"/>
      <c r="N40" s="645"/>
      <c r="O40" s="645"/>
      <c r="P40" s="646"/>
    </row>
    <row r="41" spans="1:16" s="360" customFormat="1" ht="25.5">
      <c r="A41" s="474">
        <v>1</v>
      </c>
      <c r="B41" s="369" t="s">
        <v>61</v>
      </c>
      <c r="C41" s="230" t="s">
        <v>924</v>
      </c>
      <c r="D41" s="369" t="s">
        <v>92</v>
      </c>
      <c r="E41" s="335">
        <v>26</v>
      </c>
      <c r="F41" s="27"/>
      <c r="G41" s="624"/>
      <c r="H41" s="625"/>
      <c r="I41" s="624"/>
      <c r="J41" s="624"/>
      <c r="K41" s="624"/>
      <c r="L41" s="624"/>
      <c r="M41" s="624"/>
      <c r="N41" s="624"/>
      <c r="O41" s="624"/>
      <c r="P41" s="626"/>
    </row>
    <row r="42" spans="1:16" s="360" customFormat="1">
      <c r="A42" s="474">
        <v>2</v>
      </c>
      <c r="B42" s="369"/>
      <c r="C42" s="458" t="s">
        <v>925</v>
      </c>
      <c r="D42" s="369" t="s">
        <v>125</v>
      </c>
      <c r="E42" s="335">
        <f>E41*0.826*1.1</f>
        <v>23.6236</v>
      </c>
      <c r="F42" s="27"/>
      <c r="G42" s="624"/>
      <c r="H42" s="625"/>
      <c r="I42" s="624"/>
      <c r="J42" s="624"/>
      <c r="K42" s="624"/>
      <c r="L42" s="624"/>
      <c r="M42" s="624"/>
      <c r="N42" s="624"/>
      <c r="O42" s="624"/>
      <c r="P42" s="626"/>
    </row>
    <row r="43" spans="1:16" s="360" customFormat="1">
      <c r="A43" s="474">
        <v>3</v>
      </c>
      <c r="B43" s="369"/>
      <c r="C43" s="458" t="s">
        <v>926</v>
      </c>
      <c r="D43" s="369" t="s">
        <v>97</v>
      </c>
      <c r="E43" s="335">
        <f>ROUND(E41*5,0)</f>
        <v>130</v>
      </c>
      <c r="F43" s="27"/>
      <c r="G43" s="624"/>
      <c r="H43" s="625"/>
      <c r="I43" s="624"/>
      <c r="J43" s="624"/>
      <c r="K43" s="624"/>
      <c r="L43" s="624"/>
      <c r="M43" s="624"/>
      <c r="N43" s="624"/>
      <c r="O43" s="624"/>
      <c r="P43" s="626"/>
    </row>
    <row r="44" spans="1:16" s="360" customFormat="1">
      <c r="A44" s="474">
        <v>4</v>
      </c>
      <c r="B44" s="369"/>
      <c r="C44" s="458" t="s">
        <v>927</v>
      </c>
      <c r="D44" s="369" t="s">
        <v>408</v>
      </c>
      <c r="E44" s="335">
        <f>E41*6*0.826*1.1</f>
        <v>141.74160000000001</v>
      </c>
      <c r="F44" s="27"/>
      <c r="G44" s="624"/>
      <c r="H44" s="625"/>
      <c r="I44" s="624"/>
      <c r="J44" s="624"/>
      <c r="K44" s="624"/>
      <c r="L44" s="624"/>
      <c r="M44" s="624"/>
      <c r="N44" s="624"/>
      <c r="O44" s="624"/>
      <c r="P44" s="626"/>
    </row>
    <row r="45" spans="1:16" s="360" customFormat="1" ht="25.5">
      <c r="A45" s="474">
        <v>5</v>
      </c>
      <c r="B45" s="369"/>
      <c r="C45" s="458" t="s">
        <v>916</v>
      </c>
      <c r="D45" s="369" t="s">
        <v>125</v>
      </c>
      <c r="E45" s="335">
        <f>E41*1.15*(0.826+0.58)</f>
        <v>42.039399999999993</v>
      </c>
      <c r="F45" s="27"/>
      <c r="G45" s="624"/>
      <c r="H45" s="625"/>
      <c r="I45" s="624"/>
      <c r="J45" s="624"/>
      <c r="K45" s="624"/>
      <c r="L45" s="624"/>
      <c r="M45" s="624"/>
      <c r="N45" s="624"/>
      <c r="O45" s="624"/>
      <c r="P45" s="626"/>
    </row>
    <row r="46" spans="1:16" s="360" customFormat="1" ht="25.5">
      <c r="A46" s="474">
        <v>6</v>
      </c>
      <c r="B46" s="369"/>
      <c r="C46" s="458" t="s">
        <v>917</v>
      </c>
      <c r="D46" s="369" t="s">
        <v>125</v>
      </c>
      <c r="E46" s="335">
        <f>E45</f>
        <v>42.039399999999993</v>
      </c>
      <c r="F46" s="27"/>
      <c r="G46" s="624"/>
      <c r="H46" s="625"/>
      <c r="I46" s="624"/>
      <c r="J46" s="624"/>
      <c r="K46" s="624"/>
      <c r="L46" s="624"/>
      <c r="M46" s="624"/>
      <c r="N46" s="624"/>
      <c r="O46" s="624"/>
      <c r="P46" s="626"/>
    </row>
    <row r="47" spans="1:16" s="360" customFormat="1">
      <c r="A47" s="474">
        <v>7</v>
      </c>
      <c r="B47" s="369"/>
      <c r="C47" s="458" t="s">
        <v>928</v>
      </c>
      <c r="D47" s="369" t="s">
        <v>408</v>
      </c>
      <c r="E47" s="335">
        <f>E41*0.2*(0.826+0.58)</f>
        <v>7.3111999999999995</v>
      </c>
      <c r="F47" s="27"/>
      <c r="G47" s="624"/>
      <c r="H47" s="625"/>
      <c r="I47" s="624"/>
      <c r="J47" s="624"/>
      <c r="K47" s="624"/>
      <c r="L47" s="624"/>
      <c r="M47" s="624"/>
      <c r="N47" s="624"/>
      <c r="O47" s="624"/>
      <c r="P47" s="626"/>
    </row>
    <row r="48" spans="1:16" s="360" customFormat="1">
      <c r="A48" s="474">
        <v>8</v>
      </c>
      <c r="B48" s="369"/>
      <c r="C48" s="458" t="s">
        <v>920</v>
      </c>
      <c r="D48" s="369" t="s">
        <v>921</v>
      </c>
      <c r="E48" s="335">
        <f>ROUND(E41*(0.826+0.58)/35,0)</f>
        <v>1</v>
      </c>
      <c r="F48" s="27"/>
      <c r="G48" s="624"/>
      <c r="H48" s="625"/>
      <c r="I48" s="624"/>
      <c r="J48" s="624"/>
      <c r="K48" s="624"/>
      <c r="L48" s="624"/>
      <c r="M48" s="624"/>
      <c r="N48" s="624"/>
      <c r="O48" s="624"/>
      <c r="P48" s="626"/>
    </row>
    <row r="49" spans="1:16" s="360" customFormat="1">
      <c r="A49" s="474">
        <v>9</v>
      </c>
      <c r="B49" s="369"/>
      <c r="C49" s="458" t="s">
        <v>929</v>
      </c>
      <c r="D49" s="369" t="s">
        <v>165</v>
      </c>
      <c r="E49" s="335">
        <f>E41*0.05*0.075*1.1*1.5</f>
        <v>0.16087500000000002</v>
      </c>
      <c r="F49" s="27"/>
      <c r="G49" s="624"/>
      <c r="H49" s="625"/>
      <c r="I49" s="624"/>
      <c r="J49" s="624"/>
      <c r="K49" s="624"/>
      <c r="L49" s="624"/>
      <c r="M49" s="624"/>
      <c r="N49" s="624"/>
      <c r="O49" s="624"/>
      <c r="P49" s="626"/>
    </row>
    <row r="50" spans="1:16" s="360" customFormat="1">
      <c r="A50" s="474">
        <v>10</v>
      </c>
      <c r="B50" s="369"/>
      <c r="C50" s="458" t="s">
        <v>930</v>
      </c>
      <c r="D50" s="369" t="s">
        <v>165</v>
      </c>
      <c r="E50" s="335">
        <f>E41*0.025*0.125*1.1*1.5</f>
        <v>0.13406250000000003</v>
      </c>
      <c r="F50" s="27"/>
      <c r="G50" s="624"/>
      <c r="H50" s="625"/>
      <c r="I50" s="624"/>
      <c r="J50" s="624"/>
      <c r="K50" s="624"/>
      <c r="L50" s="624"/>
      <c r="M50" s="624"/>
      <c r="N50" s="624"/>
      <c r="O50" s="624"/>
      <c r="P50" s="626"/>
    </row>
    <row r="51" spans="1:16" s="360" customFormat="1">
      <c r="A51" s="474">
        <v>11</v>
      </c>
      <c r="B51" s="369"/>
      <c r="C51" s="458" t="s">
        <v>931</v>
      </c>
      <c r="D51" s="369" t="s">
        <v>125</v>
      </c>
      <c r="E51" s="335">
        <f>E41*(0.826+0.58)*1.15</f>
        <v>42.039399999999993</v>
      </c>
      <c r="F51" s="27"/>
      <c r="G51" s="624"/>
      <c r="H51" s="625"/>
      <c r="I51" s="624"/>
      <c r="J51" s="624"/>
      <c r="K51" s="624"/>
      <c r="L51" s="624"/>
      <c r="M51" s="624"/>
      <c r="N51" s="624"/>
      <c r="O51" s="624"/>
      <c r="P51" s="626"/>
    </row>
    <row r="52" spans="1:16" s="360" customFormat="1">
      <c r="A52" s="474">
        <v>12</v>
      </c>
      <c r="B52" s="369"/>
      <c r="C52" s="458" t="s">
        <v>932</v>
      </c>
      <c r="D52" s="369" t="s">
        <v>109</v>
      </c>
      <c r="E52" s="335">
        <f>E48</f>
        <v>1</v>
      </c>
      <c r="F52" s="27"/>
      <c r="G52" s="624"/>
      <c r="H52" s="625"/>
      <c r="I52" s="624"/>
      <c r="J52" s="624"/>
      <c r="K52" s="624"/>
      <c r="L52" s="624"/>
      <c r="M52" s="624"/>
      <c r="N52" s="624"/>
      <c r="O52" s="624"/>
      <c r="P52" s="626"/>
    </row>
    <row r="53" spans="1:16" s="360" customFormat="1">
      <c r="A53" s="474">
        <v>13</v>
      </c>
      <c r="B53" s="369"/>
      <c r="C53" s="458" t="s">
        <v>935</v>
      </c>
      <c r="D53" s="369" t="s">
        <v>92</v>
      </c>
      <c r="E53" s="335">
        <f>E41*1.1</f>
        <v>28.6</v>
      </c>
      <c r="F53" s="27"/>
      <c r="G53" s="624"/>
      <c r="H53" s="625"/>
      <c r="I53" s="624"/>
      <c r="J53" s="624"/>
      <c r="K53" s="624"/>
      <c r="L53" s="624"/>
      <c r="M53" s="624"/>
      <c r="N53" s="624"/>
      <c r="O53" s="624"/>
      <c r="P53" s="626"/>
    </row>
    <row r="54" spans="1:16" s="360" customFormat="1" ht="25.5">
      <c r="A54" s="474">
        <v>14</v>
      </c>
      <c r="B54" s="369"/>
      <c r="C54" s="458" t="s">
        <v>933</v>
      </c>
      <c r="D54" s="369" t="s">
        <v>109</v>
      </c>
      <c r="E54" s="336">
        <f>E41</f>
        <v>26</v>
      </c>
      <c r="F54" s="27"/>
      <c r="G54" s="624"/>
      <c r="H54" s="625"/>
      <c r="I54" s="624"/>
      <c r="J54" s="624"/>
      <c r="K54" s="624"/>
      <c r="L54" s="624"/>
      <c r="M54" s="624"/>
      <c r="N54" s="624"/>
      <c r="O54" s="624"/>
      <c r="P54" s="626"/>
    </row>
    <row r="55" spans="1:16" ht="15" customHeight="1" thickBot="1">
      <c r="A55" s="45"/>
      <c r="B55" s="46"/>
      <c r="C55" s="47"/>
      <c r="D55" s="48"/>
      <c r="E55" s="49"/>
      <c r="F55" s="50"/>
      <c r="G55" s="50"/>
      <c r="H55" s="50"/>
      <c r="I55" s="50"/>
      <c r="J55" s="50"/>
      <c r="K55" s="50"/>
      <c r="L55" s="50"/>
      <c r="M55" s="50"/>
      <c r="N55" s="50"/>
      <c r="O55" s="28"/>
      <c r="P55" s="29"/>
    </row>
    <row r="56" spans="1:16" ht="13.5" thickBot="1">
      <c r="A56" s="124"/>
      <c r="B56" s="125"/>
      <c r="C56" s="725" t="s">
        <v>65</v>
      </c>
      <c r="D56" s="726"/>
      <c r="E56" s="726"/>
      <c r="F56" s="726"/>
      <c r="G56" s="726"/>
      <c r="H56" s="726"/>
      <c r="I56" s="726"/>
      <c r="J56" s="726"/>
      <c r="K56" s="727"/>
      <c r="L56" s="632">
        <f>SUM(L21:L55)</f>
        <v>0</v>
      </c>
      <c r="M56" s="632">
        <f>SUM(M21:M55)</f>
        <v>0</v>
      </c>
      <c r="N56" s="632">
        <f>SUM(N21:N55)</f>
        <v>0</v>
      </c>
      <c r="O56" s="632">
        <f>SUM(O21:O55)</f>
        <v>0</v>
      </c>
      <c r="P56" s="633">
        <f>SUM(P21:P55)</f>
        <v>0</v>
      </c>
    </row>
    <row r="57" spans="1:16" s="33" customFormat="1">
      <c r="C57" s="34"/>
      <c r="D57" s="34"/>
      <c r="E57" s="34"/>
    </row>
    <row r="58" spans="1:16" s="33" customFormat="1">
      <c r="A58" s="710" t="s">
        <v>14</v>
      </c>
      <c r="B58" s="710"/>
      <c r="C58" s="52">
        <f>PBK!C41</f>
        <v>0</v>
      </c>
      <c r="D58" s="728">
        <f>PBK!D41</f>
        <v>0</v>
      </c>
      <c r="E58" s="729"/>
      <c r="G58" s="710" t="s">
        <v>39</v>
      </c>
      <c r="H58" s="710"/>
      <c r="I58" s="730">
        <f>PBK!C46</f>
        <v>0</v>
      </c>
      <c r="J58" s="730"/>
      <c r="K58" s="730"/>
      <c r="L58" s="730"/>
      <c r="M58" s="730"/>
      <c r="N58" s="731">
        <f>D58</f>
        <v>0</v>
      </c>
      <c r="O58" s="710"/>
    </row>
    <row r="59" spans="1:16" s="33" customFormat="1">
      <c r="C59" s="53" t="s">
        <v>45</v>
      </c>
      <c r="D59" s="34"/>
      <c r="E59" s="34"/>
      <c r="K59" s="53" t="s">
        <v>45</v>
      </c>
    </row>
    <row r="60" spans="1:16" s="33" customFormat="1" ht="0.75" customHeight="1">
      <c r="C60" s="34"/>
      <c r="D60" s="34"/>
      <c r="E60" s="34"/>
    </row>
    <row r="61" spans="1:16" s="33" customFormat="1">
      <c r="A61" s="710" t="s">
        <v>15</v>
      </c>
      <c r="B61" s="710"/>
      <c r="C61" s="34">
        <f>PBK!C44</f>
        <v>0</v>
      </c>
      <c r="D61" s="34"/>
      <c r="E61" s="34"/>
      <c r="G61" s="710"/>
      <c r="H61" s="710"/>
      <c r="I61" s="33">
        <f>PBK!C49</f>
        <v>0</v>
      </c>
    </row>
    <row r="62" spans="1:16" s="33" customFormat="1">
      <c r="C62" s="34"/>
      <c r="D62" s="34"/>
      <c r="E62" s="34"/>
    </row>
    <row r="63" spans="1:16" s="33" customFormat="1">
      <c r="C63" s="34"/>
      <c r="D63" s="34"/>
      <c r="E63" s="34"/>
    </row>
    <row r="64" spans="1:16" s="33" customFormat="1">
      <c r="C64" s="34"/>
      <c r="D64" s="34"/>
      <c r="E64" s="34"/>
    </row>
    <row r="65" spans="3:5" s="33" customFormat="1">
      <c r="C65" s="34"/>
      <c r="D65" s="34"/>
      <c r="E65" s="34"/>
    </row>
    <row r="66" spans="3:5" s="33" customFormat="1">
      <c r="C66" s="34"/>
      <c r="D66" s="34"/>
      <c r="E66" s="34"/>
    </row>
    <row r="67" spans="3:5" s="33" customFormat="1">
      <c r="C67" s="34"/>
      <c r="D67" s="34"/>
      <c r="E67" s="34"/>
    </row>
    <row r="68" spans="3:5" s="33" customFormat="1">
      <c r="C68" s="34"/>
      <c r="D68" s="34"/>
      <c r="E68" s="34"/>
    </row>
    <row r="69" spans="3:5" s="33" customFormat="1">
      <c r="C69" s="34"/>
      <c r="D69" s="34"/>
      <c r="E69" s="34"/>
    </row>
    <row r="70" spans="3:5" s="33" customFormat="1">
      <c r="C70" s="34"/>
      <c r="D70" s="34"/>
      <c r="E70" s="34"/>
    </row>
    <row r="71" spans="3:5" s="33" customFormat="1">
      <c r="C71" s="34"/>
      <c r="D71" s="34"/>
      <c r="E71" s="34"/>
    </row>
    <row r="72" spans="3:5" s="33" customFormat="1">
      <c r="C72" s="34"/>
      <c r="D72" s="34"/>
      <c r="E72" s="34"/>
    </row>
    <row r="73" spans="3:5" s="33" customFormat="1">
      <c r="C73" s="34"/>
      <c r="D73" s="34"/>
      <c r="E73" s="34"/>
    </row>
    <row r="74" spans="3:5" s="33" customFormat="1">
      <c r="C74" s="34"/>
      <c r="D74" s="34"/>
      <c r="E74" s="34"/>
    </row>
    <row r="75" spans="3:5" s="33" customFormat="1">
      <c r="C75" s="34"/>
      <c r="D75" s="34"/>
      <c r="E75" s="34"/>
    </row>
    <row r="76" spans="3:5" s="33" customFormat="1">
      <c r="C76" s="34"/>
      <c r="D76" s="34"/>
      <c r="E76" s="34"/>
    </row>
    <row r="77" spans="3:5" s="33" customFormat="1">
      <c r="C77" s="34"/>
      <c r="D77" s="34"/>
      <c r="E77" s="34"/>
    </row>
    <row r="78" spans="3:5" s="33" customFormat="1">
      <c r="C78" s="34"/>
      <c r="D78" s="34"/>
      <c r="E78" s="34"/>
    </row>
    <row r="79" spans="3:5" s="33" customFormat="1">
      <c r="C79" s="34"/>
      <c r="D79" s="34"/>
      <c r="E79" s="34"/>
    </row>
    <row r="80" spans="3:5" s="33" customFormat="1">
      <c r="C80" s="34"/>
      <c r="D80" s="34"/>
      <c r="E80" s="34"/>
    </row>
    <row r="81" spans="3:5" s="33" customFormat="1">
      <c r="C81" s="34"/>
      <c r="D81" s="34"/>
      <c r="E81" s="34"/>
    </row>
    <row r="82" spans="3:5" s="33" customFormat="1">
      <c r="C82" s="34"/>
      <c r="D82" s="34"/>
      <c r="E82" s="34"/>
    </row>
    <row r="83" spans="3:5" s="33" customFormat="1">
      <c r="C83" s="34"/>
      <c r="D83" s="34"/>
      <c r="E83" s="34"/>
    </row>
    <row r="84" spans="3:5" s="33" customFormat="1">
      <c r="C84" s="34"/>
      <c r="D84" s="34"/>
      <c r="E84" s="34"/>
    </row>
    <row r="85" spans="3:5" s="33" customFormat="1">
      <c r="C85" s="34"/>
      <c r="D85" s="34"/>
      <c r="E85" s="34"/>
    </row>
    <row r="86" spans="3:5" s="33" customFormat="1">
      <c r="C86" s="34"/>
      <c r="D86" s="34"/>
      <c r="E86" s="34"/>
    </row>
    <row r="87" spans="3:5" s="33" customFormat="1">
      <c r="C87" s="34"/>
      <c r="D87" s="34"/>
      <c r="E87" s="34"/>
    </row>
    <row r="88" spans="3:5" s="33" customFormat="1">
      <c r="C88" s="34"/>
      <c r="D88" s="34"/>
      <c r="E88" s="34"/>
    </row>
    <row r="89" spans="3:5" s="33" customFormat="1">
      <c r="C89" s="34"/>
      <c r="D89" s="34"/>
      <c r="E89" s="34"/>
    </row>
    <row r="90" spans="3:5" s="33" customFormat="1">
      <c r="C90" s="34"/>
      <c r="D90" s="34"/>
      <c r="E90" s="34"/>
    </row>
    <row r="91" spans="3:5" s="33" customFormat="1">
      <c r="C91" s="34"/>
      <c r="D91" s="34"/>
      <c r="E91" s="34"/>
    </row>
    <row r="92" spans="3:5" s="33" customFormat="1">
      <c r="C92" s="34"/>
      <c r="D92" s="34"/>
      <c r="E92" s="34"/>
    </row>
    <row r="93" spans="3:5" s="33" customFormat="1">
      <c r="C93" s="34"/>
      <c r="D93" s="34"/>
      <c r="E93" s="34"/>
    </row>
    <row r="94" spans="3:5" s="33" customFormat="1">
      <c r="C94" s="34"/>
      <c r="D94" s="34"/>
      <c r="E94" s="34"/>
    </row>
    <row r="95" spans="3:5" s="33" customFormat="1">
      <c r="C95" s="34"/>
      <c r="D95" s="34"/>
      <c r="E95" s="34"/>
    </row>
    <row r="96" spans="3:5" s="33" customFormat="1">
      <c r="C96" s="34"/>
      <c r="D96" s="34"/>
      <c r="E96" s="34"/>
    </row>
    <row r="97" spans="3:5" s="33" customFormat="1">
      <c r="C97" s="34"/>
      <c r="D97" s="34"/>
      <c r="E97" s="34"/>
    </row>
    <row r="98" spans="3:5" s="33" customFormat="1">
      <c r="C98" s="34"/>
      <c r="D98" s="34"/>
      <c r="E98" s="34"/>
    </row>
    <row r="99" spans="3:5" s="33" customFormat="1">
      <c r="C99" s="34"/>
      <c r="D99" s="34"/>
      <c r="E99" s="34"/>
    </row>
    <row r="100" spans="3:5" s="33" customFormat="1">
      <c r="C100" s="34"/>
      <c r="D100" s="34"/>
      <c r="E100" s="34"/>
    </row>
    <row r="101" spans="3:5" s="33" customFormat="1">
      <c r="C101" s="34"/>
      <c r="D101" s="34"/>
      <c r="E101" s="34"/>
    </row>
    <row r="102" spans="3:5" s="33" customFormat="1">
      <c r="C102" s="34"/>
      <c r="D102" s="34"/>
      <c r="E102" s="34"/>
    </row>
    <row r="103" spans="3:5" s="33" customFormat="1">
      <c r="C103" s="34"/>
      <c r="D103" s="34"/>
      <c r="E103" s="34"/>
    </row>
    <row r="104" spans="3:5" s="33" customFormat="1">
      <c r="C104" s="34"/>
      <c r="D104" s="34"/>
      <c r="E104" s="34"/>
    </row>
    <row r="105" spans="3:5" s="33" customFormat="1">
      <c r="C105" s="34"/>
      <c r="D105" s="34"/>
      <c r="E105" s="34"/>
    </row>
    <row r="106" spans="3:5" s="33" customFormat="1">
      <c r="C106" s="34"/>
      <c r="D106" s="34"/>
      <c r="E106" s="34"/>
    </row>
    <row r="107" spans="3:5" s="33" customFormat="1">
      <c r="C107" s="34"/>
      <c r="D107" s="34"/>
      <c r="E107" s="34"/>
    </row>
    <row r="108" spans="3:5" s="33" customFormat="1">
      <c r="C108" s="34"/>
      <c r="D108" s="34"/>
      <c r="E108" s="34"/>
    </row>
    <row r="109" spans="3:5" s="33" customFormat="1">
      <c r="C109" s="34"/>
      <c r="D109" s="34"/>
      <c r="E109" s="34"/>
    </row>
    <row r="110" spans="3:5" s="33" customFormat="1">
      <c r="C110" s="34"/>
      <c r="D110" s="34"/>
      <c r="E110" s="34"/>
    </row>
    <row r="111" spans="3:5" s="33" customFormat="1">
      <c r="C111" s="34"/>
      <c r="D111" s="34"/>
      <c r="E111" s="34"/>
    </row>
    <row r="112" spans="3:5" s="33" customFormat="1">
      <c r="C112" s="34"/>
      <c r="D112" s="34"/>
      <c r="E112" s="34"/>
    </row>
    <row r="113" spans="3:5" s="33" customFormat="1">
      <c r="C113" s="34"/>
      <c r="D113" s="34"/>
      <c r="E113" s="34"/>
    </row>
    <row r="114" spans="3:5" s="33" customFormat="1">
      <c r="C114" s="34"/>
      <c r="D114" s="34"/>
      <c r="E114" s="34"/>
    </row>
    <row r="115" spans="3:5" s="33" customFormat="1">
      <c r="C115" s="34"/>
      <c r="D115" s="34"/>
      <c r="E115" s="34"/>
    </row>
    <row r="116" spans="3:5" s="33" customFormat="1">
      <c r="C116" s="34"/>
      <c r="D116" s="34"/>
      <c r="E116" s="34"/>
    </row>
    <row r="117" spans="3:5" s="33" customFormat="1">
      <c r="C117" s="34"/>
      <c r="D117" s="34"/>
      <c r="E117" s="34"/>
    </row>
    <row r="118" spans="3:5" s="33" customFormat="1">
      <c r="C118" s="34"/>
      <c r="D118" s="34"/>
      <c r="E118" s="34"/>
    </row>
    <row r="119" spans="3:5" s="33" customFormat="1">
      <c r="C119" s="34"/>
      <c r="D119" s="34"/>
      <c r="E119" s="34"/>
    </row>
    <row r="120" spans="3:5" s="33" customFormat="1">
      <c r="C120" s="34"/>
      <c r="D120" s="34"/>
      <c r="E120" s="34"/>
    </row>
    <row r="121" spans="3:5" s="33" customFormat="1">
      <c r="C121" s="34"/>
      <c r="D121" s="34"/>
      <c r="E121" s="34"/>
    </row>
    <row r="122" spans="3:5" s="33" customFormat="1">
      <c r="C122" s="34"/>
      <c r="D122" s="34"/>
      <c r="E122" s="34"/>
    </row>
    <row r="123" spans="3:5" s="33" customFormat="1">
      <c r="C123" s="34"/>
      <c r="D123" s="34"/>
      <c r="E123" s="34"/>
    </row>
    <row r="124" spans="3:5" s="33" customFormat="1">
      <c r="C124" s="34"/>
      <c r="D124" s="34"/>
      <c r="E124" s="34"/>
    </row>
    <row r="125" spans="3:5" s="33" customFormat="1">
      <c r="C125" s="34"/>
      <c r="D125" s="34"/>
      <c r="E125" s="34"/>
    </row>
    <row r="126" spans="3:5" s="33" customFormat="1">
      <c r="C126" s="34"/>
      <c r="D126" s="34"/>
      <c r="E126" s="34"/>
    </row>
    <row r="127" spans="3:5" s="33" customFormat="1">
      <c r="C127" s="34"/>
      <c r="D127" s="34"/>
      <c r="E127" s="34"/>
    </row>
    <row r="128" spans="3:5" s="33" customFormat="1">
      <c r="C128" s="34"/>
      <c r="D128" s="34"/>
      <c r="E128" s="34"/>
    </row>
    <row r="129" spans="3:5" s="33" customFormat="1">
      <c r="C129" s="34"/>
      <c r="D129" s="34"/>
      <c r="E129" s="34"/>
    </row>
    <row r="130" spans="3:5" s="33" customFormat="1">
      <c r="C130" s="34"/>
      <c r="D130" s="34"/>
      <c r="E130" s="34"/>
    </row>
    <row r="131" spans="3:5" s="33" customFormat="1">
      <c r="C131" s="34"/>
      <c r="D131" s="34"/>
      <c r="E131" s="34"/>
    </row>
    <row r="132" spans="3:5" s="33" customFormat="1">
      <c r="C132" s="34"/>
      <c r="D132" s="34"/>
      <c r="E132" s="34"/>
    </row>
    <row r="133" spans="3:5" s="33" customFormat="1">
      <c r="C133" s="34"/>
      <c r="D133" s="34"/>
      <c r="E133" s="34"/>
    </row>
    <row r="134" spans="3:5" s="33" customFormat="1">
      <c r="C134" s="34"/>
      <c r="D134" s="34"/>
      <c r="E134" s="34"/>
    </row>
    <row r="135" spans="3:5" s="33" customFormat="1">
      <c r="C135" s="34"/>
      <c r="D135" s="34"/>
      <c r="E135" s="34"/>
    </row>
    <row r="136" spans="3:5" s="33" customFormat="1">
      <c r="C136" s="34"/>
      <c r="D136" s="34"/>
      <c r="E136" s="34"/>
    </row>
    <row r="137" spans="3:5" s="33" customFormat="1">
      <c r="C137" s="34"/>
      <c r="D137" s="34"/>
      <c r="E137" s="34"/>
    </row>
    <row r="138" spans="3:5" s="33" customFormat="1">
      <c r="C138" s="34"/>
      <c r="D138" s="34"/>
      <c r="E138" s="34"/>
    </row>
    <row r="139" spans="3:5" s="33" customFormat="1">
      <c r="C139" s="34"/>
      <c r="D139" s="34"/>
      <c r="E139" s="34"/>
    </row>
    <row r="140" spans="3:5" s="33" customFormat="1">
      <c r="C140" s="34"/>
      <c r="D140" s="34"/>
      <c r="E140" s="34"/>
    </row>
    <row r="141" spans="3:5" s="33" customFormat="1">
      <c r="C141" s="34"/>
      <c r="D141" s="34"/>
      <c r="E141" s="34"/>
    </row>
    <row r="142" spans="3:5" s="33" customFormat="1">
      <c r="C142" s="34"/>
      <c r="D142" s="34"/>
      <c r="E142" s="34"/>
    </row>
    <row r="143" spans="3:5" s="33" customFormat="1">
      <c r="C143" s="34"/>
      <c r="D143" s="34"/>
      <c r="E143" s="34"/>
    </row>
    <row r="144" spans="3:5" s="33" customFormat="1">
      <c r="C144" s="34"/>
      <c r="D144" s="34"/>
      <c r="E144" s="34"/>
    </row>
    <row r="145" spans="3:5" s="33" customFormat="1">
      <c r="C145" s="34"/>
      <c r="D145" s="34"/>
      <c r="E145" s="34"/>
    </row>
    <row r="146" spans="3:5" s="33" customFormat="1">
      <c r="C146" s="34"/>
      <c r="D146" s="34"/>
      <c r="E146" s="34"/>
    </row>
    <row r="147" spans="3:5" s="33" customFormat="1">
      <c r="C147" s="34"/>
      <c r="D147" s="34"/>
      <c r="E147" s="34"/>
    </row>
    <row r="148" spans="3:5" s="33" customFormat="1">
      <c r="C148" s="34"/>
      <c r="D148" s="34"/>
      <c r="E148" s="34"/>
    </row>
    <row r="149" spans="3:5" s="33" customFormat="1">
      <c r="C149" s="34"/>
      <c r="D149" s="34"/>
      <c r="E149" s="34"/>
    </row>
    <row r="150" spans="3:5" s="33" customFormat="1">
      <c r="C150" s="34"/>
      <c r="D150" s="34"/>
      <c r="E150" s="34"/>
    </row>
    <row r="151" spans="3:5" s="33" customFormat="1">
      <c r="C151" s="34"/>
      <c r="D151" s="34"/>
      <c r="E151" s="34"/>
    </row>
    <row r="152" spans="3:5" s="33" customFormat="1">
      <c r="C152" s="34"/>
      <c r="D152" s="34"/>
      <c r="E152" s="34"/>
    </row>
    <row r="153" spans="3:5" s="33" customFormat="1">
      <c r="C153" s="34"/>
      <c r="D153" s="34"/>
      <c r="E153" s="34"/>
    </row>
    <row r="154" spans="3:5" s="33" customFormat="1">
      <c r="C154" s="34"/>
      <c r="D154" s="34"/>
      <c r="E154" s="34"/>
    </row>
    <row r="155" spans="3:5" s="33" customFormat="1">
      <c r="C155" s="34"/>
      <c r="D155" s="34"/>
      <c r="E155" s="34"/>
    </row>
    <row r="156" spans="3:5" s="33" customFormat="1">
      <c r="C156" s="34"/>
      <c r="D156" s="34"/>
      <c r="E156" s="34"/>
    </row>
    <row r="157" spans="3:5" s="33" customFormat="1">
      <c r="C157" s="34"/>
      <c r="D157" s="34"/>
      <c r="E157" s="34"/>
    </row>
    <row r="158" spans="3:5" s="33" customFormat="1">
      <c r="C158" s="34"/>
      <c r="D158" s="34"/>
      <c r="E158" s="34"/>
    </row>
    <row r="159" spans="3:5" s="33" customFormat="1">
      <c r="C159" s="34"/>
      <c r="D159" s="34"/>
      <c r="E159" s="34"/>
    </row>
    <row r="160" spans="3:5" s="33" customFormat="1">
      <c r="C160" s="34"/>
      <c r="D160" s="34"/>
      <c r="E160" s="34"/>
    </row>
    <row r="161" spans="3:5" s="33" customFormat="1">
      <c r="C161" s="34"/>
      <c r="D161" s="34"/>
      <c r="E161" s="34"/>
    </row>
    <row r="162" spans="3:5" s="33" customFormat="1">
      <c r="C162" s="34"/>
      <c r="D162" s="34"/>
      <c r="E162" s="34"/>
    </row>
    <row r="163" spans="3:5" s="33" customFormat="1">
      <c r="C163" s="34"/>
      <c r="D163" s="34"/>
      <c r="E163" s="34"/>
    </row>
    <row r="164" spans="3:5" s="33" customFormat="1">
      <c r="C164" s="34"/>
      <c r="D164" s="34"/>
      <c r="E164" s="34"/>
    </row>
    <row r="165" spans="3:5" s="33" customFormat="1">
      <c r="C165" s="34"/>
      <c r="D165" s="34"/>
      <c r="E165" s="34"/>
    </row>
    <row r="166" spans="3:5" s="33" customFormat="1">
      <c r="C166" s="34"/>
      <c r="D166" s="34"/>
      <c r="E166" s="34"/>
    </row>
    <row r="167" spans="3:5" s="33" customFormat="1">
      <c r="C167" s="34"/>
      <c r="D167" s="34"/>
      <c r="E167" s="34"/>
    </row>
    <row r="168" spans="3:5" s="33" customFormat="1">
      <c r="C168" s="34"/>
      <c r="D168" s="34"/>
      <c r="E168" s="34"/>
    </row>
    <row r="169" spans="3:5" s="33" customFormat="1">
      <c r="C169" s="34"/>
      <c r="D169" s="34"/>
      <c r="E169" s="34"/>
    </row>
    <row r="170" spans="3:5" s="33" customFormat="1">
      <c r="C170" s="34"/>
      <c r="D170" s="34"/>
      <c r="E170" s="34"/>
    </row>
    <row r="171" spans="3:5" s="33" customFormat="1">
      <c r="C171" s="34"/>
      <c r="D171" s="34"/>
      <c r="E171" s="34"/>
    </row>
    <row r="172" spans="3:5" s="33" customFormat="1">
      <c r="C172" s="34"/>
      <c r="D172" s="34"/>
      <c r="E172" s="34"/>
    </row>
    <row r="173" spans="3:5" s="33" customFormat="1">
      <c r="C173" s="34"/>
      <c r="D173" s="34"/>
      <c r="E173" s="34"/>
    </row>
    <row r="174" spans="3:5" s="33" customFormat="1">
      <c r="C174" s="34"/>
      <c r="D174" s="34"/>
      <c r="E174" s="34"/>
    </row>
    <row r="175" spans="3:5" s="33" customFormat="1">
      <c r="C175" s="34"/>
      <c r="D175" s="34"/>
      <c r="E175" s="34"/>
    </row>
    <row r="176" spans="3:5" s="33" customFormat="1">
      <c r="C176" s="34"/>
      <c r="D176" s="34"/>
      <c r="E176" s="34"/>
    </row>
    <row r="177" spans="3:5" s="33" customFormat="1">
      <c r="C177" s="34"/>
      <c r="D177" s="34"/>
      <c r="E177" s="34"/>
    </row>
    <row r="178" spans="3:5" s="33" customFormat="1">
      <c r="C178" s="34"/>
      <c r="D178" s="34"/>
      <c r="E178" s="34"/>
    </row>
    <row r="179" spans="3:5" s="33" customFormat="1">
      <c r="C179" s="34"/>
      <c r="D179" s="34"/>
      <c r="E179" s="34"/>
    </row>
    <row r="180" spans="3:5" s="33" customFormat="1">
      <c r="C180" s="34"/>
      <c r="D180" s="34"/>
      <c r="E180" s="34"/>
    </row>
    <row r="181" spans="3:5" s="33" customFormat="1">
      <c r="C181" s="34"/>
      <c r="D181" s="34"/>
      <c r="E181" s="34"/>
    </row>
    <row r="182" spans="3:5" s="33" customFormat="1">
      <c r="C182" s="34"/>
      <c r="D182" s="34"/>
      <c r="E182" s="34"/>
    </row>
    <row r="183" spans="3:5" s="33" customFormat="1">
      <c r="C183" s="34"/>
      <c r="D183" s="34"/>
      <c r="E183" s="34"/>
    </row>
    <row r="184" spans="3:5" s="33" customFormat="1">
      <c r="C184" s="34"/>
      <c r="D184" s="34"/>
      <c r="E184" s="34"/>
    </row>
    <row r="185" spans="3:5" s="33" customFormat="1">
      <c r="C185" s="34"/>
      <c r="D185" s="34"/>
      <c r="E185" s="34"/>
    </row>
    <row r="186" spans="3:5" s="33" customFormat="1">
      <c r="C186" s="34"/>
      <c r="D186" s="34"/>
      <c r="E186" s="34"/>
    </row>
    <row r="187" spans="3:5" s="33" customFormat="1">
      <c r="C187" s="34"/>
      <c r="D187" s="34"/>
      <c r="E187" s="34"/>
    </row>
    <row r="188" spans="3:5" s="33" customFormat="1">
      <c r="C188" s="34"/>
      <c r="D188" s="34"/>
      <c r="E188" s="34"/>
    </row>
    <row r="189" spans="3:5" s="33" customFormat="1">
      <c r="C189" s="34"/>
      <c r="D189" s="34"/>
      <c r="E189" s="34"/>
    </row>
    <row r="190" spans="3:5" s="33" customFormat="1">
      <c r="C190" s="34"/>
      <c r="D190" s="34"/>
      <c r="E190" s="34"/>
    </row>
    <row r="191" spans="3:5" s="33" customFormat="1">
      <c r="C191" s="34"/>
      <c r="D191" s="34"/>
      <c r="E191" s="34"/>
    </row>
    <row r="192" spans="3:5" s="33" customFormat="1">
      <c r="C192" s="34"/>
      <c r="D192" s="34"/>
      <c r="E192" s="34"/>
    </row>
    <row r="193" spans="3:5" s="33" customFormat="1">
      <c r="C193" s="34"/>
      <c r="D193" s="34"/>
      <c r="E193" s="34"/>
    </row>
    <row r="194" spans="3:5" s="33" customFormat="1">
      <c r="C194" s="34"/>
      <c r="D194" s="34"/>
      <c r="E194" s="34"/>
    </row>
    <row r="195" spans="3:5" s="33" customFormat="1">
      <c r="C195" s="34"/>
      <c r="D195" s="34"/>
      <c r="E195" s="34"/>
    </row>
    <row r="196" spans="3:5" s="33" customFormat="1">
      <c r="C196" s="34"/>
      <c r="D196" s="34"/>
      <c r="E196" s="34"/>
    </row>
    <row r="197" spans="3:5" s="33" customFormat="1">
      <c r="C197" s="34"/>
      <c r="D197" s="34"/>
      <c r="E197" s="34"/>
    </row>
    <row r="198" spans="3:5" s="33" customFormat="1">
      <c r="C198" s="34"/>
      <c r="D198" s="34"/>
      <c r="E198" s="34"/>
    </row>
    <row r="199" spans="3:5" s="33" customFormat="1">
      <c r="C199" s="34"/>
      <c r="D199" s="34"/>
      <c r="E199" s="34"/>
    </row>
    <row r="200" spans="3:5" s="33" customFormat="1">
      <c r="C200" s="34"/>
      <c r="D200" s="34"/>
      <c r="E200" s="34"/>
    </row>
    <row r="201" spans="3:5" s="33" customFormat="1">
      <c r="C201" s="34"/>
      <c r="D201" s="34"/>
      <c r="E201" s="34"/>
    </row>
    <row r="202" spans="3:5" s="33" customFormat="1">
      <c r="C202" s="34"/>
      <c r="D202" s="34"/>
      <c r="E202" s="34"/>
    </row>
    <row r="203" spans="3:5" s="33" customFormat="1">
      <c r="C203" s="34"/>
      <c r="D203" s="34"/>
      <c r="E203" s="34"/>
    </row>
    <row r="204" spans="3:5" s="33" customFormat="1">
      <c r="C204" s="34"/>
      <c r="D204" s="34"/>
      <c r="E204" s="34"/>
    </row>
    <row r="205" spans="3:5" s="33" customFormat="1">
      <c r="C205" s="34"/>
      <c r="D205" s="34"/>
      <c r="E205" s="34"/>
    </row>
    <row r="206" spans="3:5" s="33" customFormat="1">
      <c r="C206" s="34"/>
      <c r="D206" s="34"/>
      <c r="E206" s="34"/>
    </row>
    <row r="207" spans="3:5" s="33" customFormat="1">
      <c r="C207" s="34"/>
      <c r="D207" s="34"/>
      <c r="E207" s="34"/>
    </row>
    <row r="208" spans="3:5" s="33" customFormat="1">
      <c r="C208" s="34"/>
      <c r="D208" s="34"/>
      <c r="E208" s="34"/>
    </row>
    <row r="209" spans="3:5" s="33" customFormat="1">
      <c r="C209" s="34"/>
      <c r="D209" s="34"/>
      <c r="E209" s="34"/>
    </row>
    <row r="210" spans="3:5" s="33" customFormat="1">
      <c r="C210" s="34"/>
      <c r="D210" s="34"/>
      <c r="E210" s="34"/>
    </row>
    <row r="211" spans="3:5" s="33" customFormat="1">
      <c r="C211" s="34"/>
      <c r="D211" s="34"/>
      <c r="E211" s="34"/>
    </row>
    <row r="212" spans="3:5" s="33" customFormat="1">
      <c r="C212" s="34"/>
      <c r="D212" s="34"/>
      <c r="E212" s="34"/>
    </row>
    <row r="213" spans="3:5" s="33" customFormat="1">
      <c r="C213" s="34"/>
      <c r="D213" s="34"/>
      <c r="E213" s="34"/>
    </row>
    <row r="214" spans="3:5" s="33" customFormat="1">
      <c r="C214" s="34"/>
      <c r="D214" s="34"/>
      <c r="E214" s="34"/>
    </row>
    <row r="215" spans="3:5" s="33" customFormat="1">
      <c r="C215" s="34"/>
      <c r="D215" s="34"/>
      <c r="E215" s="34"/>
    </row>
    <row r="216" spans="3:5" s="33" customFormat="1">
      <c r="C216" s="34"/>
      <c r="D216" s="34"/>
      <c r="E216" s="34"/>
    </row>
    <row r="217" spans="3:5" s="33" customFormat="1">
      <c r="C217" s="34"/>
      <c r="D217" s="34"/>
      <c r="E217" s="34"/>
    </row>
    <row r="218" spans="3:5" s="33" customFormat="1">
      <c r="C218" s="34"/>
      <c r="D218" s="34"/>
      <c r="E218" s="34"/>
    </row>
    <row r="219" spans="3:5" s="33" customFormat="1">
      <c r="C219" s="34"/>
      <c r="D219" s="34"/>
      <c r="E219" s="34"/>
    </row>
    <row r="220" spans="3:5" s="33" customFormat="1">
      <c r="C220" s="34"/>
      <c r="D220" s="34"/>
      <c r="E220" s="34"/>
    </row>
    <row r="221" spans="3:5" s="33" customFormat="1">
      <c r="C221" s="34"/>
      <c r="D221" s="34"/>
      <c r="E221" s="34"/>
    </row>
    <row r="222" spans="3:5" s="33" customFormat="1">
      <c r="C222" s="34"/>
      <c r="D222" s="34"/>
      <c r="E222" s="34"/>
    </row>
    <row r="223" spans="3:5" s="33" customFormat="1">
      <c r="C223" s="34"/>
      <c r="D223" s="34"/>
      <c r="E223" s="34"/>
    </row>
    <row r="224" spans="3:5" s="33" customFormat="1">
      <c r="C224" s="34"/>
      <c r="D224" s="34"/>
      <c r="E224" s="34"/>
    </row>
    <row r="225" spans="3:5" s="33" customFormat="1">
      <c r="C225" s="34"/>
      <c r="D225" s="34"/>
      <c r="E225" s="34"/>
    </row>
    <row r="226" spans="3:5" s="33" customFormat="1">
      <c r="C226" s="34"/>
      <c r="D226" s="34"/>
      <c r="E226" s="34"/>
    </row>
    <row r="227" spans="3:5" s="33" customFormat="1">
      <c r="C227" s="34"/>
      <c r="D227" s="34"/>
      <c r="E227" s="34"/>
    </row>
    <row r="228" spans="3:5" s="33" customFormat="1">
      <c r="C228" s="34"/>
      <c r="D228" s="34"/>
      <c r="E228" s="34"/>
    </row>
    <row r="229" spans="3:5" s="33" customFormat="1">
      <c r="C229" s="34"/>
      <c r="D229" s="34"/>
      <c r="E229" s="34"/>
    </row>
    <row r="230" spans="3:5" s="33" customFormat="1">
      <c r="C230" s="34"/>
      <c r="D230" s="34"/>
      <c r="E230" s="34"/>
    </row>
    <row r="231" spans="3:5" s="33" customFormat="1">
      <c r="C231" s="34"/>
      <c r="D231" s="34"/>
      <c r="E231" s="34"/>
    </row>
    <row r="232" spans="3:5" s="33" customFormat="1">
      <c r="C232" s="34"/>
      <c r="D232" s="34"/>
      <c r="E232" s="34"/>
    </row>
    <row r="233" spans="3:5" s="33" customFormat="1">
      <c r="C233" s="34"/>
      <c r="D233" s="34"/>
      <c r="E233" s="34"/>
    </row>
    <row r="234" spans="3:5" s="33" customFormat="1">
      <c r="C234" s="34"/>
      <c r="D234" s="34"/>
      <c r="E234" s="34"/>
    </row>
    <row r="235" spans="3:5" s="33" customFormat="1">
      <c r="C235" s="34"/>
      <c r="D235" s="34"/>
      <c r="E235" s="34"/>
    </row>
    <row r="236" spans="3:5" s="33" customFormat="1">
      <c r="C236" s="34"/>
      <c r="D236" s="34"/>
      <c r="E236" s="34"/>
    </row>
    <row r="237" spans="3:5" s="33" customFormat="1">
      <c r="C237" s="34"/>
      <c r="D237" s="34"/>
      <c r="E237" s="34"/>
    </row>
    <row r="238" spans="3:5" s="33" customFormat="1">
      <c r="C238" s="34"/>
      <c r="D238" s="34"/>
      <c r="E238" s="34"/>
    </row>
    <row r="239" spans="3:5" s="33" customFormat="1">
      <c r="C239" s="34"/>
      <c r="D239" s="34"/>
      <c r="E239" s="34"/>
    </row>
    <row r="240" spans="3:5" s="33" customFormat="1">
      <c r="C240" s="34"/>
      <c r="D240" s="34"/>
      <c r="E240" s="34"/>
    </row>
    <row r="241" spans="3:5" s="33" customFormat="1">
      <c r="C241" s="34"/>
      <c r="D241" s="34"/>
      <c r="E241" s="34"/>
    </row>
    <row r="242" spans="3:5" s="33" customFormat="1">
      <c r="C242" s="34"/>
      <c r="D242" s="34"/>
      <c r="E242" s="34"/>
    </row>
    <row r="243" spans="3:5" s="33" customFormat="1">
      <c r="C243" s="34"/>
      <c r="D243" s="34"/>
      <c r="E243" s="34"/>
    </row>
    <row r="244" spans="3:5" s="33" customFormat="1">
      <c r="C244" s="34"/>
      <c r="D244" s="34"/>
      <c r="E244" s="34"/>
    </row>
    <row r="245" spans="3:5" s="33" customFormat="1">
      <c r="C245" s="34"/>
      <c r="D245" s="34"/>
      <c r="E245" s="34"/>
    </row>
    <row r="246" spans="3:5" s="33" customFormat="1">
      <c r="C246" s="34"/>
      <c r="D246" s="34"/>
      <c r="E246" s="34"/>
    </row>
    <row r="247" spans="3:5" s="33" customFormat="1">
      <c r="C247" s="34"/>
      <c r="D247" s="34"/>
      <c r="E247" s="34"/>
    </row>
    <row r="248" spans="3:5" s="33" customFormat="1">
      <c r="C248" s="34"/>
      <c r="D248" s="34"/>
      <c r="E248" s="34"/>
    </row>
    <row r="249" spans="3:5" s="33" customFormat="1">
      <c r="C249" s="34"/>
      <c r="D249" s="34"/>
      <c r="E249" s="34"/>
    </row>
    <row r="250" spans="3:5" s="33" customFormat="1">
      <c r="C250" s="34"/>
      <c r="D250" s="34"/>
      <c r="E250" s="34"/>
    </row>
    <row r="251" spans="3:5" s="33" customFormat="1">
      <c r="C251" s="34"/>
      <c r="D251" s="34"/>
      <c r="E251" s="34"/>
    </row>
    <row r="252" spans="3:5" s="33" customFormat="1">
      <c r="C252" s="34"/>
      <c r="D252" s="34"/>
      <c r="E252" s="34"/>
    </row>
    <row r="253" spans="3:5" s="33" customFormat="1">
      <c r="C253" s="34"/>
      <c r="D253" s="34"/>
      <c r="E253" s="34"/>
    </row>
    <row r="254" spans="3:5" s="33" customFormat="1">
      <c r="C254" s="34"/>
      <c r="D254" s="34"/>
      <c r="E254" s="34"/>
    </row>
    <row r="255" spans="3:5" s="33" customFormat="1">
      <c r="C255" s="34"/>
      <c r="D255" s="34"/>
      <c r="E255" s="34"/>
    </row>
    <row r="256" spans="3:5" s="33" customFormat="1">
      <c r="C256" s="34"/>
      <c r="D256" s="34"/>
      <c r="E256" s="34"/>
    </row>
    <row r="257" spans="3:5" s="33" customFormat="1">
      <c r="C257" s="34"/>
      <c r="D257" s="34"/>
      <c r="E257" s="34"/>
    </row>
    <row r="258" spans="3:5" s="33" customFormat="1">
      <c r="C258" s="34"/>
      <c r="D258" s="34"/>
      <c r="E258" s="34"/>
    </row>
    <row r="259" spans="3:5" s="33" customFormat="1">
      <c r="C259" s="34"/>
      <c r="D259" s="34"/>
      <c r="E259" s="34"/>
    </row>
    <row r="260" spans="3:5" s="33" customFormat="1">
      <c r="C260" s="34"/>
      <c r="D260" s="34"/>
      <c r="E260" s="34"/>
    </row>
    <row r="261" spans="3:5" s="33" customFormat="1">
      <c r="C261" s="34"/>
      <c r="D261" s="34"/>
      <c r="E261" s="34"/>
    </row>
    <row r="262" spans="3:5" s="33" customFormat="1">
      <c r="C262" s="34"/>
      <c r="D262" s="34"/>
      <c r="E262" s="34"/>
    </row>
    <row r="263" spans="3:5" s="33" customFormat="1">
      <c r="C263" s="34"/>
      <c r="D263" s="34"/>
      <c r="E263" s="34"/>
    </row>
    <row r="264" spans="3:5" s="33" customFormat="1">
      <c r="C264" s="34"/>
      <c r="D264" s="34"/>
      <c r="E264" s="34"/>
    </row>
    <row r="265" spans="3:5" s="33" customFormat="1">
      <c r="C265" s="34"/>
      <c r="D265" s="34"/>
      <c r="E265" s="34"/>
    </row>
    <row r="266" spans="3:5" s="33" customFormat="1">
      <c r="C266" s="34"/>
      <c r="D266" s="34"/>
      <c r="E266" s="34"/>
    </row>
    <row r="267" spans="3:5" s="33" customFormat="1">
      <c r="C267" s="34"/>
      <c r="D267" s="34"/>
      <c r="E267" s="34"/>
    </row>
    <row r="268" spans="3:5" s="33" customFormat="1">
      <c r="C268" s="34"/>
      <c r="D268" s="34"/>
      <c r="E268" s="34"/>
    </row>
    <row r="269" spans="3:5" s="33" customFormat="1">
      <c r="C269" s="34"/>
      <c r="D269" s="34"/>
      <c r="E269" s="34"/>
    </row>
    <row r="270" spans="3:5" s="33" customFormat="1">
      <c r="C270" s="34"/>
      <c r="D270" s="34"/>
      <c r="E270" s="34"/>
    </row>
    <row r="271" spans="3:5" s="33" customFormat="1">
      <c r="C271" s="34"/>
      <c r="D271" s="34"/>
      <c r="E271" s="34"/>
    </row>
    <row r="272" spans="3:5" s="33" customFormat="1">
      <c r="C272" s="34"/>
      <c r="D272" s="34"/>
      <c r="E272" s="34"/>
    </row>
    <row r="273" spans="3:5" s="33" customFormat="1">
      <c r="C273" s="34"/>
      <c r="D273" s="34"/>
      <c r="E273" s="34"/>
    </row>
    <row r="274" spans="3:5" s="33" customFormat="1">
      <c r="C274" s="34"/>
      <c r="D274" s="34"/>
      <c r="E274" s="34"/>
    </row>
    <row r="275" spans="3:5" s="33" customFormat="1">
      <c r="C275" s="34"/>
      <c r="D275" s="34"/>
      <c r="E275" s="34"/>
    </row>
    <row r="276" spans="3:5" s="33" customFormat="1">
      <c r="C276" s="34"/>
      <c r="D276" s="34"/>
      <c r="E276" s="34"/>
    </row>
    <row r="277" spans="3:5" s="33" customFormat="1">
      <c r="C277" s="34"/>
      <c r="D277" s="34"/>
      <c r="E277" s="34"/>
    </row>
    <row r="278" spans="3:5" s="33" customFormat="1">
      <c r="C278" s="34"/>
      <c r="D278" s="34"/>
      <c r="E278" s="34"/>
    </row>
    <row r="279" spans="3:5" s="33" customFormat="1">
      <c r="C279" s="34"/>
      <c r="D279" s="34"/>
      <c r="E279" s="34"/>
    </row>
    <row r="280" spans="3:5" s="33" customFormat="1">
      <c r="C280" s="34"/>
      <c r="D280" s="34"/>
      <c r="E280" s="34"/>
    </row>
    <row r="281" spans="3:5" s="33" customFormat="1">
      <c r="C281" s="34"/>
      <c r="D281" s="34"/>
      <c r="E281" s="34"/>
    </row>
    <row r="282" spans="3:5" s="33" customFormat="1">
      <c r="C282" s="34"/>
      <c r="D282" s="34"/>
      <c r="E282" s="34"/>
    </row>
    <row r="283" spans="3:5" s="33" customFormat="1">
      <c r="C283" s="34"/>
      <c r="D283" s="34"/>
      <c r="E283" s="34"/>
    </row>
    <row r="284" spans="3:5" s="33" customFormat="1">
      <c r="C284" s="34"/>
      <c r="D284" s="34"/>
      <c r="E284" s="34"/>
    </row>
    <row r="285" spans="3:5" s="33" customFormat="1">
      <c r="C285" s="34"/>
      <c r="D285" s="34"/>
      <c r="E285" s="34"/>
    </row>
    <row r="286" spans="3:5" s="33" customFormat="1">
      <c r="C286" s="34"/>
      <c r="D286" s="34"/>
      <c r="E286" s="34"/>
    </row>
    <row r="287" spans="3:5" s="33" customFormat="1">
      <c r="C287" s="34"/>
      <c r="D287" s="34"/>
      <c r="E287" s="34"/>
    </row>
    <row r="288" spans="3:5" s="33" customFormat="1">
      <c r="C288" s="34"/>
      <c r="D288" s="34"/>
      <c r="E288" s="34"/>
    </row>
    <row r="289" spans="3:5" s="33" customFormat="1">
      <c r="C289" s="34"/>
      <c r="D289" s="34"/>
      <c r="E289" s="34"/>
    </row>
    <row r="290" spans="3:5" s="33" customFormat="1">
      <c r="C290" s="34"/>
      <c r="D290" s="34"/>
      <c r="E290" s="34"/>
    </row>
    <row r="291" spans="3:5" s="33" customFormat="1">
      <c r="C291" s="34"/>
      <c r="D291" s="34"/>
      <c r="E291" s="34"/>
    </row>
    <row r="292" spans="3:5" s="33" customFormat="1">
      <c r="C292" s="34"/>
      <c r="D292" s="34"/>
      <c r="E292" s="34"/>
    </row>
    <row r="293" spans="3:5" s="33" customFormat="1">
      <c r="C293" s="34"/>
      <c r="D293" s="34"/>
      <c r="E293" s="34"/>
    </row>
    <row r="294" spans="3:5" s="33" customFormat="1">
      <c r="C294" s="34"/>
      <c r="D294" s="34"/>
      <c r="E294" s="34"/>
    </row>
    <row r="295" spans="3:5" s="33" customFormat="1">
      <c r="C295" s="34"/>
      <c r="D295" s="34"/>
      <c r="E295" s="34"/>
    </row>
    <row r="296" spans="3:5" s="33" customFormat="1">
      <c r="C296" s="34"/>
      <c r="D296" s="34"/>
      <c r="E296" s="34"/>
    </row>
    <row r="297" spans="3:5" s="33" customFormat="1">
      <c r="C297" s="34"/>
      <c r="D297" s="34"/>
      <c r="E297" s="34"/>
    </row>
    <row r="298" spans="3:5" s="33" customFormat="1">
      <c r="C298" s="34"/>
      <c r="D298" s="34"/>
      <c r="E298" s="34"/>
    </row>
    <row r="299" spans="3:5" s="33" customFormat="1">
      <c r="C299" s="34"/>
      <c r="D299" s="34"/>
      <c r="E299" s="34"/>
    </row>
    <row r="300" spans="3:5" s="33" customFormat="1">
      <c r="C300" s="34"/>
      <c r="D300" s="34"/>
      <c r="E300" s="34"/>
    </row>
    <row r="301" spans="3:5" s="33" customFormat="1">
      <c r="C301" s="34"/>
      <c r="D301" s="34"/>
      <c r="E301" s="34"/>
    </row>
    <row r="302" spans="3:5" s="33" customFormat="1">
      <c r="C302" s="34"/>
      <c r="D302" s="34"/>
      <c r="E302" s="34"/>
    </row>
    <row r="303" spans="3:5" s="33" customFormat="1">
      <c r="C303" s="34"/>
      <c r="D303" s="34"/>
      <c r="E303" s="34"/>
    </row>
    <row r="304" spans="3:5" s="33" customFormat="1">
      <c r="C304" s="34"/>
      <c r="D304" s="34"/>
      <c r="E304" s="34"/>
    </row>
    <row r="305" spans="3:5" s="33" customFormat="1">
      <c r="C305" s="34"/>
      <c r="D305" s="34"/>
      <c r="E305" s="34"/>
    </row>
    <row r="306" spans="3:5" s="33" customFormat="1">
      <c r="C306" s="34"/>
      <c r="D306" s="34"/>
      <c r="E306" s="34"/>
    </row>
    <row r="307" spans="3:5" s="33" customFormat="1">
      <c r="C307" s="34"/>
      <c r="D307" s="34"/>
      <c r="E307" s="34"/>
    </row>
    <row r="308" spans="3:5" s="33" customFormat="1">
      <c r="C308" s="34"/>
      <c r="D308" s="34"/>
      <c r="E308" s="34"/>
    </row>
    <row r="309" spans="3:5" s="33" customFormat="1">
      <c r="C309" s="34"/>
      <c r="D309" s="34"/>
      <c r="E309" s="34"/>
    </row>
    <row r="310" spans="3:5" s="33" customFormat="1">
      <c r="C310" s="34"/>
      <c r="D310" s="34"/>
      <c r="E310" s="34"/>
    </row>
    <row r="311" spans="3:5" s="33" customFormat="1">
      <c r="C311" s="34"/>
      <c r="D311" s="34"/>
      <c r="E311" s="34"/>
    </row>
    <row r="312" spans="3:5" s="33" customFormat="1">
      <c r="C312" s="34"/>
      <c r="D312" s="34"/>
      <c r="E312" s="34"/>
    </row>
    <row r="313" spans="3:5" s="33" customFormat="1">
      <c r="C313" s="34"/>
      <c r="D313" s="34"/>
      <c r="E313" s="34"/>
    </row>
    <row r="314" spans="3:5" s="33" customFormat="1">
      <c r="C314" s="34"/>
      <c r="D314" s="34"/>
      <c r="E314" s="34"/>
    </row>
    <row r="315" spans="3:5" s="33" customFormat="1">
      <c r="C315" s="34"/>
      <c r="D315" s="34"/>
      <c r="E315" s="34"/>
    </row>
    <row r="316" spans="3:5" s="33" customFormat="1">
      <c r="C316" s="34"/>
      <c r="D316" s="34"/>
      <c r="E316" s="34"/>
    </row>
    <row r="317" spans="3:5" s="33" customFormat="1">
      <c r="C317" s="34"/>
      <c r="D317" s="34"/>
      <c r="E317" s="34"/>
    </row>
    <row r="318" spans="3:5" s="33" customFormat="1">
      <c r="C318" s="34"/>
      <c r="D318" s="34"/>
      <c r="E318" s="34"/>
    </row>
    <row r="319" spans="3:5" s="33" customFormat="1">
      <c r="C319" s="34"/>
      <c r="D319" s="34"/>
      <c r="E319" s="34"/>
    </row>
    <row r="320" spans="3:5" s="33" customFormat="1">
      <c r="C320" s="34"/>
      <c r="D320" s="34"/>
      <c r="E320" s="34"/>
    </row>
    <row r="321" spans="3:5" s="33" customFormat="1">
      <c r="C321" s="34"/>
      <c r="D321" s="34"/>
      <c r="E321" s="34"/>
    </row>
    <row r="322" spans="3:5" s="33" customFormat="1">
      <c r="C322" s="34"/>
      <c r="D322" s="34"/>
      <c r="E322" s="34"/>
    </row>
    <row r="323" spans="3:5" s="33" customFormat="1">
      <c r="C323" s="34"/>
      <c r="D323" s="34"/>
      <c r="E323" s="34"/>
    </row>
    <row r="324" spans="3:5" s="33" customFormat="1">
      <c r="C324" s="34"/>
      <c r="D324" s="34"/>
      <c r="E324" s="34"/>
    </row>
    <row r="325" spans="3:5" s="33" customFormat="1">
      <c r="C325" s="34"/>
      <c r="D325" s="34"/>
      <c r="E325" s="34"/>
    </row>
    <row r="326" spans="3:5" s="33" customFormat="1">
      <c r="C326" s="34"/>
      <c r="D326" s="34"/>
      <c r="E326" s="34"/>
    </row>
    <row r="327" spans="3:5" s="33" customFormat="1">
      <c r="C327" s="34"/>
      <c r="D327" s="34"/>
      <c r="E327" s="34"/>
    </row>
    <row r="328" spans="3:5" s="33" customFormat="1">
      <c r="C328" s="34"/>
      <c r="D328" s="34"/>
      <c r="E328" s="34"/>
    </row>
    <row r="329" spans="3:5" s="33" customFormat="1">
      <c r="C329" s="34"/>
      <c r="D329" s="34"/>
      <c r="E329" s="34"/>
    </row>
    <row r="330" spans="3:5" s="33" customFormat="1">
      <c r="C330" s="34"/>
      <c r="D330" s="34"/>
      <c r="E330" s="34"/>
    </row>
    <row r="331" spans="3:5" s="33" customFormat="1">
      <c r="C331" s="34"/>
      <c r="D331" s="34"/>
      <c r="E331" s="34"/>
    </row>
    <row r="332" spans="3:5" s="33" customFormat="1">
      <c r="C332" s="34"/>
      <c r="D332" s="34"/>
      <c r="E332" s="34"/>
    </row>
    <row r="333" spans="3:5" s="33" customFormat="1">
      <c r="C333" s="34"/>
      <c r="D333" s="34"/>
      <c r="E333" s="34"/>
    </row>
    <row r="334" spans="3:5" s="33" customFormat="1">
      <c r="C334" s="34"/>
      <c r="D334" s="34"/>
      <c r="E334" s="34"/>
    </row>
    <row r="335" spans="3:5" s="33" customFormat="1">
      <c r="C335" s="34"/>
      <c r="D335" s="34"/>
      <c r="E335" s="34"/>
    </row>
    <row r="336" spans="3:5" s="33" customFormat="1">
      <c r="C336" s="34"/>
      <c r="D336" s="34"/>
      <c r="E336" s="34"/>
    </row>
    <row r="337" spans="3:5" s="33" customFormat="1">
      <c r="C337" s="34"/>
      <c r="D337" s="34"/>
      <c r="E337" s="34"/>
    </row>
    <row r="338" spans="3:5" s="33" customFormat="1">
      <c r="C338" s="34"/>
      <c r="D338" s="34"/>
      <c r="E338" s="34"/>
    </row>
    <row r="339" spans="3:5" s="33" customFormat="1">
      <c r="C339" s="34"/>
      <c r="D339" s="34"/>
      <c r="E339" s="34"/>
    </row>
    <row r="340" spans="3:5" s="33" customFormat="1">
      <c r="C340" s="34"/>
      <c r="D340" s="34"/>
      <c r="E340" s="34"/>
    </row>
    <row r="341" spans="3:5" s="33" customFormat="1">
      <c r="C341" s="34"/>
      <c r="D341" s="34"/>
      <c r="E341" s="34"/>
    </row>
    <row r="342" spans="3:5" s="33" customFormat="1">
      <c r="C342" s="34"/>
      <c r="D342" s="34"/>
      <c r="E342" s="34"/>
    </row>
    <row r="343" spans="3:5" s="33" customFormat="1">
      <c r="C343" s="34"/>
      <c r="D343" s="34"/>
      <c r="E343" s="34"/>
    </row>
    <row r="344" spans="3:5" s="33" customFormat="1">
      <c r="C344" s="34"/>
      <c r="D344" s="34"/>
      <c r="E344" s="34"/>
    </row>
    <row r="345" spans="3:5" s="33" customFormat="1">
      <c r="C345" s="34"/>
      <c r="D345" s="34"/>
      <c r="E345" s="34"/>
    </row>
    <row r="346" spans="3:5" s="33" customFormat="1">
      <c r="C346" s="34"/>
      <c r="D346" s="34"/>
      <c r="E346" s="34"/>
    </row>
    <row r="347" spans="3:5" s="33" customFormat="1">
      <c r="C347" s="34"/>
      <c r="D347" s="34"/>
      <c r="E347" s="34"/>
    </row>
    <row r="348" spans="3:5" s="33" customFormat="1">
      <c r="C348" s="34"/>
      <c r="D348" s="34"/>
      <c r="E348" s="34"/>
    </row>
    <row r="349" spans="3:5" s="33" customFormat="1">
      <c r="C349" s="34"/>
      <c r="D349" s="34"/>
      <c r="E349" s="34"/>
    </row>
    <row r="350" spans="3:5" s="33" customFormat="1">
      <c r="C350" s="34"/>
      <c r="D350" s="34"/>
      <c r="E350" s="34"/>
    </row>
    <row r="351" spans="3:5" s="33" customFormat="1">
      <c r="C351" s="34"/>
      <c r="D351" s="34"/>
      <c r="E351" s="34"/>
    </row>
  </sheetData>
  <mergeCells count="35">
    <mergeCell ref="A61:B61"/>
    <mergeCell ref="G61:H61"/>
    <mergeCell ref="L17:P17"/>
    <mergeCell ref="C56:K56"/>
    <mergeCell ref="A58:B58"/>
    <mergeCell ref="D58:E58"/>
    <mergeCell ref="G58:H58"/>
    <mergeCell ref="I58:M58"/>
    <mergeCell ref="N58:O58"/>
    <mergeCell ref="I15:K15"/>
    <mergeCell ref="A17:A18"/>
    <mergeCell ref="B17:B18"/>
    <mergeCell ref="C17:C18"/>
    <mergeCell ref="D17:D18"/>
    <mergeCell ref="E17:E18"/>
    <mergeCell ref="F17:K17"/>
    <mergeCell ref="A10:B10"/>
    <mergeCell ref="C10:N10"/>
    <mergeCell ref="A11:B11"/>
    <mergeCell ref="C11:N11"/>
    <mergeCell ref="A13:G13"/>
    <mergeCell ref="K13:M13"/>
    <mergeCell ref="N13:O13"/>
    <mergeCell ref="A7:B7"/>
    <mergeCell ref="C7:N7"/>
    <mergeCell ref="A8:B8"/>
    <mergeCell ref="C8:N8"/>
    <mergeCell ref="A9:B9"/>
    <mergeCell ref="C9:N9"/>
    <mergeCell ref="L1:P1"/>
    <mergeCell ref="D2:H2"/>
    <mergeCell ref="C3:N3"/>
    <mergeCell ref="C4:N4"/>
    <mergeCell ref="A6:B6"/>
    <mergeCell ref="C6:N6"/>
  </mergeCells>
  <pageMargins left="0.78740157480314965" right="0.78740157480314965" top="0.98425196850393704" bottom="0.78740157480314965" header="0.51181102362204722" footer="0.51181102362204722"/>
  <pageSetup paperSize="9" scale="87" fitToHeight="0" orientation="landscape" r:id="rId1"/>
  <headerFooter alignWithMargins="0">
    <oddFooter>&amp;R&amp;P lapa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367"/>
  <sheetViews>
    <sheetView view="pageBreakPreview" topLeftCell="A51" zoomScaleNormal="100" zoomScaleSheetLayoutView="100" workbookViewId="0">
      <selection activeCell="F43" sqref="F43:P70"/>
    </sheetView>
  </sheetViews>
  <sheetFormatPr defaultRowHeight="12.75"/>
  <cols>
    <col min="1" max="1" width="4.140625" style="37" customWidth="1"/>
    <col min="2" max="2" width="10.85546875" style="51" customWidth="1"/>
    <col min="3" max="3" width="40" style="54" customWidth="1"/>
    <col min="4" max="4" width="5.85546875" style="54" bestFit="1" customWidth="1"/>
    <col min="5" max="5" width="7.85546875" style="54" customWidth="1"/>
    <col min="6" max="6" width="5.7109375" style="51" bestFit="1" customWidth="1"/>
    <col min="7" max="7" width="5.7109375" style="37" bestFit="1" customWidth="1"/>
    <col min="8" max="8" width="7.28515625" style="37" customWidth="1"/>
    <col min="9" max="9" width="6.7109375" style="37" bestFit="1" customWidth="1"/>
    <col min="10" max="10" width="7" style="37" bestFit="1" customWidth="1"/>
    <col min="11" max="11" width="7" style="37" customWidth="1"/>
    <col min="12" max="16" width="8.42578125" style="37" customWidth="1"/>
    <col min="17" max="16384" width="9.140625" style="37"/>
  </cols>
  <sheetData>
    <row r="1" spans="1:16" s="33" customFormat="1" ht="18" customHeight="1">
      <c r="C1" s="34"/>
      <c r="D1" s="34"/>
      <c r="E1" s="34"/>
      <c r="L1" s="710" t="s">
        <v>68</v>
      </c>
      <c r="M1" s="710"/>
      <c r="N1" s="710"/>
      <c r="O1" s="710"/>
      <c r="P1" s="710"/>
    </row>
    <row r="2" spans="1:16" s="33" customFormat="1" ht="12.75" customHeight="1">
      <c r="C2" s="34"/>
      <c r="D2" s="711" t="s">
        <v>40</v>
      </c>
      <c r="E2" s="711"/>
      <c r="F2" s="711"/>
      <c r="G2" s="711"/>
      <c r="H2" s="711"/>
      <c r="I2" s="35" t="s">
        <v>864</v>
      </c>
    </row>
    <row r="3" spans="1:16" s="33" customFormat="1" ht="12.75" customHeight="1">
      <c r="C3" s="712" t="s">
        <v>870</v>
      </c>
      <c r="D3" s="712"/>
      <c r="E3" s="712"/>
      <c r="F3" s="712"/>
      <c r="G3" s="712"/>
      <c r="H3" s="712"/>
      <c r="I3" s="712"/>
      <c r="J3" s="712"/>
      <c r="K3" s="712"/>
      <c r="L3" s="712"/>
      <c r="M3" s="712"/>
      <c r="N3" s="712"/>
    </row>
    <row r="4" spans="1:16" s="33" customFormat="1" ht="12.75" customHeight="1">
      <c r="C4" s="713" t="s">
        <v>18</v>
      </c>
      <c r="D4" s="713"/>
      <c r="E4" s="713"/>
      <c r="F4" s="713"/>
      <c r="G4" s="713"/>
      <c r="H4" s="713"/>
      <c r="I4" s="713"/>
      <c r="J4" s="713"/>
      <c r="K4" s="713"/>
      <c r="L4" s="713"/>
      <c r="M4" s="713"/>
      <c r="N4" s="713"/>
    </row>
    <row r="5" spans="1:16" s="33" customFormat="1" ht="12.75" customHeight="1">
      <c r="C5" s="439"/>
      <c r="D5" s="439"/>
      <c r="E5" s="439"/>
      <c r="F5" s="439"/>
      <c r="G5" s="439"/>
      <c r="H5" s="439"/>
      <c r="I5" s="439"/>
      <c r="J5" s="439"/>
      <c r="K5" s="439"/>
      <c r="L5" s="439"/>
      <c r="M5" s="439"/>
      <c r="N5" s="439"/>
    </row>
    <row r="6" spans="1:16" s="33" customFormat="1" ht="27.75" customHeight="1">
      <c r="A6" s="714" t="s">
        <v>3</v>
      </c>
      <c r="B6" s="714"/>
      <c r="C6" s="715" t="str">
        <f>PBK!C26</f>
        <v>1. KĀRTA KATLU MĀJAS PĀRBŪVE PAR SOCIĀLĀS APRŪPES CENTRU UN KATLA MĀJAS NOVIETOŠANA</v>
      </c>
      <c r="D6" s="715"/>
      <c r="E6" s="715"/>
      <c r="F6" s="715"/>
      <c r="G6" s="715"/>
      <c r="H6" s="715"/>
      <c r="I6" s="715"/>
      <c r="J6" s="715"/>
      <c r="K6" s="715"/>
      <c r="L6" s="715"/>
      <c r="M6" s="715"/>
      <c r="N6" s="715"/>
    </row>
    <row r="7" spans="1:16" s="33" customFormat="1" ht="12.75" customHeight="1">
      <c r="A7" s="714" t="s">
        <v>4</v>
      </c>
      <c r="B7" s="714"/>
      <c r="C7" s="715" t="str">
        <f>PBK!C16</f>
        <v>1. KĀRTA KATLU MĀJAS PĀRBŪVE PAR SOCIĀLĀS APRŪPES CENTRU UN KATLA MĀJAS NOVIETOŠANA</v>
      </c>
      <c r="D7" s="715"/>
      <c r="E7" s="715"/>
      <c r="F7" s="715"/>
      <c r="G7" s="715"/>
      <c r="H7" s="715"/>
      <c r="I7" s="715"/>
      <c r="J7" s="715"/>
      <c r="K7" s="715"/>
      <c r="L7" s="715"/>
      <c r="M7" s="715"/>
      <c r="N7" s="715"/>
    </row>
    <row r="8" spans="1:16" s="33" customFormat="1" ht="12.75" customHeight="1">
      <c r="A8" s="714" t="s">
        <v>5</v>
      </c>
      <c r="B8" s="714"/>
      <c r="C8" s="715" t="str">
        <f>PBK!C17</f>
        <v>SIGULDAS IELA 7A, MORE, MORES PAGASTS, SIGULDAS NOVADS</v>
      </c>
      <c r="D8" s="715"/>
      <c r="E8" s="715"/>
      <c r="F8" s="715"/>
      <c r="G8" s="715"/>
      <c r="H8" s="715"/>
      <c r="I8" s="715"/>
      <c r="J8" s="715"/>
      <c r="K8" s="715"/>
      <c r="L8" s="715"/>
      <c r="M8" s="715"/>
      <c r="N8" s="715"/>
    </row>
    <row r="9" spans="1:16" s="33" customFormat="1">
      <c r="A9" s="714" t="s">
        <v>47</v>
      </c>
      <c r="B9" s="714"/>
      <c r="C9" s="715" t="str">
        <f>PBK!C18</f>
        <v>SIGULDAS NOVADA PAŠVALDĪBA</v>
      </c>
      <c r="D9" s="715"/>
      <c r="E9" s="715"/>
      <c r="F9" s="715"/>
      <c r="G9" s="715"/>
      <c r="H9" s="715"/>
      <c r="I9" s="715"/>
      <c r="J9" s="715"/>
      <c r="K9" s="715"/>
      <c r="L9" s="715"/>
      <c r="M9" s="715"/>
      <c r="N9" s="715"/>
    </row>
    <row r="10" spans="1:16" s="33" customFormat="1">
      <c r="A10" s="714" t="s">
        <v>6</v>
      </c>
      <c r="B10" s="714"/>
      <c r="C10" s="715">
        <f>PBK!C19</f>
        <v>0</v>
      </c>
      <c r="D10" s="715"/>
      <c r="E10" s="715"/>
      <c r="F10" s="715"/>
      <c r="G10" s="715"/>
      <c r="H10" s="715"/>
      <c r="I10" s="715"/>
      <c r="J10" s="715"/>
      <c r="K10" s="715"/>
      <c r="L10" s="715"/>
      <c r="M10" s="715"/>
      <c r="N10" s="715"/>
    </row>
    <row r="11" spans="1:16" s="33" customFormat="1">
      <c r="A11" s="714" t="s">
        <v>41</v>
      </c>
      <c r="B11" s="714"/>
      <c r="C11" s="715">
        <f>PBK!C20</f>
        <v>0</v>
      </c>
      <c r="D11" s="715"/>
      <c r="E11" s="715"/>
      <c r="F11" s="715"/>
      <c r="G11" s="715"/>
      <c r="H11" s="715"/>
      <c r="I11" s="715"/>
      <c r="J11" s="715"/>
      <c r="K11" s="715"/>
      <c r="L11" s="715"/>
      <c r="M11" s="715"/>
      <c r="N11" s="715"/>
    </row>
    <row r="12" spans="1:16" s="33" customFormat="1">
      <c r="A12" s="441"/>
      <c r="B12" s="441"/>
      <c r="C12" s="442"/>
      <c r="D12" s="442"/>
      <c r="E12" s="442"/>
      <c r="F12" s="442"/>
      <c r="G12" s="442"/>
      <c r="H12" s="442"/>
      <c r="I12" s="442"/>
      <c r="J12" s="442"/>
      <c r="K12" s="442"/>
      <c r="L12" s="442"/>
      <c r="M12" s="442"/>
      <c r="N12" s="442"/>
    </row>
    <row r="13" spans="1:16" s="33" customFormat="1" ht="12.75" customHeight="1">
      <c r="A13" s="714" t="s">
        <v>849</v>
      </c>
      <c r="B13" s="714"/>
      <c r="C13" s="714"/>
      <c r="D13" s="714"/>
      <c r="E13" s="714"/>
      <c r="F13" s="714"/>
      <c r="G13" s="714"/>
      <c r="H13" s="442"/>
      <c r="I13" s="442"/>
      <c r="J13" s="442"/>
      <c r="K13" s="715" t="s">
        <v>42</v>
      </c>
      <c r="L13" s="715"/>
      <c r="M13" s="715"/>
      <c r="N13" s="716">
        <f>P72</f>
        <v>0</v>
      </c>
      <c r="O13" s="716"/>
      <c r="P13" s="36" t="s">
        <v>48</v>
      </c>
    </row>
    <row r="14" spans="1:16" s="33" customFormat="1">
      <c r="A14" s="441"/>
      <c r="B14" s="441"/>
      <c r="C14" s="441"/>
      <c r="D14" s="441"/>
      <c r="E14" s="441"/>
      <c r="F14" s="441"/>
      <c r="G14" s="441"/>
      <c r="H14" s="442"/>
      <c r="I14" s="442"/>
      <c r="J14" s="442"/>
      <c r="K14" s="442"/>
      <c r="L14" s="442"/>
      <c r="M14" s="442"/>
      <c r="N14" s="443"/>
      <c r="O14" s="442"/>
      <c r="P14" s="36"/>
    </row>
    <row r="15" spans="1:16">
      <c r="B15" s="37"/>
      <c r="C15" s="37"/>
      <c r="D15" s="37"/>
      <c r="E15" s="37"/>
      <c r="F15" s="37"/>
      <c r="I15" s="717" t="s">
        <v>44</v>
      </c>
      <c r="J15" s="717"/>
      <c r="K15" s="717"/>
      <c r="L15" s="38">
        <v>2017</v>
      </c>
      <c r="M15" s="38" t="s">
        <v>43</v>
      </c>
      <c r="N15" s="38">
        <f>'1 KOPS'!E16</f>
        <v>0</v>
      </c>
      <c r="O15" s="103">
        <f>'1 KOPS'!F16</f>
        <v>0</v>
      </c>
      <c r="P15" s="103"/>
    </row>
    <row r="16" spans="1:16" ht="13.5" thickBot="1">
      <c r="B16" s="37"/>
      <c r="C16" s="37"/>
      <c r="D16" s="37"/>
      <c r="E16" s="37"/>
      <c r="F16" s="37"/>
      <c r="I16" s="440"/>
      <c r="J16" s="440"/>
      <c r="K16" s="440"/>
      <c r="L16" s="38"/>
      <c r="M16" s="38"/>
      <c r="N16" s="38"/>
      <c r="O16" s="111"/>
      <c r="P16" s="111"/>
    </row>
    <row r="17" spans="1:16" s="11" customFormat="1" ht="13.5" customHeight="1" thickBot="1">
      <c r="A17" s="718" t="s">
        <v>1</v>
      </c>
      <c r="B17" s="718" t="s">
        <v>29</v>
      </c>
      <c r="C17" s="720" t="s">
        <v>30</v>
      </c>
      <c r="D17" s="718" t="s">
        <v>31</v>
      </c>
      <c r="E17" s="718" t="s">
        <v>32</v>
      </c>
      <c r="F17" s="722" t="s">
        <v>33</v>
      </c>
      <c r="G17" s="723"/>
      <c r="H17" s="723"/>
      <c r="I17" s="723"/>
      <c r="J17" s="723"/>
      <c r="K17" s="724"/>
      <c r="L17" s="722" t="s">
        <v>34</v>
      </c>
      <c r="M17" s="723"/>
      <c r="N17" s="723"/>
      <c r="O17" s="723"/>
      <c r="P17" s="724"/>
    </row>
    <row r="18" spans="1:16" s="11" customFormat="1" ht="69.75" customHeight="1" thickBot="1">
      <c r="A18" s="719"/>
      <c r="B18" s="719"/>
      <c r="C18" s="721"/>
      <c r="D18" s="719"/>
      <c r="E18" s="719"/>
      <c r="F18" s="12" t="s">
        <v>35</v>
      </c>
      <c r="G18" s="13" t="s">
        <v>49</v>
      </c>
      <c r="H18" s="13" t="s">
        <v>50</v>
      </c>
      <c r="I18" s="13" t="s">
        <v>64</v>
      </c>
      <c r="J18" s="13" t="s">
        <v>52</v>
      </c>
      <c r="K18" s="12" t="s">
        <v>53</v>
      </c>
      <c r="L18" s="13" t="s">
        <v>36</v>
      </c>
      <c r="M18" s="13" t="s">
        <v>50</v>
      </c>
      <c r="N18" s="13" t="s">
        <v>64</v>
      </c>
      <c r="O18" s="13" t="s">
        <v>52</v>
      </c>
      <c r="P18" s="13" t="s">
        <v>54</v>
      </c>
    </row>
    <row r="19" spans="1:16" s="11" customFormat="1" ht="13.5" thickBot="1">
      <c r="A19" s="14" t="s">
        <v>37</v>
      </c>
      <c r="B19" s="15" t="s">
        <v>38</v>
      </c>
      <c r="C19" s="16">
        <v>3</v>
      </c>
      <c r="D19" s="17">
        <v>4</v>
      </c>
      <c r="E19" s="16">
        <v>5</v>
      </c>
      <c r="F19" s="17">
        <v>6</v>
      </c>
      <c r="G19" s="16">
        <v>7</v>
      </c>
      <c r="H19" s="16">
        <v>8</v>
      </c>
      <c r="I19" s="17">
        <v>9</v>
      </c>
      <c r="J19" s="17">
        <v>10</v>
      </c>
      <c r="K19" s="16">
        <v>11</v>
      </c>
      <c r="L19" s="16">
        <v>12</v>
      </c>
      <c r="M19" s="16">
        <v>13</v>
      </c>
      <c r="N19" s="17">
        <v>14</v>
      </c>
      <c r="O19" s="17">
        <v>15</v>
      </c>
      <c r="P19" s="18">
        <v>16</v>
      </c>
    </row>
    <row r="20" spans="1:16" ht="13.5" customHeight="1">
      <c r="A20" s="39"/>
      <c r="B20" s="40"/>
      <c r="C20" s="101" t="s">
        <v>894</v>
      </c>
      <c r="D20" s="41"/>
      <c r="E20" s="42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4"/>
    </row>
    <row r="21" spans="1:16" s="360" customFormat="1" ht="25.5">
      <c r="A21" s="474">
        <v>1</v>
      </c>
      <c r="B21" s="369" t="s">
        <v>61</v>
      </c>
      <c r="C21" s="20" t="s">
        <v>895</v>
      </c>
      <c r="D21" s="369" t="s">
        <v>92</v>
      </c>
      <c r="E21" s="335">
        <f>11.9*2+6.2+2.25</f>
        <v>32.25</v>
      </c>
      <c r="F21" s="27"/>
      <c r="G21" s="624"/>
      <c r="H21" s="625"/>
      <c r="I21" s="624"/>
      <c r="J21" s="624"/>
      <c r="K21" s="624"/>
      <c r="L21" s="624"/>
      <c r="M21" s="624"/>
      <c r="N21" s="624"/>
      <c r="O21" s="624"/>
      <c r="P21" s="626"/>
    </row>
    <row r="22" spans="1:16" s="360" customFormat="1" ht="25.5">
      <c r="A22" s="474">
        <v>2</v>
      </c>
      <c r="B22" s="369" t="s">
        <v>61</v>
      </c>
      <c r="C22" s="20" t="s">
        <v>896</v>
      </c>
      <c r="D22" s="369" t="s">
        <v>125</v>
      </c>
      <c r="E22" s="335">
        <f>E21*1.25</f>
        <v>40.3125</v>
      </c>
      <c r="F22" s="27"/>
      <c r="G22" s="624"/>
      <c r="H22" s="625"/>
      <c r="I22" s="624"/>
      <c r="J22" s="624"/>
      <c r="K22" s="624"/>
      <c r="L22" s="624"/>
      <c r="M22" s="624"/>
      <c r="N22" s="624"/>
      <c r="O22" s="624"/>
      <c r="P22" s="626"/>
    </row>
    <row r="23" spans="1:16" s="360" customFormat="1" ht="25.5">
      <c r="A23" s="474">
        <v>3</v>
      </c>
      <c r="B23" s="369" t="s">
        <v>61</v>
      </c>
      <c r="C23" s="20" t="s">
        <v>897</v>
      </c>
      <c r="D23" s="369" t="s">
        <v>125</v>
      </c>
      <c r="E23" s="335">
        <f>E22</f>
        <v>40.3125</v>
      </c>
      <c r="F23" s="27"/>
      <c r="G23" s="624"/>
      <c r="H23" s="625"/>
      <c r="I23" s="624"/>
      <c r="J23" s="624"/>
      <c r="K23" s="624"/>
      <c r="L23" s="624"/>
      <c r="M23" s="624"/>
      <c r="N23" s="624"/>
      <c r="O23" s="624"/>
      <c r="P23" s="626"/>
    </row>
    <row r="24" spans="1:16" s="360" customFormat="1" ht="13.5" customHeight="1">
      <c r="A24" s="474">
        <v>4</v>
      </c>
      <c r="B24" s="369"/>
      <c r="C24" s="481" t="s">
        <v>885</v>
      </c>
      <c r="D24" s="369" t="s">
        <v>886</v>
      </c>
      <c r="E24" s="335">
        <f>E23*0.12</f>
        <v>4.8374999999999995</v>
      </c>
      <c r="F24" s="27"/>
      <c r="G24" s="624"/>
      <c r="H24" s="625"/>
      <c r="I24" s="624"/>
      <c r="J24" s="624"/>
      <c r="K24" s="624"/>
      <c r="L24" s="624"/>
      <c r="M24" s="624"/>
      <c r="N24" s="624"/>
      <c r="O24" s="624"/>
      <c r="P24" s="626"/>
    </row>
    <row r="25" spans="1:16" s="360" customFormat="1" ht="13.5" customHeight="1">
      <c r="A25" s="474">
        <v>5</v>
      </c>
      <c r="B25" s="369"/>
      <c r="C25" s="481" t="s">
        <v>898</v>
      </c>
      <c r="D25" s="369" t="s">
        <v>899</v>
      </c>
      <c r="E25" s="335">
        <f>E23*5</f>
        <v>201.5625</v>
      </c>
      <c r="F25" s="27"/>
      <c r="G25" s="624"/>
      <c r="H25" s="625"/>
      <c r="I25" s="624"/>
      <c r="J25" s="624"/>
      <c r="K25" s="624"/>
      <c r="L25" s="624"/>
      <c r="M25" s="624"/>
      <c r="N25" s="624"/>
      <c r="O25" s="624"/>
      <c r="P25" s="626"/>
    </row>
    <row r="26" spans="1:16" s="360" customFormat="1" ht="13.5" customHeight="1">
      <c r="A26" s="474">
        <v>6</v>
      </c>
      <c r="B26" s="369" t="s">
        <v>61</v>
      </c>
      <c r="C26" s="20" t="s">
        <v>900</v>
      </c>
      <c r="D26" s="369" t="s">
        <v>125</v>
      </c>
      <c r="E26" s="335">
        <f>E23</f>
        <v>40.3125</v>
      </c>
      <c r="F26" s="27"/>
      <c r="G26" s="624"/>
      <c r="H26" s="625"/>
      <c r="I26" s="624"/>
      <c r="J26" s="624"/>
      <c r="K26" s="624"/>
      <c r="L26" s="624"/>
      <c r="M26" s="624"/>
      <c r="N26" s="624"/>
      <c r="O26" s="624"/>
      <c r="P26" s="626"/>
    </row>
    <row r="27" spans="1:16" s="360" customFormat="1" ht="13.5" customHeight="1">
      <c r="A27" s="474">
        <v>7</v>
      </c>
      <c r="B27" s="369"/>
      <c r="C27" s="481" t="s">
        <v>898</v>
      </c>
      <c r="D27" s="369" t="s">
        <v>408</v>
      </c>
      <c r="E27" s="335">
        <f>E26*5</f>
        <v>201.5625</v>
      </c>
      <c r="F27" s="27"/>
      <c r="G27" s="624"/>
      <c r="H27" s="625"/>
      <c r="I27" s="624"/>
      <c r="J27" s="624"/>
      <c r="K27" s="624"/>
      <c r="L27" s="624"/>
      <c r="M27" s="624"/>
      <c r="N27" s="624"/>
      <c r="O27" s="624"/>
      <c r="P27" s="626"/>
    </row>
    <row r="28" spans="1:16" s="360" customFormat="1" ht="13.5" customHeight="1">
      <c r="A28" s="474">
        <v>8</v>
      </c>
      <c r="B28" s="369"/>
      <c r="C28" s="481" t="s">
        <v>901</v>
      </c>
      <c r="D28" s="369" t="s">
        <v>97</v>
      </c>
      <c r="E28" s="335">
        <f>ROUND(E26*5.5,0)</f>
        <v>222</v>
      </c>
      <c r="F28" s="27"/>
      <c r="G28" s="624"/>
      <c r="H28" s="625"/>
      <c r="I28" s="624"/>
      <c r="J28" s="624"/>
      <c r="K28" s="624"/>
      <c r="L28" s="624"/>
      <c r="M28" s="624"/>
      <c r="N28" s="624"/>
      <c r="O28" s="624"/>
      <c r="P28" s="626"/>
    </row>
    <row r="29" spans="1:16" s="360" customFormat="1" ht="13.5" customHeight="1">
      <c r="A29" s="474">
        <v>9</v>
      </c>
      <c r="B29" s="369"/>
      <c r="C29" s="481" t="s">
        <v>902</v>
      </c>
      <c r="D29" s="369" t="s">
        <v>125</v>
      </c>
      <c r="E29" s="335">
        <f>E26*1.02</f>
        <v>41.118749999999999</v>
      </c>
      <c r="F29" s="27"/>
      <c r="G29" s="624"/>
      <c r="H29" s="625"/>
      <c r="I29" s="624"/>
      <c r="J29" s="624"/>
      <c r="K29" s="624"/>
      <c r="L29" s="624"/>
      <c r="M29" s="624"/>
      <c r="N29" s="624"/>
      <c r="O29" s="624"/>
      <c r="P29" s="626"/>
    </row>
    <row r="30" spans="1:16" s="360" customFormat="1" ht="13.5" customHeight="1">
      <c r="A30" s="474">
        <v>10</v>
      </c>
      <c r="B30" s="369" t="s">
        <v>61</v>
      </c>
      <c r="C30" s="20" t="s">
        <v>903</v>
      </c>
      <c r="D30" s="369" t="s">
        <v>125</v>
      </c>
      <c r="E30" s="335">
        <f>E26</f>
        <v>40.3125</v>
      </c>
      <c r="F30" s="27"/>
      <c r="G30" s="624"/>
      <c r="H30" s="625"/>
      <c r="I30" s="624"/>
      <c r="J30" s="624"/>
      <c r="K30" s="624"/>
      <c r="L30" s="624"/>
      <c r="M30" s="624"/>
      <c r="N30" s="624"/>
      <c r="O30" s="624"/>
      <c r="P30" s="626"/>
    </row>
    <row r="31" spans="1:16" s="360" customFormat="1" ht="13.5" customHeight="1">
      <c r="A31" s="474">
        <v>11</v>
      </c>
      <c r="B31" s="369"/>
      <c r="C31" s="481" t="s">
        <v>885</v>
      </c>
      <c r="D31" s="369" t="s">
        <v>886</v>
      </c>
      <c r="E31" s="335">
        <f>E30*0.12</f>
        <v>4.8374999999999995</v>
      </c>
      <c r="F31" s="27"/>
      <c r="G31" s="624"/>
      <c r="H31" s="625"/>
      <c r="I31" s="624"/>
      <c r="J31" s="624"/>
      <c r="K31" s="624"/>
      <c r="L31" s="624"/>
      <c r="M31" s="624"/>
      <c r="N31" s="624"/>
      <c r="O31" s="624"/>
      <c r="P31" s="626"/>
    </row>
    <row r="32" spans="1:16" s="360" customFormat="1" ht="13.5" customHeight="1">
      <c r="A32" s="474">
        <v>12</v>
      </c>
      <c r="B32" s="369"/>
      <c r="C32" s="481" t="s">
        <v>898</v>
      </c>
      <c r="D32" s="369" t="s">
        <v>408</v>
      </c>
      <c r="E32" s="335">
        <f>E30*4.5</f>
        <v>181.40625</v>
      </c>
      <c r="F32" s="27"/>
      <c r="G32" s="624"/>
      <c r="H32" s="625"/>
      <c r="I32" s="624"/>
      <c r="J32" s="624"/>
      <c r="K32" s="624"/>
      <c r="L32" s="624"/>
      <c r="M32" s="624"/>
      <c r="N32" s="624"/>
      <c r="O32" s="624"/>
      <c r="P32" s="626"/>
    </row>
    <row r="33" spans="1:16" s="360" customFormat="1" ht="13.5" customHeight="1">
      <c r="A33" s="474">
        <v>13</v>
      </c>
      <c r="B33" s="369"/>
      <c r="C33" s="481" t="s">
        <v>904</v>
      </c>
      <c r="D33" s="369" t="s">
        <v>125</v>
      </c>
      <c r="E33" s="335">
        <f>E30*1.2</f>
        <v>48.375</v>
      </c>
      <c r="F33" s="27"/>
      <c r="G33" s="624"/>
      <c r="H33" s="625"/>
      <c r="I33" s="624"/>
      <c r="J33" s="624"/>
      <c r="K33" s="624"/>
      <c r="L33" s="624"/>
      <c r="M33" s="624"/>
      <c r="N33" s="624"/>
      <c r="O33" s="624"/>
      <c r="P33" s="626"/>
    </row>
    <row r="34" spans="1:16" s="360" customFormat="1" ht="13.5" customHeight="1">
      <c r="A34" s="474">
        <v>14</v>
      </c>
      <c r="B34" s="369"/>
      <c r="C34" s="481" t="s">
        <v>905</v>
      </c>
      <c r="D34" s="369" t="s">
        <v>92</v>
      </c>
      <c r="E34" s="335">
        <f>10*1.2*1.1</f>
        <v>13.200000000000001</v>
      </c>
      <c r="F34" s="27"/>
      <c r="G34" s="624"/>
      <c r="H34" s="625"/>
      <c r="I34" s="624"/>
      <c r="J34" s="624"/>
      <c r="K34" s="624"/>
      <c r="L34" s="624"/>
      <c r="M34" s="624"/>
      <c r="N34" s="624"/>
      <c r="O34" s="624"/>
      <c r="P34" s="626"/>
    </row>
    <row r="35" spans="1:16" s="360" customFormat="1" ht="13.5" customHeight="1">
      <c r="A35" s="474">
        <v>15</v>
      </c>
      <c r="B35" s="369" t="s">
        <v>61</v>
      </c>
      <c r="C35" s="20" t="s">
        <v>906</v>
      </c>
      <c r="D35" s="369" t="s">
        <v>125</v>
      </c>
      <c r="E35" s="335">
        <f>E21*0.45</f>
        <v>14.512500000000001</v>
      </c>
      <c r="F35" s="27"/>
      <c r="G35" s="624"/>
      <c r="H35" s="625"/>
      <c r="I35" s="624"/>
      <c r="J35" s="624"/>
      <c r="K35" s="624"/>
      <c r="L35" s="624"/>
      <c r="M35" s="624"/>
      <c r="N35" s="624"/>
      <c r="O35" s="624"/>
      <c r="P35" s="626"/>
    </row>
    <row r="36" spans="1:16" s="360" customFormat="1" ht="13.5" customHeight="1">
      <c r="A36" s="474">
        <v>16</v>
      </c>
      <c r="B36" s="369"/>
      <c r="C36" s="481" t="s">
        <v>885</v>
      </c>
      <c r="D36" s="369" t="s">
        <v>886</v>
      </c>
      <c r="E36" s="335">
        <f>E35*0.15</f>
        <v>2.1768749999999999</v>
      </c>
      <c r="F36" s="27"/>
      <c r="G36" s="624"/>
      <c r="H36" s="625"/>
      <c r="I36" s="624"/>
      <c r="J36" s="624"/>
      <c r="K36" s="624"/>
      <c r="L36" s="624"/>
      <c r="M36" s="624"/>
      <c r="N36" s="624"/>
      <c r="O36" s="624"/>
      <c r="P36" s="626"/>
    </row>
    <row r="37" spans="1:16" s="360" customFormat="1" ht="12" customHeight="1">
      <c r="A37" s="474">
        <v>17</v>
      </c>
      <c r="B37" s="369"/>
      <c r="C37" s="458" t="s">
        <v>907</v>
      </c>
      <c r="D37" s="369" t="s">
        <v>408</v>
      </c>
      <c r="E37" s="335">
        <f>E35*3</f>
        <v>43.537500000000001</v>
      </c>
      <c r="F37" s="27"/>
      <c r="G37" s="624"/>
      <c r="H37" s="625"/>
      <c r="I37" s="624"/>
      <c r="J37" s="624"/>
      <c r="K37" s="624"/>
      <c r="L37" s="624"/>
      <c r="M37" s="624"/>
      <c r="N37" s="624"/>
      <c r="O37" s="624"/>
      <c r="P37" s="626"/>
    </row>
    <row r="38" spans="1:16" ht="13.5" customHeight="1">
      <c r="A38" s="309"/>
      <c r="B38" s="310"/>
      <c r="C38" s="311" t="s">
        <v>949</v>
      </c>
      <c r="D38" s="312"/>
      <c r="E38" s="313"/>
      <c r="F38" s="639"/>
      <c r="G38" s="639"/>
      <c r="H38" s="639"/>
      <c r="I38" s="639"/>
      <c r="J38" s="639"/>
      <c r="K38" s="639"/>
      <c r="L38" s="639"/>
      <c r="M38" s="639"/>
      <c r="N38" s="639"/>
      <c r="O38" s="639"/>
      <c r="P38" s="640"/>
    </row>
    <row r="39" spans="1:16" s="360" customFormat="1">
      <c r="A39" s="474">
        <v>1</v>
      </c>
      <c r="B39" s="369" t="s">
        <v>61</v>
      </c>
      <c r="C39" s="475" t="s">
        <v>938</v>
      </c>
      <c r="D39" s="369" t="s">
        <v>125</v>
      </c>
      <c r="E39" s="336">
        <v>141</v>
      </c>
      <c r="F39" s="27"/>
      <c r="G39" s="624"/>
      <c r="H39" s="625"/>
      <c r="I39" s="624"/>
      <c r="J39" s="624"/>
      <c r="K39" s="624"/>
      <c r="L39" s="624"/>
      <c r="M39" s="624"/>
      <c r="N39" s="624"/>
      <c r="O39" s="624"/>
      <c r="P39" s="626"/>
    </row>
    <row r="40" spans="1:16" s="360" customFormat="1">
      <c r="A40" s="474">
        <v>2</v>
      </c>
      <c r="B40" s="369" t="s">
        <v>61</v>
      </c>
      <c r="C40" s="230" t="s">
        <v>939</v>
      </c>
      <c r="D40" s="369" t="s">
        <v>125</v>
      </c>
      <c r="E40" s="335">
        <f>E39</f>
        <v>141</v>
      </c>
      <c r="F40" s="27"/>
      <c r="G40" s="624"/>
      <c r="H40" s="625"/>
      <c r="I40" s="624"/>
      <c r="J40" s="624"/>
      <c r="K40" s="624"/>
      <c r="L40" s="624"/>
      <c r="M40" s="624"/>
      <c r="N40" s="624"/>
      <c r="O40" s="624"/>
      <c r="P40" s="626"/>
    </row>
    <row r="41" spans="1:16" s="360" customFormat="1">
      <c r="A41" s="474">
        <v>3</v>
      </c>
      <c r="B41" s="369" t="s">
        <v>61</v>
      </c>
      <c r="C41" s="20" t="s">
        <v>943</v>
      </c>
      <c r="D41" s="369" t="s">
        <v>125</v>
      </c>
      <c r="E41" s="483">
        <v>7.64</v>
      </c>
      <c r="F41" s="27"/>
      <c r="G41" s="624"/>
      <c r="H41" s="625"/>
      <c r="I41" s="624"/>
      <c r="J41" s="624"/>
      <c r="K41" s="624"/>
      <c r="L41" s="624"/>
      <c r="M41" s="624"/>
      <c r="N41" s="624"/>
      <c r="O41" s="624"/>
      <c r="P41" s="626"/>
    </row>
    <row r="42" spans="1:16" s="360" customFormat="1" ht="25.5">
      <c r="A42" s="474">
        <v>4</v>
      </c>
      <c r="B42" s="369" t="s">
        <v>61</v>
      </c>
      <c r="C42" s="20" t="s">
        <v>897</v>
      </c>
      <c r="D42" s="369" t="s">
        <v>125</v>
      </c>
      <c r="E42" s="484">
        <f>E39-E41</f>
        <v>133.36000000000001</v>
      </c>
      <c r="F42" s="27"/>
      <c r="G42" s="624"/>
      <c r="H42" s="625"/>
      <c r="I42" s="624"/>
      <c r="J42" s="624"/>
      <c r="K42" s="624"/>
      <c r="L42" s="624"/>
      <c r="M42" s="624"/>
      <c r="N42" s="624"/>
      <c r="O42" s="624"/>
      <c r="P42" s="626"/>
    </row>
    <row r="43" spans="1:16" s="360" customFormat="1" ht="14.25" customHeight="1">
      <c r="A43" s="474">
        <v>5</v>
      </c>
      <c r="B43" s="369"/>
      <c r="C43" s="481" t="s">
        <v>940</v>
      </c>
      <c r="D43" s="369" t="s">
        <v>886</v>
      </c>
      <c r="E43" s="335">
        <f>E42*0.12</f>
        <v>16.0032</v>
      </c>
      <c r="F43" s="27"/>
      <c r="G43" s="624"/>
      <c r="H43" s="625"/>
      <c r="I43" s="624"/>
      <c r="J43" s="624"/>
      <c r="K43" s="624"/>
      <c r="L43" s="624"/>
      <c r="M43" s="624"/>
      <c r="N43" s="624"/>
      <c r="O43" s="624"/>
      <c r="P43" s="626"/>
    </row>
    <row r="44" spans="1:16" s="360" customFormat="1" ht="14.25" customHeight="1">
      <c r="A44" s="474">
        <v>6</v>
      </c>
      <c r="B44" s="369"/>
      <c r="C44" s="481" t="s">
        <v>941</v>
      </c>
      <c r="D44" s="369" t="s">
        <v>899</v>
      </c>
      <c r="E44" s="482">
        <f>E42*5</f>
        <v>666.80000000000007</v>
      </c>
      <c r="F44" s="27"/>
      <c r="G44" s="624"/>
      <c r="H44" s="625"/>
      <c r="I44" s="624"/>
      <c r="J44" s="624"/>
      <c r="K44" s="624"/>
      <c r="L44" s="624"/>
      <c r="M44" s="624"/>
      <c r="N44" s="624"/>
      <c r="O44" s="624"/>
      <c r="P44" s="626"/>
    </row>
    <row r="45" spans="1:16" s="360" customFormat="1" ht="14.25" customHeight="1">
      <c r="A45" s="474">
        <v>7</v>
      </c>
      <c r="B45" s="369" t="s">
        <v>61</v>
      </c>
      <c r="C45" s="20" t="s">
        <v>944</v>
      </c>
      <c r="D45" s="369" t="s">
        <v>125</v>
      </c>
      <c r="E45" s="335">
        <f>E42</f>
        <v>133.36000000000001</v>
      </c>
      <c r="F45" s="27"/>
      <c r="G45" s="624"/>
      <c r="H45" s="625"/>
      <c r="I45" s="624"/>
      <c r="J45" s="624"/>
      <c r="K45" s="624"/>
      <c r="L45" s="624"/>
      <c r="M45" s="624"/>
      <c r="N45" s="624"/>
      <c r="O45" s="624"/>
      <c r="P45" s="626"/>
    </row>
    <row r="46" spans="1:16" s="360" customFormat="1" ht="14.25" customHeight="1">
      <c r="A46" s="474">
        <v>8</v>
      </c>
      <c r="B46" s="369"/>
      <c r="C46" s="481" t="s">
        <v>954</v>
      </c>
      <c r="D46" s="369" t="s">
        <v>97</v>
      </c>
      <c r="E46" s="482">
        <f>ROUND(E45*6,0)</f>
        <v>800</v>
      </c>
      <c r="F46" s="27"/>
      <c r="G46" s="624"/>
      <c r="H46" s="625"/>
      <c r="I46" s="624"/>
      <c r="J46" s="624"/>
      <c r="K46" s="624"/>
      <c r="L46" s="624"/>
      <c r="M46" s="624"/>
      <c r="N46" s="624"/>
      <c r="O46" s="624"/>
      <c r="P46" s="626"/>
    </row>
    <row r="47" spans="1:16" s="360" customFormat="1" ht="14.25" customHeight="1">
      <c r="A47" s="474">
        <v>9</v>
      </c>
      <c r="B47" s="369"/>
      <c r="C47" s="481" t="s">
        <v>945</v>
      </c>
      <c r="D47" s="369" t="s">
        <v>125</v>
      </c>
      <c r="E47" s="335">
        <f>E45*1.05</f>
        <v>140.02800000000002</v>
      </c>
      <c r="F47" s="27"/>
      <c r="G47" s="624"/>
      <c r="H47" s="625"/>
      <c r="I47" s="624"/>
      <c r="J47" s="624"/>
      <c r="K47" s="624"/>
      <c r="L47" s="624"/>
      <c r="M47" s="624"/>
      <c r="N47" s="624"/>
      <c r="O47" s="624"/>
      <c r="P47" s="626"/>
    </row>
    <row r="48" spans="1:16" s="360" customFormat="1" ht="14.25" customHeight="1">
      <c r="A48" s="474">
        <v>10</v>
      </c>
      <c r="B48" s="369"/>
      <c r="C48" s="481" t="s">
        <v>946</v>
      </c>
      <c r="D48" s="369" t="s">
        <v>125</v>
      </c>
      <c r="E48" s="335">
        <f>E47</f>
        <v>140.02800000000002</v>
      </c>
      <c r="F48" s="27"/>
      <c r="G48" s="624"/>
      <c r="H48" s="625"/>
      <c r="I48" s="624"/>
      <c r="J48" s="624"/>
      <c r="K48" s="624"/>
      <c r="L48" s="624"/>
      <c r="M48" s="624"/>
      <c r="N48" s="624"/>
      <c r="O48" s="624"/>
      <c r="P48" s="626"/>
    </row>
    <row r="49" spans="1:18" s="360" customFormat="1" ht="14.25" customHeight="1">
      <c r="A49" s="474">
        <v>11</v>
      </c>
      <c r="B49" s="369"/>
      <c r="C49" s="481" t="s">
        <v>942</v>
      </c>
      <c r="D49" s="369" t="s">
        <v>92</v>
      </c>
      <c r="E49" s="335">
        <f>58.41+36.01+17.2+39.04</f>
        <v>150.66</v>
      </c>
      <c r="F49" s="27"/>
      <c r="G49" s="624"/>
      <c r="H49" s="625"/>
      <c r="I49" s="624"/>
      <c r="J49" s="624"/>
      <c r="K49" s="624"/>
      <c r="L49" s="624"/>
      <c r="M49" s="624"/>
      <c r="N49" s="624"/>
      <c r="O49" s="624"/>
      <c r="P49" s="626"/>
    </row>
    <row r="50" spans="1:18" s="116" customFormat="1" ht="14.25" customHeight="1">
      <c r="A50" s="474">
        <v>12</v>
      </c>
      <c r="B50" s="123" t="s">
        <v>61</v>
      </c>
      <c r="C50" s="115" t="s">
        <v>947</v>
      </c>
      <c r="D50" s="118" t="s">
        <v>125</v>
      </c>
      <c r="E50" s="209">
        <f>E45</f>
        <v>133.36000000000001</v>
      </c>
      <c r="F50" s="27"/>
      <c r="G50" s="624"/>
      <c r="H50" s="625"/>
      <c r="I50" s="624"/>
      <c r="J50" s="624"/>
      <c r="K50" s="624"/>
      <c r="L50" s="624"/>
      <c r="M50" s="624"/>
      <c r="N50" s="624"/>
      <c r="O50" s="624"/>
      <c r="P50" s="626"/>
      <c r="Q50" s="119"/>
      <c r="R50" s="360"/>
    </row>
    <row r="51" spans="1:18" s="116" customFormat="1" ht="14.25" customHeight="1">
      <c r="A51" s="474">
        <v>13</v>
      </c>
      <c r="B51" s="123"/>
      <c r="C51" s="308" t="s">
        <v>948</v>
      </c>
      <c r="D51" s="118" t="s">
        <v>125</v>
      </c>
      <c r="E51" s="209">
        <f>E50</f>
        <v>133.36000000000001</v>
      </c>
      <c r="F51" s="27"/>
      <c r="G51" s="624"/>
      <c r="H51" s="625"/>
      <c r="I51" s="624"/>
      <c r="J51" s="624"/>
      <c r="K51" s="624"/>
      <c r="L51" s="624"/>
      <c r="M51" s="624"/>
      <c r="N51" s="624"/>
      <c r="O51" s="624"/>
      <c r="P51" s="626"/>
      <c r="Q51" s="119"/>
      <c r="R51" s="360"/>
    </row>
    <row r="52" spans="1:18" s="116" customFormat="1" ht="14.25" customHeight="1">
      <c r="A52" s="474">
        <v>14</v>
      </c>
      <c r="B52" s="123"/>
      <c r="C52" s="308" t="s">
        <v>155</v>
      </c>
      <c r="D52" s="118" t="s">
        <v>125</v>
      </c>
      <c r="E52" s="209">
        <f>E50</f>
        <v>133.36000000000001</v>
      </c>
      <c r="F52" s="27"/>
      <c r="G52" s="624"/>
      <c r="H52" s="625"/>
      <c r="I52" s="624"/>
      <c r="J52" s="624"/>
      <c r="K52" s="624"/>
      <c r="L52" s="624"/>
      <c r="M52" s="624"/>
      <c r="N52" s="624"/>
      <c r="O52" s="624"/>
      <c r="P52" s="626"/>
      <c r="Q52" s="119"/>
      <c r="R52" s="360"/>
    </row>
    <row r="53" spans="1:18" s="116" customFormat="1" ht="14.25" customHeight="1">
      <c r="A53" s="474">
        <v>15</v>
      </c>
      <c r="B53" s="123" t="s">
        <v>61</v>
      </c>
      <c r="C53" s="117" t="s">
        <v>950</v>
      </c>
      <c r="D53" s="118" t="s">
        <v>125</v>
      </c>
      <c r="E53" s="209">
        <f>E50</f>
        <v>133.36000000000001</v>
      </c>
      <c r="F53" s="27"/>
      <c r="G53" s="624"/>
      <c r="H53" s="625"/>
      <c r="I53" s="624"/>
      <c r="J53" s="624"/>
      <c r="K53" s="624"/>
      <c r="L53" s="624"/>
      <c r="M53" s="624"/>
      <c r="N53" s="624"/>
      <c r="O53" s="624"/>
      <c r="P53" s="626"/>
      <c r="Q53" s="119"/>
      <c r="R53" s="119"/>
    </row>
    <row r="54" spans="1:18" s="116" customFormat="1" ht="25.5" customHeight="1">
      <c r="A54" s="474">
        <v>16</v>
      </c>
      <c r="B54" s="123"/>
      <c r="C54" s="308" t="s">
        <v>951</v>
      </c>
      <c r="D54" s="118" t="s">
        <v>125</v>
      </c>
      <c r="E54" s="209">
        <f>E53*1.15</f>
        <v>153.364</v>
      </c>
      <c r="F54" s="27"/>
      <c r="G54" s="624"/>
      <c r="H54" s="625"/>
      <c r="I54" s="624"/>
      <c r="J54" s="624"/>
      <c r="K54" s="624"/>
      <c r="L54" s="624"/>
      <c r="M54" s="624"/>
      <c r="N54" s="624"/>
      <c r="O54" s="624"/>
      <c r="P54" s="626"/>
      <c r="Q54" s="119"/>
      <c r="R54" s="119"/>
    </row>
    <row r="55" spans="1:18" s="116" customFormat="1" ht="14.25" customHeight="1">
      <c r="A55" s="474">
        <v>17</v>
      </c>
      <c r="B55" s="123"/>
      <c r="C55" s="308" t="s">
        <v>952</v>
      </c>
      <c r="D55" s="118" t="s">
        <v>125</v>
      </c>
      <c r="E55" s="209">
        <f>E53</f>
        <v>133.36000000000001</v>
      </c>
      <c r="F55" s="27"/>
      <c r="G55" s="624"/>
      <c r="H55" s="625"/>
      <c r="I55" s="624"/>
      <c r="J55" s="624"/>
      <c r="K55" s="624"/>
      <c r="L55" s="624"/>
      <c r="M55" s="624"/>
      <c r="N55" s="624"/>
      <c r="O55" s="624"/>
      <c r="P55" s="626"/>
      <c r="Q55" s="119"/>
      <c r="R55" s="119"/>
    </row>
    <row r="56" spans="1:18" ht="13.5" customHeight="1">
      <c r="A56" s="309"/>
      <c r="B56" s="310"/>
      <c r="C56" s="311" t="s">
        <v>953</v>
      </c>
      <c r="D56" s="312"/>
      <c r="E56" s="313"/>
      <c r="F56" s="639"/>
      <c r="G56" s="639"/>
      <c r="H56" s="639"/>
      <c r="I56" s="639"/>
      <c r="J56" s="639"/>
      <c r="K56" s="639"/>
      <c r="L56" s="639"/>
      <c r="M56" s="639"/>
      <c r="N56" s="639"/>
      <c r="O56" s="639"/>
      <c r="P56" s="640"/>
    </row>
    <row r="57" spans="1:18" s="360" customFormat="1" ht="25.5">
      <c r="A57" s="474">
        <v>1</v>
      </c>
      <c r="B57" s="369" t="s">
        <v>61</v>
      </c>
      <c r="C57" s="20" t="s">
        <v>897</v>
      </c>
      <c r="D57" s="369" t="s">
        <v>125</v>
      </c>
      <c r="E57" s="484">
        <f>('1 LD'!E22*4.5+'1 LD'!E23*3.8)*0.3</f>
        <v>4.7699999999999996</v>
      </c>
      <c r="F57" s="27"/>
      <c r="G57" s="624"/>
      <c r="H57" s="625"/>
      <c r="I57" s="624"/>
      <c r="J57" s="624"/>
      <c r="K57" s="624"/>
      <c r="L57" s="624"/>
      <c r="M57" s="624"/>
      <c r="N57" s="624"/>
      <c r="O57" s="624"/>
      <c r="P57" s="626"/>
    </row>
    <row r="58" spans="1:18" s="360" customFormat="1" ht="14.25" customHeight="1">
      <c r="A58" s="474">
        <v>2</v>
      </c>
      <c r="B58" s="369"/>
      <c r="C58" s="481" t="s">
        <v>940</v>
      </c>
      <c r="D58" s="369" t="s">
        <v>886</v>
      </c>
      <c r="E58" s="335">
        <f>E57*0.12</f>
        <v>0.57239999999999991</v>
      </c>
      <c r="F58" s="27"/>
      <c r="G58" s="624"/>
      <c r="H58" s="625"/>
      <c r="I58" s="624"/>
      <c r="J58" s="624"/>
      <c r="K58" s="624"/>
      <c r="L58" s="624"/>
      <c r="M58" s="624"/>
      <c r="N58" s="624"/>
      <c r="O58" s="624"/>
      <c r="P58" s="626"/>
    </row>
    <row r="59" spans="1:18" s="360" customFormat="1" ht="14.25" customHeight="1">
      <c r="A59" s="474">
        <v>3</v>
      </c>
      <c r="B59" s="369"/>
      <c r="C59" s="481" t="s">
        <v>941</v>
      </c>
      <c r="D59" s="369" t="s">
        <v>899</v>
      </c>
      <c r="E59" s="482">
        <f>E57*5</f>
        <v>23.849999999999998</v>
      </c>
      <c r="F59" s="27"/>
      <c r="G59" s="624"/>
      <c r="H59" s="625"/>
      <c r="I59" s="624"/>
      <c r="J59" s="624"/>
      <c r="K59" s="624"/>
      <c r="L59" s="624"/>
      <c r="M59" s="624"/>
      <c r="N59" s="624"/>
      <c r="O59" s="624"/>
      <c r="P59" s="626"/>
    </row>
    <row r="60" spans="1:18" s="360" customFormat="1" ht="14.25" customHeight="1">
      <c r="A60" s="474">
        <v>4</v>
      </c>
      <c r="B60" s="369" t="s">
        <v>61</v>
      </c>
      <c r="C60" s="20" t="s">
        <v>944</v>
      </c>
      <c r="D60" s="369" t="s">
        <v>125</v>
      </c>
      <c r="E60" s="335">
        <f>E57</f>
        <v>4.7699999999999996</v>
      </c>
      <c r="F60" s="27"/>
      <c r="G60" s="624"/>
      <c r="H60" s="625"/>
      <c r="I60" s="624"/>
      <c r="J60" s="624"/>
      <c r="K60" s="624"/>
      <c r="L60" s="624"/>
      <c r="M60" s="624"/>
      <c r="N60" s="624"/>
      <c r="O60" s="624"/>
      <c r="P60" s="626"/>
    </row>
    <row r="61" spans="1:18" s="360" customFormat="1" ht="14.25" customHeight="1">
      <c r="A61" s="474">
        <v>5</v>
      </c>
      <c r="B61" s="369"/>
      <c r="C61" s="481" t="s">
        <v>954</v>
      </c>
      <c r="D61" s="369" t="s">
        <v>97</v>
      </c>
      <c r="E61" s="482">
        <f>ROUND(E60*6,0)</f>
        <v>29</v>
      </c>
      <c r="F61" s="27"/>
      <c r="G61" s="624"/>
      <c r="H61" s="625"/>
      <c r="I61" s="624"/>
      <c r="J61" s="624"/>
      <c r="K61" s="624"/>
      <c r="L61" s="624"/>
      <c r="M61" s="624"/>
      <c r="N61" s="624"/>
      <c r="O61" s="624"/>
      <c r="P61" s="626"/>
    </row>
    <row r="62" spans="1:18" s="360" customFormat="1" ht="14.25" customHeight="1">
      <c r="A62" s="474">
        <v>6</v>
      </c>
      <c r="B62" s="369"/>
      <c r="C62" s="481" t="s">
        <v>945</v>
      </c>
      <c r="D62" s="369" t="s">
        <v>125</v>
      </c>
      <c r="E62" s="335">
        <f>E60*1.05</f>
        <v>5.0084999999999997</v>
      </c>
      <c r="F62" s="27"/>
      <c r="G62" s="624"/>
      <c r="H62" s="625"/>
      <c r="I62" s="624"/>
      <c r="J62" s="624"/>
      <c r="K62" s="624"/>
      <c r="L62" s="624"/>
      <c r="M62" s="624"/>
      <c r="N62" s="624"/>
      <c r="O62" s="624"/>
      <c r="P62" s="626"/>
    </row>
    <row r="63" spans="1:18" s="360" customFormat="1" ht="14.25" customHeight="1">
      <c r="A63" s="474">
        <v>7</v>
      </c>
      <c r="B63" s="369"/>
      <c r="C63" s="481" t="s">
        <v>946</v>
      </c>
      <c r="D63" s="369" t="s">
        <v>125</v>
      </c>
      <c r="E63" s="335">
        <f>E62</f>
        <v>5.0084999999999997</v>
      </c>
      <c r="F63" s="27"/>
      <c r="G63" s="624"/>
      <c r="H63" s="625"/>
      <c r="I63" s="624"/>
      <c r="J63" s="624"/>
      <c r="K63" s="624"/>
      <c r="L63" s="624"/>
      <c r="M63" s="624"/>
      <c r="N63" s="624"/>
      <c r="O63" s="624"/>
      <c r="P63" s="626"/>
    </row>
    <row r="64" spans="1:18" s="360" customFormat="1" ht="14.25" customHeight="1">
      <c r="A64" s="474">
        <v>8</v>
      </c>
      <c r="B64" s="369"/>
      <c r="C64" s="481" t="s">
        <v>942</v>
      </c>
      <c r="D64" s="369" t="s">
        <v>92</v>
      </c>
      <c r="E64" s="335">
        <f>58.41+36.01+17.2+39.04</f>
        <v>150.66</v>
      </c>
      <c r="F64" s="27"/>
      <c r="G64" s="624"/>
      <c r="H64" s="625"/>
      <c r="I64" s="624"/>
      <c r="J64" s="624"/>
      <c r="K64" s="624"/>
      <c r="L64" s="624"/>
      <c r="M64" s="624"/>
      <c r="N64" s="624"/>
      <c r="O64" s="624"/>
      <c r="P64" s="626"/>
    </row>
    <row r="65" spans="1:18" s="116" customFormat="1" ht="14.25" customHeight="1">
      <c r="A65" s="474">
        <v>9</v>
      </c>
      <c r="B65" s="123" t="s">
        <v>61</v>
      </c>
      <c r="C65" s="115" t="s">
        <v>947</v>
      </c>
      <c r="D65" s="118" t="s">
        <v>125</v>
      </c>
      <c r="E65" s="209">
        <f>E60</f>
        <v>4.7699999999999996</v>
      </c>
      <c r="F65" s="27"/>
      <c r="G65" s="624"/>
      <c r="H65" s="625"/>
      <c r="I65" s="624"/>
      <c r="J65" s="624"/>
      <c r="K65" s="624"/>
      <c r="L65" s="624"/>
      <c r="M65" s="624"/>
      <c r="N65" s="624"/>
      <c r="O65" s="624"/>
      <c r="P65" s="626"/>
      <c r="Q65" s="119"/>
      <c r="R65" s="360"/>
    </row>
    <row r="66" spans="1:18" s="116" customFormat="1" ht="14.25" customHeight="1">
      <c r="A66" s="474">
        <v>10</v>
      </c>
      <c r="B66" s="123"/>
      <c r="C66" s="308" t="s">
        <v>948</v>
      </c>
      <c r="D66" s="118" t="s">
        <v>125</v>
      </c>
      <c r="E66" s="209">
        <f>E65</f>
        <v>4.7699999999999996</v>
      </c>
      <c r="F66" s="27"/>
      <c r="G66" s="624"/>
      <c r="H66" s="625"/>
      <c r="I66" s="624"/>
      <c r="J66" s="624"/>
      <c r="K66" s="624"/>
      <c r="L66" s="624"/>
      <c r="M66" s="624"/>
      <c r="N66" s="624"/>
      <c r="O66" s="624"/>
      <c r="P66" s="626"/>
      <c r="Q66" s="119"/>
      <c r="R66" s="360"/>
    </row>
    <row r="67" spans="1:18" s="116" customFormat="1" ht="14.25" customHeight="1">
      <c r="A67" s="474">
        <v>11</v>
      </c>
      <c r="B67" s="123"/>
      <c r="C67" s="308" t="s">
        <v>155</v>
      </c>
      <c r="D67" s="118" t="s">
        <v>125</v>
      </c>
      <c r="E67" s="209">
        <f>E65</f>
        <v>4.7699999999999996</v>
      </c>
      <c r="F67" s="27"/>
      <c r="G67" s="624"/>
      <c r="H67" s="625"/>
      <c r="I67" s="624"/>
      <c r="J67" s="624"/>
      <c r="K67" s="624"/>
      <c r="L67" s="624"/>
      <c r="M67" s="624"/>
      <c r="N67" s="624"/>
      <c r="O67" s="624"/>
      <c r="P67" s="626"/>
      <c r="Q67" s="119"/>
      <c r="R67" s="360"/>
    </row>
    <row r="68" spans="1:18" s="116" customFormat="1" ht="14.25" customHeight="1">
      <c r="A68" s="474">
        <v>12</v>
      </c>
      <c r="B68" s="123" t="s">
        <v>61</v>
      </c>
      <c r="C68" s="117" t="s">
        <v>950</v>
      </c>
      <c r="D68" s="118" t="s">
        <v>125</v>
      </c>
      <c r="E68" s="209">
        <f>E65</f>
        <v>4.7699999999999996</v>
      </c>
      <c r="F68" s="27"/>
      <c r="G68" s="624"/>
      <c r="H68" s="625"/>
      <c r="I68" s="624"/>
      <c r="J68" s="624"/>
      <c r="K68" s="624"/>
      <c r="L68" s="624"/>
      <c r="M68" s="624"/>
      <c r="N68" s="624"/>
      <c r="O68" s="624"/>
      <c r="P68" s="626"/>
      <c r="Q68" s="119"/>
      <c r="R68" s="119"/>
    </row>
    <row r="69" spans="1:18" s="116" customFormat="1" ht="25.5" customHeight="1">
      <c r="A69" s="474">
        <v>13</v>
      </c>
      <c r="B69" s="123"/>
      <c r="C69" s="308" t="s">
        <v>951</v>
      </c>
      <c r="D69" s="118" t="s">
        <v>125</v>
      </c>
      <c r="E69" s="209">
        <f>E68*1.15</f>
        <v>5.4854999999999992</v>
      </c>
      <c r="F69" s="27"/>
      <c r="G69" s="624"/>
      <c r="H69" s="625"/>
      <c r="I69" s="624"/>
      <c r="J69" s="624"/>
      <c r="K69" s="624"/>
      <c r="L69" s="624"/>
      <c r="M69" s="624"/>
      <c r="N69" s="624"/>
      <c r="O69" s="624"/>
      <c r="P69" s="626"/>
      <c r="Q69" s="119"/>
      <c r="R69" s="119"/>
    </row>
    <row r="70" spans="1:18" s="116" customFormat="1" ht="14.25" customHeight="1">
      <c r="A70" s="474">
        <v>14</v>
      </c>
      <c r="B70" s="123"/>
      <c r="C70" s="308" t="s">
        <v>952</v>
      </c>
      <c r="D70" s="118" t="s">
        <v>125</v>
      </c>
      <c r="E70" s="209">
        <f>E68</f>
        <v>4.7699999999999996</v>
      </c>
      <c r="F70" s="27"/>
      <c r="G70" s="624"/>
      <c r="H70" s="625"/>
      <c r="I70" s="624"/>
      <c r="J70" s="624"/>
      <c r="K70" s="624"/>
      <c r="L70" s="624"/>
      <c r="M70" s="624"/>
      <c r="N70" s="624"/>
      <c r="O70" s="624"/>
      <c r="P70" s="626"/>
      <c r="Q70" s="119"/>
      <c r="R70" s="119"/>
    </row>
    <row r="71" spans="1:18" ht="14.25" customHeight="1" thickBot="1">
      <c r="A71" s="45"/>
      <c r="B71" s="46"/>
      <c r="C71" s="47"/>
      <c r="D71" s="48"/>
      <c r="E71" s="49"/>
      <c r="F71" s="50"/>
      <c r="G71" s="50"/>
      <c r="H71" s="50"/>
      <c r="I71" s="50"/>
      <c r="J71" s="50"/>
      <c r="K71" s="50"/>
      <c r="L71" s="50"/>
      <c r="M71" s="50"/>
      <c r="N71" s="50"/>
      <c r="O71" s="28"/>
      <c r="P71" s="29"/>
    </row>
    <row r="72" spans="1:18" ht="13.5" thickBot="1">
      <c r="A72" s="124"/>
      <c r="B72" s="125"/>
      <c r="C72" s="725" t="s">
        <v>65</v>
      </c>
      <c r="D72" s="726"/>
      <c r="E72" s="726"/>
      <c r="F72" s="726"/>
      <c r="G72" s="726"/>
      <c r="H72" s="726"/>
      <c r="I72" s="726"/>
      <c r="J72" s="726"/>
      <c r="K72" s="726"/>
      <c r="L72" s="642">
        <f>SUM(L21:L71)</f>
        <v>0</v>
      </c>
      <c r="M72" s="643">
        <f>SUM(M21:M71)</f>
        <v>0</v>
      </c>
      <c r="N72" s="643">
        <f>SUM(N21:N71)</f>
        <v>0</v>
      </c>
      <c r="O72" s="643">
        <f>SUM(O21:O71)</f>
        <v>0</v>
      </c>
      <c r="P72" s="644">
        <f>SUM(P21:P71)</f>
        <v>0</v>
      </c>
    </row>
    <row r="73" spans="1:18" s="33" customFormat="1">
      <c r="C73" s="34"/>
      <c r="D73" s="34"/>
      <c r="E73" s="34"/>
    </row>
    <row r="74" spans="1:18" s="33" customFormat="1">
      <c r="A74" s="710" t="s">
        <v>14</v>
      </c>
      <c r="B74" s="710"/>
      <c r="C74" s="52">
        <f>PBK!C41</f>
        <v>0</v>
      </c>
      <c r="D74" s="728">
        <f>PBK!D41</f>
        <v>0</v>
      </c>
      <c r="E74" s="729"/>
      <c r="G74" s="710" t="s">
        <v>39</v>
      </c>
      <c r="H74" s="710"/>
      <c r="I74" s="730">
        <f>PBK!C46</f>
        <v>0</v>
      </c>
      <c r="J74" s="730"/>
      <c r="K74" s="730"/>
      <c r="L74" s="730"/>
      <c r="M74" s="730"/>
      <c r="N74" s="731">
        <f>D74</f>
        <v>0</v>
      </c>
      <c r="O74" s="710"/>
    </row>
    <row r="75" spans="1:18" s="33" customFormat="1">
      <c r="C75" s="53" t="s">
        <v>45</v>
      </c>
      <c r="D75" s="34"/>
      <c r="E75" s="34"/>
      <c r="K75" s="53" t="s">
        <v>45</v>
      </c>
    </row>
    <row r="76" spans="1:18" s="33" customFormat="1">
      <c r="C76" s="34"/>
      <c r="D76" s="34"/>
      <c r="E76" s="34"/>
    </row>
    <row r="77" spans="1:18" s="33" customFormat="1">
      <c r="A77" s="710" t="s">
        <v>15</v>
      </c>
      <c r="B77" s="710"/>
      <c r="C77" s="34">
        <f>PBK!C44</f>
        <v>0</v>
      </c>
      <c r="D77" s="34"/>
      <c r="E77" s="34"/>
      <c r="G77" s="710"/>
      <c r="H77" s="710"/>
      <c r="I77" s="33">
        <f>PBK!C49</f>
        <v>0</v>
      </c>
    </row>
    <row r="78" spans="1:18" s="33" customFormat="1">
      <c r="C78" s="34"/>
      <c r="D78" s="34"/>
      <c r="E78" s="34"/>
    </row>
    <row r="79" spans="1:18" s="33" customFormat="1">
      <c r="C79" s="34"/>
      <c r="D79" s="34"/>
      <c r="E79" s="34"/>
    </row>
    <row r="80" spans="1:18" s="33" customFormat="1">
      <c r="C80" s="34"/>
      <c r="D80" s="34"/>
      <c r="E80" s="34"/>
    </row>
    <row r="81" spans="3:5" s="33" customFormat="1">
      <c r="C81" s="34"/>
      <c r="D81" s="34"/>
      <c r="E81" s="34"/>
    </row>
    <row r="82" spans="3:5" s="33" customFormat="1">
      <c r="C82" s="34"/>
      <c r="D82" s="34"/>
      <c r="E82" s="34"/>
    </row>
    <row r="83" spans="3:5" s="33" customFormat="1">
      <c r="C83" s="34"/>
      <c r="D83" s="34"/>
      <c r="E83" s="34"/>
    </row>
    <row r="84" spans="3:5" s="33" customFormat="1">
      <c r="C84" s="34"/>
      <c r="D84" s="34"/>
      <c r="E84" s="34"/>
    </row>
    <row r="85" spans="3:5" s="33" customFormat="1">
      <c r="C85" s="34"/>
      <c r="D85" s="34"/>
      <c r="E85" s="34"/>
    </row>
    <row r="86" spans="3:5" s="33" customFormat="1">
      <c r="C86" s="34"/>
      <c r="D86" s="34"/>
      <c r="E86" s="34"/>
    </row>
    <row r="87" spans="3:5" s="33" customFormat="1">
      <c r="C87" s="34"/>
      <c r="D87" s="34"/>
      <c r="E87" s="34"/>
    </row>
    <row r="88" spans="3:5" s="33" customFormat="1">
      <c r="C88" s="34"/>
      <c r="D88" s="34"/>
      <c r="E88" s="34"/>
    </row>
    <row r="89" spans="3:5" s="33" customFormat="1">
      <c r="C89" s="34"/>
      <c r="D89" s="34"/>
      <c r="E89" s="34"/>
    </row>
    <row r="90" spans="3:5" s="33" customFormat="1">
      <c r="C90" s="34"/>
      <c r="D90" s="34"/>
      <c r="E90" s="34"/>
    </row>
    <row r="91" spans="3:5" s="33" customFormat="1">
      <c r="C91" s="34"/>
      <c r="D91" s="34"/>
      <c r="E91" s="34"/>
    </row>
    <row r="92" spans="3:5" s="33" customFormat="1">
      <c r="C92" s="34"/>
      <c r="D92" s="34"/>
      <c r="E92" s="34"/>
    </row>
    <row r="93" spans="3:5" s="33" customFormat="1">
      <c r="C93" s="34"/>
      <c r="D93" s="34"/>
      <c r="E93" s="34"/>
    </row>
    <row r="94" spans="3:5" s="33" customFormat="1">
      <c r="C94" s="34"/>
      <c r="D94" s="34"/>
      <c r="E94" s="34"/>
    </row>
    <row r="95" spans="3:5" s="33" customFormat="1">
      <c r="C95" s="34"/>
      <c r="D95" s="34"/>
      <c r="E95" s="34"/>
    </row>
    <row r="96" spans="3:5" s="33" customFormat="1">
      <c r="C96" s="34"/>
      <c r="D96" s="34"/>
      <c r="E96" s="34"/>
    </row>
    <row r="97" spans="3:5" s="33" customFormat="1">
      <c r="C97" s="34"/>
      <c r="D97" s="34"/>
      <c r="E97" s="34"/>
    </row>
    <row r="98" spans="3:5" s="33" customFormat="1">
      <c r="C98" s="34"/>
      <c r="D98" s="34"/>
      <c r="E98" s="34"/>
    </row>
    <row r="99" spans="3:5" s="33" customFormat="1">
      <c r="C99" s="34"/>
      <c r="D99" s="34"/>
      <c r="E99" s="34"/>
    </row>
    <row r="100" spans="3:5" s="33" customFormat="1">
      <c r="C100" s="34"/>
      <c r="D100" s="34"/>
      <c r="E100" s="34"/>
    </row>
    <row r="101" spans="3:5" s="33" customFormat="1">
      <c r="C101" s="34"/>
      <c r="D101" s="34"/>
      <c r="E101" s="34"/>
    </row>
    <row r="102" spans="3:5" s="33" customFormat="1">
      <c r="C102" s="34"/>
      <c r="D102" s="34"/>
      <c r="E102" s="34"/>
    </row>
    <row r="103" spans="3:5" s="33" customFormat="1">
      <c r="C103" s="34"/>
      <c r="D103" s="34"/>
      <c r="E103" s="34"/>
    </row>
    <row r="104" spans="3:5" s="33" customFormat="1">
      <c r="C104" s="34"/>
      <c r="D104" s="34"/>
      <c r="E104" s="34"/>
    </row>
    <row r="105" spans="3:5" s="33" customFormat="1">
      <c r="C105" s="34"/>
      <c r="D105" s="34"/>
      <c r="E105" s="34"/>
    </row>
    <row r="106" spans="3:5" s="33" customFormat="1">
      <c r="C106" s="34"/>
      <c r="D106" s="34"/>
      <c r="E106" s="34"/>
    </row>
    <row r="107" spans="3:5" s="33" customFormat="1">
      <c r="C107" s="34"/>
      <c r="D107" s="34"/>
      <c r="E107" s="34"/>
    </row>
    <row r="108" spans="3:5" s="33" customFormat="1">
      <c r="C108" s="34"/>
      <c r="D108" s="34"/>
      <c r="E108" s="34"/>
    </row>
    <row r="109" spans="3:5" s="33" customFormat="1">
      <c r="C109" s="34"/>
      <c r="D109" s="34"/>
      <c r="E109" s="34"/>
    </row>
    <row r="110" spans="3:5" s="33" customFormat="1">
      <c r="C110" s="34"/>
      <c r="D110" s="34"/>
      <c r="E110" s="34"/>
    </row>
    <row r="111" spans="3:5" s="33" customFormat="1">
      <c r="C111" s="34"/>
      <c r="D111" s="34"/>
      <c r="E111" s="34"/>
    </row>
    <row r="112" spans="3:5" s="33" customFormat="1">
      <c r="C112" s="34"/>
      <c r="D112" s="34"/>
      <c r="E112" s="34"/>
    </row>
    <row r="113" spans="3:5" s="33" customFormat="1">
      <c r="C113" s="34"/>
      <c r="D113" s="34"/>
      <c r="E113" s="34"/>
    </row>
    <row r="114" spans="3:5" s="33" customFormat="1">
      <c r="C114" s="34"/>
      <c r="D114" s="34"/>
      <c r="E114" s="34"/>
    </row>
    <row r="115" spans="3:5" s="33" customFormat="1">
      <c r="C115" s="34"/>
      <c r="D115" s="34"/>
      <c r="E115" s="34"/>
    </row>
    <row r="116" spans="3:5" s="33" customFormat="1">
      <c r="C116" s="34"/>
      <c r="D116" s="34"/>
      <c r="E116" s="34"/>
    </row>
    <row r="117" spans="3:5" s="33" customFormat="1">
      <c r="C117" s="34"/>
      <c r="D117" s="34"/>
      <c r="E117" s="34"/>
    </row>
    <row r="118" spans="3:5" s="33" customFormat="1">
      <c r="C118" s="34"/>
      <c r="D118" s="34"/>
      <c r="E118" s="34"/>
    </row>
    <row r="119" spans="3:5" s="33" customFormat="1">
      <c r="C119" s="34"/>
      <c r="D119" s="34"/>
      <c r="E119" s="34"/>
    </row>
    <row r="120" spans="3:5" s="33" customFormat="1">
      <c r="C120" s="34"/>
      <c r="D120" s="34"/>
      <c r="E120" s="34"/>
    </row>
    <row r="121" spans="3:5" s="33" customFormat="1">
      <c r="C121" s="34"/>
      <c r="D121" s="34"/>
      <c r="E121" s="34"/>
    </row>
    <row r="122" spans="3:5" s="33" customFormat="1">
      <c r="C122" s="34"/>
      <c r="D122" s="34"/>
      <c r="E122" s="34"/>
    </row>
    <row r="123" spans="3:5" s="33" customFormat="1">
      <c r="C123" s="34"/>
      <c r="D123" s="34"/>
      <c r="E123" s="34"/>
    </row>
    <row r="124" spans="3:5" s="33" customFormat="1">
      <c r="C124" s="34"/>
      <c r="D124" s="34"/>
      <c r="E124" s="34"/>
    </row>
    <row r="125" spans="3:5" s="33" customFormat="1">
      <c r="C125" s="34"/>
      <c r="D125" s="34"/>
      <c r="E125" s="34"/>
    </row>
    <row r="126" spans="3:5" s="33" customFormat="1">
      <c r="C126" s="34"/>
      <c r="D126" s="34"/>
      <c r="E126" s="34"/>
    </row>
    <row r="127" spans="3:5" s="33" customFormat="1">
      <c r="C127" s="34"/>
      <c r="D127" s="34"/>
      <c r="E127" s="34"/>
    </row>
    <row r="128" spans="3:5" s="33" customFormat="1">
      <c r="C128" s="34"/>
      <c r="D128" s="34"/>
      <c r="E128" s="34"/>
    </row>
    <row r="129" spans="3:5" s="33" customFormat="1">
      <c r="C129" s="34"/>
      <c r="D129" s="34"/>
      <c r="E129" s="34"/>
    </row>
    <row r="130" spans="3:5" s="33" customFormat="1">
      <c r="C130" s="34"/>
      <c r="D130" s="34"/>
      <c r="E130" s="34"/>
    </row>
    <row r="131" spans="3:5" s="33" customFormat="1">
      <c r="C131" s="34"/>
      <c r="D131" s="34"/>
      <c r="E131" s="34"/>
    </row>
    <row r="132" spans="3:5" s="33" customFormat="1">
      <c r="C132" s="34"/>
      <c r="D132" s="34"/>
      <c r="E132" s="34"/>
    </row>
    <row r="133" spans="3:5" s="33" customFormat="1">
      <c r="C133" s="34"/>
      <c r="D133" s="34"/>
      <c r="E133" s="34"/>
    </row>
    <row r="134" spans="3:5" s="33" customFormat="1">
      <c r="C134" s="34"/>
      <c r="D134" s="34"/>
      <c r="E134" s="34"/>
    </row>
    <row r="135" spans="3:5" s="33" customFormat="1">
      <c r="C135" s="34"/>
      <c r="D135" s="34"/>
      <c r="E135" s="34"/>
    </row>
    <row r="136" spans="3:5" s="33" customFormat="1">
      <c r="C136" s="34"/>
      <c r="D136" s="34"/>
      <c r="E136" s="34"/>
    </row>
    <row r="137" spans="3:5" s="33" customFormat="1">
      <c r="C137" s="34"/>
      <c r="D137" s="34"/>
      <c r="E137" s="34"/>
    </row>
    <row r="138" spans="3:5" s="33" customFormat="1">
      <c r="C138" s="34"/>
      <c r="D138" s="34"/>
      <c r="E138" s="34"/>
    </row>
    <row r="139" spans="3:5" s="33" customFormat="1">
      <c r="C139" s="34"/>
      <c r="D139" s="34"/>
      <c r="E139" s="34"/>
    </row>
    <row r="140" spans="3:5" s="33" customFormat="1">
      <c r="C140" s="34"/>
      <c r="D140" s="34"/>
      <c r="E140" s="34"/>
    </row>
    <row r="141" spans="3:5" s="33" customFormat="1">
      <c r="C141" s="34"/>
      <c r="D141" s="34"/>
      <c r="E141" s="34"/>
    </row>
    <row r="142" spans="3:5" s="33" customFormat="1">
      <c r="C142" s="34"/>
      <c r="D142" s="34"/>
      <c r="E142" s="34"/>
    </row>
    <row r="143" spans="3:5" s="33" customFormat="1">
      <c r="C143" s="34"/>
      <c r="D143" s="34"/>
      <c r="E143" s="34"/>
    </row>
    <row r="144" spans="3:5" s="33" customFormat="1">
      <c r="C144" s="34"/>
      <c r="D144" s="34"/>
      <c r="E144" s="34"/>
    </row>
    <row r="145" spans="3:5" s="33" customFormat="1">
      <c r="C145" s="34"/>
      <c r="D145" s="34"/>
      <c r="E145" s="34"/>
    </row>
    <row r="146" spans="3:5" s="33" customFormat="1">
      <c r="C146" s="34"/>
      <c r="D146" s="34"/>
      <c r="E146" s="34"/>
    </row>
    <row r="147" spans="3:5" s="33" customFormat="1">
      <c r="C147" s="34"/>
      <c r="D147" s="34"/>
      <c r="E147" s="34"/>
    </row>
    <row r="148" spans="3:5" s="33" customFormat="1">
      <c r="C148" s="34"/>
      <c r="D148" s="34"/>
      <c r="E148" s="34"/>
    </row>
    <row r="149" spans="3:5" s="33" customFormat="1">
      <c r="C149" s="34"/>
      <c r="D149" s="34"/>
      <c r="E149" s="34"/>
    </row>
    <row r="150" spans="3:5" s="33" customFormat="1">
      <c r="C150" s="34"/>
      <c r="D150" s="34"/>
      <c r="E150" s="34"/>
    </row>
    <row r="151" spans="3:5" s="33" customFormat="1">
      <c r="C151" s="34"/>
      <c r="D151" s="34"/>
      <c r="E151" s="34"/>
    </row>
    <row r="152" spans="3:5" s="33" customFormat="1">
      <c r="C152" s="34"/>
      <c r="D152" s="34"/>
      <c r="E152" s="34"/>
    </row>
    <row r="153" spans="3:5" s="33" customFormat="1">
      <c r="C153" s="34"/>
      <c r="D153" s="34"/>
      <c r="E153" s="34"/>
    </row>
    <row r="154" spans="3:5" s="33" customFormat="1">
      <c r="C154" s="34"/>
      <c r="D154" s="34"/>
      <c r="E154" s="34"/>
    </row>
    <row r="155" spans="3:5" s="33" customFormat="1">
      <c r="C155" s="34"/>
      <c r="D155" s="34"/>
      <c r="E155" s="34"/>
    </row>
    <row r="156" spans="3:5" s="33" customFormat="1">
      <c r="C156" s="34"/>
      <c r="D156" s="34"/>
      <c r="E156" s="34"/>
    </row>
    <row r="157" spans="3:5" s="33" customFormat="1">
      <c r="C157" s="34"/>
      <c r="D157" s="34"/>
      <c r="E157" s="34"/>
    </row>
    <row r="158" spans="3:5" s="33" customFormat="1">
      <c r="C158" s="34"/>
      <c r="D158" s="34"/>
      <c r="E158" s="34"/>
    </row>
    <row r="159" spans="3:5" s="33" customFormat="1">
      <c r="C159" s="34"/>
      <c r="D159" s="34"/>
      <c r="E159" s="34"/>
    </row>
    <row r="160" spans="3:5" s="33" customFormat="1">
      <c r="C160" s="34"/>
      <c r="D160" s="34"/>
      <c r="E160" s="34"/>
    </row>
    <row r="161" spans="3:5" s="33" customFormat="1">
      <c r="C161" s="34"/>
      <c r="D161" s="34"/>
      <c r="E161" s="34"/>
    </row>
    <row r="162" spans="3:5" s="33" customFormat="1">
      <c r="C162" s="34"/>
      <c r="D162" s="34"/>
      <c r="E162" s="34"/>
    </row>
    <row r="163" spans="3:5" s="33" customFormat="1">
      <c r="C163" s="34"/>
      <c r="D163" s="34"/>
      <c r="E163" s="34"/>
    </row>
    <row r="164" spans="3:5" s="33" customFormat="1">
      <c r="C164" s="34"/>
      <c r="D164" s="34"/>
      <c r="E164" s="34"/>
    </row>
    <row r="165" spans="3:5" s="33" customFormat="1">
      <c r="C165" s="34"/>
      <c r="D165" s="34"/>
      <c r="E165" s="34"/>
    </row>
    <row r="166" spans="3:5" s="33" customFormat="1">
      <c r="C166" s="34"/>
      <c r="D166" s="34"/>
      <c r="E166" s="34"/>
    </row>
    <row r="167" spans="3:5" s="33" customFormat="1">
      <c r="C167" s="34"/>
      <c r="D167" s="34"/>
      <c r="E167" s="34"/>
    </row>
    <row r="168" spans="3:5" s="33" customFormat="1">
      <c r="C168" s="34"/>
      <c r="D168" s="34"/>
      <c r="E168" s="34"/>
    </row>
    <row r="169" spans="3:5" s="33" customFormat="1">
      <c r="C169" s="34"/>
      <c r="D169" s="34"/>
      <c r="E169" s="34"/>
    </row>
    <row r="170" spans="3:5" s="33" customFormat="1">
      <c r="C170" s="34"/>
      <c r="D170" s="34"/>
      <c r="E170" s="34"/>
    </row>
    <row r="171" spans="3:5" s="33" customFormat="1">
      <c r="C171" s="34"/>
      <c r="D171" s="34"/>
      <c r="E171" s="34"/>
    </row>
    <row r="172" spans="3:5" s="33" customFormat="1">
      <c r="C172" s="34"/>
      <c r="D172" s="34"/>
      <c r="E172" s="34"/>
    </row>
    <row r="173" spans="3:5" s="33" customFormat="1">
      <c r="C173" s="34"/>
      <c r="D173" s="34"/>
      <c r="E173" s="34"/>
    </row>
    <row r="174" spans="3:5" s="33" customFormat="1">
      <c r="C174" s="34"/>
      <c r="D174" s="34"/>
      <c r="E174" s="34"/>
    </row>
    <row r="175" spans="3:5" s="33" customFormat="1">
      <c r="C175" s="34"/>
      <c r="D175" s="34"/>
      <c r="E175" s="34"/>
    </row>
    <row r="176" spans="3:5" s="33" customFormat="1">
      <c r="C176" s="34"/>
      <c r="D176" s="34"/>
      <c r="E176" s="34"/>
    </row>
    <row r="177" spans="3:5" s="33" customFormat="1">
      <c r="C177" s="34"/>
      <c r="D177" s="34"/>
      <c r="E177" s="34"/>
    </row>
    <row r="178" spans="3:5" s="33" customFormat="1">
      <c r="C178" s="34"/>
      <c r="D178" s="34"/>
      <c r="E178" s="34"/>
    </row>
    <row r="179" spans="3:5" s="33" customFormat="1">
      <c r="C179" s="34"/>
      <c r="D179" s="34"/>
      <c r="E179" s="34"/>
    </row>
    <row r="180" spans="3:5" s="33" customFormat="1">
      <c r="C180" s="34"/>
      <c r="D180" s="34"/>
      <c r="E180" s="34"/>
    </row>
    <row r="181" spans="3:5" s="33" customFormat="1">
      <c r="C181" s="34"/>
      <c r="D181" s="34"/>
      <c r="E181" s="34"/>
    </row>
    <row r="182" spans="3:5" s="33" customFormat="1">
      <c r="C182" s="34"/>
      <c r="D182" s="34"/>
      <c r="E182" s="34"/>
    </row>
    <row r="183" spans="3:5" s="33" customFormat="1">
      <c r="C183" s="34"/>
      <c r="D183" s="34"/>
      <c r="E183" s="34"/>
    </row>
    <row r="184" spans="3:5" s="33" customFormat="1">
      <c r="C184" s="34"/>
      <c r="D184" s="34"/>
      <c r="E184" s="34"/>
    </row>
    <row r="185" spans="3:5" s="33" customFormat="1">
      <c r="C185" s="34"/>
      <c r="D185" s="34"/>
      <c r="E185" s="34"/>
    </row>
    <row r="186" spans="3:5" s="33" customFormat="1">
      <c r="C186" s="34"/>
      <c r="D186" s="34"/>
      <c r="E186" s="34"/>
    </row>
    <row r="187" spans="3:5" s="33" customFormat="1">
      <c r="C187" s="34"/>
      <c r="D187" s="34"/>
      <c r="E187" s="34"/>
    </row>
    <row r="188" spans="3:5" s="33" customFormat="1">
      <c r="C188" s="34"/>
      <c r="D188" s="34"/>
      <c r="E188" s="34"/>
    </row>
    <row r="189" spans="3:5" s="33" customFormat="1">
      <c r="C189" s="34"/>
      <c r="D189" s="34"/>
      <c r="E189" s="34"/>
    </row>
    <row r="190" spans="3:5" s="33" customFormat="1">
      <c r="C190" s="34"/>
      <c r="D190" s="34"/>
      <c r="E190" s="34"/>
    </row>
    <row r="191" spans="3:5" s="33" customFormat="1">
      <c r="C191" s="34"/>
      <c r="D191" s="34"/>
      <c r="E191" s="34"/>
    </row>
    <row r="192" spans="3:5" s="33" customFormat="1">
      <c r="C192" s="34"/>
      <c r="D192" s="34"/>
      <c r="E192" s="34"/>
    </row>
    <row r="193" spans="3:5" s="33" customFormat="1">
      <c r="C193" s="34"/>
      <c r="D193" s="34"/>
      <c r="E193" s="34"/>
    </row>
    <row r="194" spans="3:5" s="33" customFormat="1">
      <c r="C194" s="34"/>
      <c r="D194" s="34"/>
      <c r="E194" s="34"/>
    </row>
    <row r="195" spans="3:5" s="33" customFormat="1">
      <c r="C195" s="34"/>
      <c r="D195" s="34"/>
      <c r="E195" s="34"/>
    </row>
    <row r="196" spans="3:5" s="33" customFormat="1">
      <c r="C196" s="34"/>
      <c r="D196" s="34"/>
      <c r="E196" s="34"/>
    </row>
    <row r="197" spans="3:5" s="33" customFormat="1">
      <c r="C197" s="34"/>
      <c r="D197" s="34"/>
      <c r="E197" s="34"/>
    </row>
    <row r="198" spans="3:5" s="33" customFormat="1">
      <c r="C198" s="34"/>
      <c r="D198" s="34"/>
      <c r="E198" s="34"/>
    </row>
    <row r="199" spans="3:5" s="33" customFormat="1">
      <c r="C199" s="34"/>
      <c r="D199" s="34"/>
      <c r="E199" s="34"/>
    </row>
    <row r="200" spans="3:5" s="33" customFormat="1">
      <c r="C200" s="34"/>
      <c r="D200" s="34"/>
      <c r="E200" s="34"/>
    </row>
    <row r="201" spans="3:5" s="33" customFormat="1">
      <c r="C201" s="34"/>
      <c r="D201" s="34"/>
      <c r="E201" s="34"/>
    </row>
    <row r="202" spans="3:5" s="33" customFormat="1">
      <c r="C202" s="34"/>
      <c r="D202" s="34"/>
      <c r="E202" s="34"/>
    </row>
    <row r="203" spans="3:5" s="33" customFormat="1">
      <c r="C203" s="34"/>
      <c r="D203" s="34"/>
      <c r="E203" s="34"/>
    </row>
    <row r="204" spans="3:5" s="33" customFormat="1">
      <c r="C204" s="34"/>
      <c r="D204" s="34"/>
      <c r="E204" s="34"/>
    </row>
    <row r="205" spans="3:5" s="33" customFormat="1">
      <c r="C205" s="34"/>
      <c r="D205" s="34"/>
      <c r="E205" s="34"/>
    </row>
    <row r="206" spans="3:5" s="33" customFormat="1">
      <c r="C206" s="34"/>
      <c r="D206" s="34"/>
      <c r="E206" s="34"/>
    </row>
    <row r="207" spans="3:5" s="33" customFormat="1">
      <c r="C207" s="34"/>
      <c r="D207" s="34"/>
      <c r="E207" s="34"/>
    </row>
    <row r="208" spans="3:5" s="33" customFormat="1">
      <c r="C208" s="34"/>
      <c r="D208" s="34"/>
      <c r="E208" s="34"/>
    </row>
    <row r="209" spans="3:5" s="33" customFormat="1">
      <c r="C209" s="34"/>
      <c r="D209" s="34"/>
      <c r="E209" s="34"/>
    </row>
    <row r="210" spans="3:5" s="33" customFormat="1">
      <c r="C210" s="34"/>
      <c r="D210" s="34"/>
      <c r="E210" s="34"/>
    </row>
    <row r="211" spans="3:5" s="33" customFormat="1">
      <c r="C211" s="34"/>
      <c r="D211" s="34"/>
      <c r="E211" s="34"/>
    </row>
    <row r="212" spans="3:5" s="33" customFormat="1">
      <c r="C212" s="34"/>
      <c r="D212" s="34"/>
      <c r="E212" s="34"/>
    </row>
    <row r="213" spans="3:5" s="33" customFormat="1">
      <c r="C213" s="34"/>
      <c r="D213" s="34"/>
      <c r="E213" s="34"/>
    </row>
    <row r="214" spans="3:5" s="33" customFormat="1">
      <c r="C214" s="34"/>
      <c r="D214" s="34"/>
      <c r="E214" s="34"/>
    </row>
    <row r="215" spans="3:5" s="33" customFormat="1">
      <c r="C215" s="34"/>
      <c r="D215" s="34"/>
      <c r="E215" s="34"/>
    </row>
    <row r="216" spans="3:5" s="33" customFormat="1">
      <c r="C216" s="34"/>
      <c r="D216" s="34"/>
      <c r="E216" s="34"/>
    </row>
    <row r="217" spans="3:5" s="33" customFormat="1">
      <c r="C217" s="34"/>
      <c r="D217" s="34"/>
      <c r="E217" s="34"/>
    </row>
    <row r="218" spans="3:5" s="33" customFormat="1">
      <c r="C218" s="34"/>
      <c r="D218" s="34"/>
      <c r="E218" s="34"/>
    </row>
    <row r="219" spans="3:5" s="33" customFormat="1">
      <c r="C219" s="34"/>
      <c r="D219" s="34"/>
      <c r="E219" s="34"/>
    </row>
    <row r="220" spans="3:5" s="33" customFormat="1">
      <c r="C220" s="34"/>
      <c r="D220" s="34"/>
      <c r="E220" s="34"/>
    </row>
    <row r="221" spans="3:5" s="33" customFormat="1">
      <c r="C221" s="34"/>
      <c r="D221" s="34"/>
      <c r="E221" s="34"/>
    </row>
    <row r="222" spans="3:5" s="33" customFormat="1">
      <c r="C222" s="34"/>
      <c r="D222" s="34"/>
      <c r="E222" s="34"/>
    </row>
    <row r="223" spans="3:5" s="33" customFormat="1">
      <c r="C223" s="34"/>
      <c r="D223" s="34"/>
      <c r="E223" s="34"/>
    </row>
    <row r="224" spans="3:5" s="33" customFormat="1">
      <c r="C224" s="34"/>
      <c r="D224" s="34"/>
      <c r="E224" s="34"/>
    </row>
    <row r="225" spans="3:5" s="33" customFormat="1">
      <c r="C225" s="34"/>
      <c r="D225" s="34"/>
      <c r="E225" s="34"/>
    </row>
    <row r="226" spans="3:5" s="33" customFormat="1">
      <c r="C226" s="34"/>
      <c r="D226" s="34"/>
      <c r="E226" s="34"/>
    </row>
    <row r="227" spans="3:5" s="33" customFormat="1">
      <c r="C227" s="34"/>
      <c r="D227" s="34"/>
      <c r="E227" s="34"/>
    </row>
    <row r="228" spans="3:5" s="33" customFormat="1">
      <c r="C228" s="34"/>
      <c r="D228" s="34"/>
      <c r="E228" s="34"/>
    </row>
    <row r="229" spans="3:5" s="33" customFormat="1">
      <c r="C229" s="34"/>
      <c r="D229" s="34"/>
      <c r="E229" s="34"/>
    </row>
    <row r="230" spans="3:5" s="33" customFormat="1">
      <c r="C230" s="34"/>
      <c r="D230" s="34"/>
      <c r="E230" s="34"/>
    </row>
    <row r="231" spans="3:5" s="33" customFormat="1">
      <c r="C231" s="34"/>
      <c r="D231" s="34"/>
      <c r="E231" s="34"/>
    </row>
    <row r="232" spans="3:5" s="33" customFormat="1">
      <c r="C232" s="34"/>
      <c r="D232" s="34"/>
      <c r="E232" s="34"/>
    </row>
    <row r="233" spans="3:5" s="33" customFormat="1">
      <c r="C233" s="34"/>
      <c r="D233" s="34"/>
      <c r="E233" s="34"/>
    </row>
    <row r="234" spans="3:5" s="33" customFormat="1">
      <c r="C234" s="34"/>
      <c r="D234" s="34"/>
      <c r="E234" s="34"/>
    </row>
    <row r="235" spans="3:5" s="33" customFormat="1">
      <c r="C235" s="34"/>
      <c r="D235" s="34"/>
      <c r="E235" s="34"/>
    </row>
    <row r="236" spans="3:5" s="33" customFormat="1">
      <c r="C236" s="34"/>
      <c r="D236" s="34"/>
      <c r="E236" s="34"/>
    </row>
    <row r="237" spans="3:5" s="33" customFormat="1">
      <c r="C237" s="34"/>
      <c r="D237" s="34"/>
      <c r="E237" s="34"/>
    </row>
    <row r="238" spans="3:5" s="33" customFormat="1">
      <c r="C238" s="34"/>
      <c r="D238" s="34"/>
      <c r="E238" s="34"/>
    </row>
    <row r="239" spans="3:5" s="33" customFormat="1">
      <c r="C239" s="34"/>
      <c r="D239" s="34"/>
      <c r="E239" s="34"/>
    </row>
    <row r="240" spans="3:5" s="33" customFormat="1">
      <c r="C240" s="34"/>
      <c r="D240" s="34"/>
      <c r="E240" s="34"/>
    </row>
    <row r="241" spans="3:5" s="33" customFormat="1">
      <c r="C241" s="34"/>
      <c r="D241" s="34"/>
      <c r="E241" s="34"/>
    </row>
    <row r="242" spans="3:5" s="33" customFormat="1">
      <c r="C242" s="34"/>
      <c r="D242" s="34"/>
      <c r="E242" s="34"/>
    </row>
    <row r="243" spans="3:5" s="33" customFormat="1">
      <c r="C243" s="34"/>
      <c r="D243" s="34"/>
      <c r="E243" s="34"/>
    </row>
    <row r="244" spans="3:5" s="33" customFormat="1">
      <c r="C244" s="34"/>
      <c r="D244" s="34"/>
      <c r="E244" s="34"/>
    </row>
    <row r="245" spans="3:5" s="33" customFormat="1">
      <c r="C245" s="34"/>
      <c r="D245" s="34"/>
      <c r="E245" s="34"/>
    </row>
    <row r="246" spans="3:5" s="33" customFormat="1">
      <c r="C246" s="34"/>
      <c r="D246" s="34"/>
      <c r="E246" s="34"/>
    </row>
    <row r="247" spans="3:5" s="33" customFormat="1">
      <c r="C247" s="34"/>
      <c r="D247" s="34"/>
      <c r="E247" s="34"/>
    </row>
    <row r="248" spans="3:5" s="33" customFormat="1">
      <c r="C248" s="34"/>
      <c r="D248" s="34"/>
      <c r="E248" s="34"/>
    </row>
    <row r="249" spans="3:5" s="33" customFormat="1">
      <c r="C249" s="34"/>
      <c r="D249" s="34"/>
      <c r="E249" s="34"/>
    </row>
    <row r="250" spans="3:5" s="33" customFormat="1">
      <c r="C250" s="34"/>
      <c r="D250" s="34"/>
      <c r="E250" s="34"/>
    </row>
    <row r="251" spans="3:5" s="33" customFormat="1">
      <c r="C251" s="34"/>
      <c r="D251" s="34"/>
      <c r="E251" s="34"/>
    </row>
    <row r="252" spans="3:5" s="33" customFormat="1">
      <c r="C252" s="34"/>
      <c r="D252" s="34"/>
      <c r="E252" s="34"/>
    </row>
    <row r="253" spans="3:5" s="33" customFormat="1">
      <c r="C253" s="34"/>
      <c r="D253" s="34"/>
      <c r="E253" s="34"/>
    </row>
    <row r="254" spans="3:5" s="33" customFormat="1">
      <c r="C254" s="34"/>
      <c r="D254" s="34"/>
      <c r="E254" s="34"/>
    </row>
    <row r="255" spans="3:5" s="33" customFormat="1">
      <c r="C255" s="34"/>
      <c r="D255" s="34"/>
      <c r="E255" s="34"/>
    </row>
    <row r="256" spans="3:5" s="33" customFormat="1">
      <c r="C256" s="34"/>
      <c r="D256" s="34"/>
      <c r="E256" s="34"/>
    </row>
    <row r="257" spans="3:5" s="33" customFormat="1">
      <c r="C257" s="34"/>
      <c r="D257" s="34"/>
      <c r="E257" s="34"/>
    </row>
    <row r="258" spans="3:5" s="33" customFormat="1">
      <c r="C258" s="34"/>
      <c r="D258" s="34"/>
      <c r="E258" s="34"/>
    </row>
    <row r="259" spans="3:5" s="33" customFormat="1">
      <c r="C259" s="34"/>
      <c r="D259" s="34"/>
      <c r="E259" s="34"/>
    </row>
    <row r="260" spans="3:5" s="33" customFormat="1">
      <c r="C260" s="34"/>
      <c r="D260" s="34"/>
      <c r="E260" s="34"/>
    </row>
    <row r="261" spans="3:5" s="33" customFormat="1">
      <c r="C261" s="34"/>
      <c r="D261" s="34"/>
      <c r="E261" s="34"/>
    </row>
    <row r="262" spans="3:5" s="33" customFormat="1">
      <c r="C262" s="34"/>
      <c r="D262" s="34"/>
      <c r="E262" s="34"/>
    </row>
    <row r="263" spans="3:5" s="33" customFormat="1">
      <c r="C263" s="34"/>
      <c r="D263" s="34"/>
      <c r="E263" s="34"/>
    </row>
    <row r="264" spans="3:5" s="33" customFormat="1">
      <c r="C264" s="34"/>
      <c r="D264" s="34"/>
      <c r="E264" s="34"/>
    </row>
    <row r="265" spans="3:5" s="33" customFormat="1">
      <c r="C265" s="34"/>
      <c r="D265" s="34"/>
      <c r="E265" s="34"/>
    </row>
    <row r="266" spans="3:5" s="33" customFormat="1">
      <c r="C266" s="34"/>
      <c r="D266" s="34"/>
      <c r="E266" s="34"/>
    </row>
    <row r="267" spans="3:5" s="33" customFormat="1">
      <c r="C267" s="34"/>
      <c r="D267" s="34"/>
      <c r="E267" s="34"/>
    </row>
    <row r="268" spans="3:5" s="33" customFormat="1">
      <c r="C268" s="34"/>
      <c r="D268" s="34"/>
      <c r="E268" s="34"/>
    </row>
    <row r="269" spans="3:5" s="33" customFormat="1">
      <c r="C269" s="34"/>
      <c r="D269" s="34"/>
      <c r="E269" s="34"/>
    </row>
    <row r="270" spans="3:5" s="33" customFormat="1">
      <c r="C270" s="34"/>
      <c r="D270" s="34"/>
      <c r="E270" s="34"/>
    </row>
    <row r="271" spans="3:5" s="33" customFormat="1">
      <c r="C271" s="34"/>
      <c r="D271" s="34"/>
      <c r="E271" s="34"/>
    </row>
    <row r="272" spans="3:5" s="33" customFormat="1">
      <c r="C272" s="34"/>
      <c r="D272" s="34"/>
      <c r="E272" s="34"/>
    </row>
    <row r="273" spans="3:5" s="33" customFormat="1">
      <c r="C273" s="34"/>
      <c r="D273" s="34"/>
      <c r="E273" s="34"/>
    </row>
    <row r="274" spans="3:5" s="33" customFormat="1">
      <c r="C274" s="34"/>
      <c r="D274" s="34"/>
      <c r="E274" s="34"/>
    </row>
    <row r="275" spans="3:5" s="33" customFormat="1">
      <c r="C275" s="34"/>
      <c r="D275" s="34"/>
      <c r="E275" s="34"/>
    </row>
    <row r="276" spans="3:5" s="33" customFormat="1">
      <c r="C276" s="34"/>
      <c r="D276" s="34"/>
      <c r="E276" s="34"/>
    </row>
    <row r="277" spans="3:5" s="33" customFormat="1">
      <c r="C277" s="34"/>
      <c r="D277" s="34"/>
      <c r="E277" s="34"/>
    </row>
    <row r="278" spans="3:5" s="33" customFormat="1">
      <c r="C278" s="34"/>
      <c r="D278" s="34"/>
      <c r="E278" s="34"/>
    </row>
    <row r="279" spans="3:5" s="33" customFormat="1">
      <c r="C279" s="34"/>
      <c r="D279" s="34"/>
      <c r="E279" s="34"/>
    </row>
    <row r="280" spans="3:5" s="33" customFormat="1">
      <c r="C280" s="34"/>
      <c r="D280" s="34"/>
      <c r="E280" s="34"/>
    </row>
    <row r="281" spans="3:5" s="33" customFormat="1">
      <c r="C281" s="34"/>
      <c r="D281" s="34"/>
      <c r="E281" s="34"/>
    </row>
    <row r="282" spans="3:5" s="33" customFormat="1">
      <c r="C282" s="34"/>
      <c r="D282" s="34"/>
      <c r="E282" s="34"/>
    </row>
    <row r="283" spans="3:5" s="33" customFormat="1">
      <c r="C283" s="34"/>
      <c r="D283" s="34"/>
      <c r="E283" s="34"/>
    </row>
    <row r="284" spans="3:5" s="33" customFormat="1">
      <c r="C284" s="34"/>
      <c r="D284" s="34"/>
      <c r="E284" s="34"/>
    </row>
    <row r="285" spans="3:5" s="33" customFormat="1">
      <c r="C285" s="34"/>
      <c r="D285" s="34"/>
      <c r="E285" s="34"/>
    </row>
    <row r="286" spans="3:5" s="33" customFormat="1">
      <c r="C286" s="34"/>
      <c r="D286" s="34"/>
      <c r="E286" s="34"/>
    </row>
    <row r="287" spans="3:5" s="33" customFormat="1">
      <c r="C287" s="34"/>
      <c r="D287" s="34"/>
      <c r="E287" s="34"/>
    </row>
    <row r="288" spans="3:5" s="33" customFormat="1">
      <c r="C288" s="34"/>
      <c r="D288" s="34"/>
      <c r="E288" s="34"/>
    </row>
    <row r="289" spans="3:5" s="33" customFormat="1">
      <c r="C289" s="34"/>
      <c r="D289" s="34"/>
      <c r="E289" s="34"/>
    </row>
    <row r="290" spans="3:5" s="33" customFormat="1">
      <c r="C290" s="34"/>
      <c r="D290" s="34"/>
      <c r="E290" s="34"/>
    </row>
    <row r="291" spans="3:5" s="33" customFormat="1">
      <c r="C291" s="34"/>
      <c r="D291" s="34"/>
      <c r="E291" s="34"/>
    </row>
    <row r="292" spans="3:5" s="33" customFormat="1">
      <c r="C292" s="34"/>
      <c r="D292" s="34"/>
      <c r="E292" s="34"/>
    </row>
    <row r="293" spans="3:5" s="33" customFormat="1">
      <c r="C293" s="34"/>
      <c r="D293" s="34"/>
      <c r="E293" s="34"/>
    </row>
    <row r="294" spans="3:5" s="33" customFormat="1">
      <c r="C294" s="34"/>
      <c r="D294" s="34"/>
      <c r="E294" s="34"/>
    </row>
    <row r="295" spans="3:5" s="33" customFormat="1">
      <c r="C295" s="34"/>
      <c r="D295" s="34"/>
      <c r="E295" s="34"/>
    </row>
    <row r="296" spans="3:5" s="33" customFormat="1">
      <c r="C296" s="34"/>
      <c r="D296" s="34"/>
      <c r="E296" s="34"/>
    </row>
    <row r="297" spans="3:5" s="33" customFormat="1">
      <c r="C297" s="34"/>
      <c r="D297" s="34"/>
      <c r="E297" s="34"/>
    </row>
    <row r="298" spans="3:5" s="33" customFormat="1">
      <c r="C298" s="34"/>
      <c r="D298" s="34"/>
      <c r="E298" s="34"/>
    </row>
    <row r="299" spans="3:5" s="33" customFormat="1">
      <c r="C299" s="34"/>
      <c r="D299" s="34"/>
      <c r="E299" s="34"/>
    </row>
    <row r="300" spans="3:5" s="33" customFormat="1">
      <c r="C300" s="34"/>
      <c r="D300" s="34"/>
      <c r="E300" s="34"/>
    </row>
    <row r="301" spans="3:5" s="33" customFormat="1">
      <c r="C301" s="34"/>
      <c r="D301" s="34"/>
      <c r="E301" s="34"/>
    </row>
    <row r="302" spans="3:5" s="33" customFormat="1">
      <c r="C302" s="34"/>
      <c r="D302" s="34"/>
      <c r="E302" s="34"/>
    </row>
    <row r="303" spans="3:5" s="33" customFormat="1">
      <c r="C303" s="34"/>
      <c r="D303" s="34"/>
      <c r="E303" s="34"/>
    </row>
    <row r="304" spans="3:5" s="33" customFormat="1">
      <c r="C304" s="34"/>
      <c r="D304" s="34"/>
      <c r="E304" s="34"/>
    </row>
    <row r="305" spans="3:5" s="33" customFormat="1">
      <c r="C305" s="34"/>
      <c r="D305" s="34"/>
      <c r="E305" s="34"/>
    </row>
    <row r="306" spans="3:5" s="33" customFormat="1">
      <c r="C306" s="34"/>
      <c r="D306" s="34"/>
      <c r="E306" s="34"/>
    </row>
    <row r="307" spans="3:5" s="33" customFormat="1">
      <c r="C307" s="34"/>
      <c r="D307" s="34"/>
      <c r="E307" s="34"/>
    </row>
    <row r="308" spans="3:5" s="33" customFormat="1">
      <c r="C308" s="34"/>
      <c r="D308" s="34"/>
      <c r="E308" s="34"/>
    </row>
    <row r="309" spans="3:5" s="33" customFormat="1">
      <c r="C309" s="34"/>
      <c r="D309" s="34"/>
      <c r="E309" s="34"/>
    </row>
    <row r="310" spans="3:5" s="33" customFormat="1">
      <c r="C310" s="34"/>
      <c r="D310" s="34"/>
      <c r="E310" s="34"/>
    </row>
    <row r="311" spans="3:5" s="33" customFormat="1">
      <c r="C311" s="34"/>
      <c r="D311" s="34"/>
      <c r="E311" s="34"/>
    </row>
    <row r="312" spans="3:5" s="33" customFormat="1">
      <c r="C312" s="34"/>
      <c r="D312" s="34"/>
      <c r="E312" s="34"/>
    </row>
    <row r="313" spans="3:5" s="33" customFormat="1">
      <c r="C313" s="34"/>
      <c r="D313" s="34"/>
      <c r="E313" s="34"/>
    </row>
    <row r="314" spans="3:5" s="33" customFormat="1">
      <c r="C314" s="34"/>
      <c r="D314" s="34"/>
      <c r="E314" s="34"/>
    </row>
    <row r="315" spans="3:5" s="33" customFormat="1">
      <c r="C315" s="34"/>
      <c r="D315" s="34"/>
      <c r="E315" s="34"/>
    </row>
    <row r="316" spans="3:5" s="33" customFormat="1">
      <c r="C316" s="34"/>
      <c r="D316" s="34"/>
      <c r="E316" s="34"/>
    </row>
    <row r="317" spans="3:5" s="33" customFormat="1">
      <c r="C317" s="34"/>
      <c r="D317" s="34"/>
      <c r="E317" s="34"/>
    </row>
    <row r="318" spans="3:5" s="33" customFormat="1">
      <c r="C318" s="34"/>
      <c r="D318" s="34"/>
      <c r="E318" s="34"/>
    </row>
    <row r="319" spans="3:5" s="33" customFormat="1">
      <c r="C319" s="34"/>
      <c r="D319" s="34"/>
      <c r="E319" s="34"/>
    </row>
    <row r="320" spans="3:5" s="33" customFormat="1">
      <c r="C320" s="34"/>
      <c r="D320" s="34"/>
      <c r="E320" s="34"/>
    </row>
    <row r="321" spans="3:5" s="33" customFormat="1">
      <c r="C321" s="34"/>
      <c r="D321" s="34"/>
      <c r="E321" s="34"/>
    </row>
    <row r="322" spans="3:5" s="33" customFormat="1">
      <c r="C322" s="34"/>
      <c r="D322" s="34"/>
      <c r="E322" s="34"/>
    </row>
    <row r="323" spans="3:5" s="33" customFormat="1">
      <c r="C323" s="34"/>
      <c r="D323" s="34"/>
      <c r="E323" s="34"/>
    </row>
    <row r="324" spans="3:5" s="33" customFormat="1">
      <c r="C324" s="34"/>
      <c r="D324" s="34"/>
      <c r="E324" s="34"/>
    </row>
    <row r="325" spans="3:5" s="33" customFormat="1">
      <c r="C325" s="34"/>
      <c r="D325" s="34"/>
      <c r="E325" s="34"/>
    </row>
    <row r="326" spans="3:5" s="33" customFormat="1">
      <c r="C326" s="34"/>
      <c r="D326" s="34"/>
      <c r="E326" s="34"/>
    </row>
    <row r="327" spans="3:5" s="33" customFormat="1">
      <c r="C327" s="34"/>
      <c r="D327" s="34"/>
      <c r="E327" s="34"/>
    </row>
    <row r="328" spans="3:5" s="33" customFormat="1">
      <c r="C328" s="34"/>
      <c r="D328" s="34"/>
      <c r="E328" s="34"/>
    </row>
    <row r="329" spans="3:5" s="33" customFormat="1">
      <c r="C329" s="34"/>
      <c r="D329" s="34"/>
      <c r="E329" s="34"/>
    </row>
    <row r="330" spans="3:5" s="33" customFormat="1">
      <c r="C330" s="34"/>
      <c r="D330" s="34"/>
      <c r="E330" s="34"/>
    </row>
    <row r="331" spans="3:5" s="33" customFormat="1">
      <c r="C331" s="34"/>
      <c r="D331" s="34"/>
      <c r="E331" s="34"/>
    </row>
    <row r="332" spans="3:5" s="33" customFormat="1">
      <c r="C332" s="34"/>
      <c r="D332" s="34"/>
      <c r="E332" s="34"/>
    </row>
    <row r="333" spans="3:5" s="33" customFormat="1">
      <c r="C333" s="34"/>
      <c r="D333" s="34"/>
      <c r="E333" s="34"/>
    </row>
    <row r="334" spans="3:5" s="33" customFormat="1">
      <c r="C334" s="34"/>
      <c r="D334" s="34"/>
      <c r="E334" s="34"/>
    </row>
    <row r="335" spans="3:5" s="33" customFormat="1">
      <c r="C335" s="34"/>
      <c r="D335" s="34"/>
      <c r="E335" s="34"/>
    </row>
    <row r="336" spans="3:5" s="33" customFormat="1">
      <c r="C336" s="34"/>
      <c r="D336" s="34"/>
      <c r="E336" s="34"/>
    </row>
    <row r="337" spans="3:5" s="33" customFormat="1">
      <c r="C337" s="34"/>
      <c r="D337" s="34"/>
      <c r="E337" s="34"/>
    </row>
    <row r="338" spans="3:5" s="33" customFormat="1">
      <c r="C338" s="34"/>
      <c r="D338" s="34"/>
      <c r="E338" s="34"/>
    </row>
    <row r="339" spans="3:5" s="33" customFormat="1">
      <c r="C339" s="34"/>
      <c r="D339" s="34"/>
      <c r="E339" s="34"/>
    </row>
    <row r="340" spans="3:5" s="33" customFormat="1">
      <c r="C340" s="34"/>
      <c r="D340" s="34"/>
      <c r="E340" s="34"/>
    </row>
    <row r="341" spans="3:5" s="33" customFormat="1">
      <c r="C341" s="34"/>
      <c r="D341" s="34"/>
      <c r="E341" s="34"/>
    </row>
    <row r="342" spans="3:5" s="33" customFormat="1">
      <c r="C342" s="34"/>
      <c r="D342" s="34"/>
      <c r="E342" s="34"/>
    </row>
    <row r="343" spans="3:5" s="33" customFormat="1">
      <c r="C343" s="34"/>
      <c r="D343" s="34"/>
      <c r="E343" s="34"/>
    </row>
    <row r="344" spans="3:5" s="33" customFormat="1">
      <c r="C344" s="34"/>
      <c r="D344" s="34"/>
      <c r="E344" s="34"/>
    </row>
    <row r="345" spans="3:5" s="33" customFormat="1">
      <c r="C345" s="34"/>
      <c r="D345" s="34"/>
      <c r="E345" s="34"/>
    </row>
    <row r="346" spans="3:5" s="33" customFormat="1">
      <c r="C346" s="34"/>
      <c r="D346" s="34"/>
      <c r="E346" s="34"/>
    </row>
    <row r="347" spans="3:5" s="33" customFormat="1">
      <c r="C347" s="34"/>
      <c r="D347" s="34"/>
      <c r="E347" s="34"/>
    </row>
    <row r="348" spans="3:5" s="33" customFormat="1">
      <c r="C348" s="34"/>
      <c r="D348" s="34"/>
      <c r="E348" s="34"/>
    </row>
    <row r="349" spans="3:5" s="33" customFormat="1">
      <c r="C349" s="34"/>
      <c r="D349" s="34"/>
      <c r="E349" s="34"/>
    </row>
    <row r="350" spans="3:5" s="33" customFormat="1">
      <c r="C350" s="34"/>
      <c r="D350" s="34"/>
      <c r="E350" s="34"/>
    </row>
    <row r="351" spans="3:5" s="33" customFormat="1">
      <c r="C351" s="34"/>
      <c r="D351" s="34"/>
      <c r="E351" s="34"/>
    </row>
    <row r="352" spans="3:5" s="33" customFormat="1">
      <c r="C352" s="34"/>
      <c r="D352" s="34"/>
      <c r="E352" s="34"/>
    </row>
    <row r="353" spans="3:5" s="33" customFormat="1">
      <c r="C353" s="34"/>
      <c r="D353" s="34"/>
      <c r="E353" s="34"/>
    </row>
    <row r="354" spans="3:5" s="33" customFormat="1">
      <c r="C354" s="34"/>
      <c r="D354" s="34"/>
      <c r="E354" s="34"/>
    </row>
    <row r="355" spans="3:5" s="33" customFormat="1">
      <c r="C355" s="34"/>
      <c r="D355" s="34"/>
      <c r="E355" s="34"/>
    </row>
    <row r="356" spans="3:5" s="33" customFormat="1">
      <c r="C356" s="34"/>
      <c r="D356" s="34"/>
      <c r="E356" s="34"/>
    </row>
    <row r="357" spans="3:5" s="33" customFormat="1">
      <c r="C357" s="34"/>
      <c r="D357" s="34"/>
      <c r="E357" s="34"/>
    </row>
    <row r="358" spans="3:5" s="33" customFormat="1">
      <c r="C358" s="34"/>
      <c r="D358" s="34"/>
      <c r="E358" s="34"/>
    </row>
    <row r="359" spans="3:5" s="33" customFormat="1">
      <c r="C359" s="34"/>
      <c r="D359" s="34"/>
      <c r="E359" s="34"/>
    </row>
    <row r="360" spans="3:5" s="33" customFormat="1">
      <c r="C360" s="34"/>
      <c r="D360" s="34"/>
      <c r="E360" s="34"/>
    </row>
    <row r="361" spans="3:5" s="33" customFormat="1">
      <c r="C361" s="34"/>
      <c r="D361" s="34"/>
      <c r="E361" s="34"/>
    </row>
    <row r="362" spans="3:5" s="33" customFormat="1">
      <c r="C362" s="34"/>
      <c r="D362" s="34"/>
      <c r="E362" s="34"/>
    </row>
    <row r="363" spans="3:5" s="33" customFormat="1">
      <c r="C363" s="34"/>
      <c r="D363" s="34"/>
      <c r="E363" s="34"/>
    </row>
    <row r="364" spans="3:5" s="33" customFormat="1">
      <c r="C364" s="34"/>
      <c r="D364" s="34"/>
      <c r="E364" s="34"/>
    </row>
    <row r="365" spans="3:5" s="33" customFormat="1">
      <c r="C365" s="34"/>
      <c r="D365" s="34"/>
      <c r="E365" s="34"/>
    </row>
    <row r="366" spans="3:5" s="33" customFormat="1">
      <c r="C366" s="34"/>
      <c r="D366" s="34"/>
      <c r="E366" s="34"/>
    </row>
    <row r="367" spans="3:5" s="33" customFormat="1">
      <c r="C367" s="34"/>
      <c r="D367" s="34"/>
      <c r="E367" s="34"/>
    </row>
  </sheetData>
  <mergeCells count="35">
    <mergeCell ref="A77:B77"/>
    <mergeCell ref="G77:H77"/>
    <mergeCell ref="L17:P17"/>
    <mergeCell ref="C72:K72"/>
    <mergeCell ref="A74:B74"/>
    <mergeCell ref="D74:E74"/>
    <mergeCell ref="G74:H74"/>
    <mergeCell ref="I74:M74"/>
    <mergeCell ref="N74:O74"/>
    <mergeCell ref="I15:K15"/>
    <mergeCell ref="A17:A18"/>
    <mergeCell ref="B17:B18"/>
    <mergeCell ref="C17:C18"/>
    <mergeCell ref="D17:D18"/>
    <mergeCell ref="E17:E18"/>
    <mergeCell ref="F17:K17"/>
    <mergeCell ref="A10:B10"/>
    <mergeCell ref="C10:N10"/>
    <mergeCell ref="A11:B11"/>
    <mergeCell ref="C11:N11"/>
    <mergeCell ref="A13:G13"/>
    <mergeCell ref="K13:M13"/>
    <mergeCell ref="N13:O13"/>
    <mergeCell ref="A7:B7"/>
    <mergeCell ref="C7:N7"/>
    <mergeCell ref="A8:B8"/>
    <mergeCell ref="C8:N8"/>
    <mergeCell ref="A9:B9"/>
    <mergeCell ref="C9:N9"/>
    <mergeCell ref="L1:P1"/>
    <mergeCell ref="D2:H2"/>
    <mergeCell ref="C3:N3"/>
    <mergeCell ref="C4:N4"/>
    <mergeCell ref="A6:B6"/>
    <mergeCell ref="C6:N6"/>
  </mergeCells>
  <pageMargins left="0.78740157480314965" right="0.78740157480314965" top="0.98425196850393704" bottom="0.78740157480314965" header="0.51181102362204722" footer="0.51181102362204722"/>
  <pageSetup paperSize="9" scale="87" fitToHeight="0" orientation="landscape" r:id="rId1"/>
  <headerFooter alignWithMargins="0">
    <oddFooter>&amp;R&amp;P lapa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352"/>
  <sheetViews>
    <sheetView view="pageBreakPreview" topLeftCell="A34" zoomScaleNormal="100" zoomScaleSheetLayoutView="100" workbookViewId="0">
      <selection activeCell="F21" sqref="F21:P55"/>
    </sheetView>
  </sheetViews>
  <sheetFormatPr defaultRowHeight="12.75"/>
  <cols>
    <col min="1" max="1" width="4.140625" style="37" customWidth="1"/>
    <col min="2" max="2" width="10.85546875" style="51" customWidth="1"/>
    <col min="3" max="3" width="40" style="54" customWidth="1"/>
    <col min="4" max="4" width="5.85546875" style="54" bestFit="1" customWidth="1"/>
    <col min="5" max="5" width="7.85546875" style="54" customWidth="1"/>
    <col min="6" max="6" width="5.7109375" style="51" bestFit="1" customWidth="1"/>
    <col min="7" max="7" width="5.7109375" style="37" bestFit="1" customWidth="1"/>
    <col min="8" max="8" width="7.28515625" style="37" customWidth="1"/>
    <col min="9" max="9" width="6.7109375" style="37" bestFit="1" customWidth="1"/>
    <col min="10" max="10" width="7" style="37" bestFit="1" customWidth="1"/>
    <col min="11" max="11" width="7" style="37" customWidth="1"/>
    <col min="12" max="16" width="8.42578125" style="37" customWidth="1"/>
    <col min="17" max="16384" width="9.140625" style="37"/>
  </cols>
  <sheetData>
    <row r="1" spans="1:16" s="33" customFormat="1" ht="18" customHeight="1">
      <c r="C1" s="34"/>
      <c r="D1" s="34"/>
      <c r="E1" s="34"/>
      <c r="L1" s="710" t="s">
        <v>68</v>
      </c>
      <c r="M1" s="710"/>
      <c r="N1" s="710"/>
      <c r="O1" s="710"/>
      <c r="P1" s="710"/>
    </row>
    <row r="2" spans="1:16" s="33" customFormat="1" ht="12.75" customHeight="1">
      <c r="C2" s="34"/>
      <c r="D2" s="711" t="s">
        <v>40</v>
      </c>
      <c r="E2" s="711"/>
      <c r="F2" s="711"/>
      <c r="G2" s="711"/>
      <c r="H2" s="711"/>
      <c r="I2" s="35" t="s">
        <v>869</v>
      </c>
    </row>
    <row r="3" spans="1:16" s="33" customFormat="1" ht="12.75" customHeight="1">
      <c r="C3" s="712" t="s">
        <v>872</v>
      </c>
      <c r="D3" s="712"/>
      <c r="E3" s="712"/>
      <c r="F3" s="712"/>
      <c r="G3" s="712"/>
      <c r="H3" s="712"/>
      <c r="I3" s="712"/>
      <c r="J3" s="712"/>
      <c r="K3" s="712"/>
      <c r="L3" s="712"/>
      <c r="M3" s="712"/>
      <c r="N3" s="712"/>
    </row>
    <row r="4" spans="1:16" s="33" customFormat="1" ht="12.75" customHeight="1">
      <c r="C4" s="713" t="s">
        <v>18</v>
      </c>
      <c r="D4" s="713"/>
      <c r="E4" s="713"/>
      <c r="F4" s="713"/>
      <c r="G4" s="713"/>
      <c r="H4" s="713"/>
      <c r="I4" s="713"/>
      <c r="J4" s="713"/>
      <c r="K4" s="713"/>
      <c r="L4" s="713"/>
      <c r="M4" s="713"/>
      <c r="N4" s="713"/>
    </row>
    <row r="5" spans="1:16" s="33" customFormat="1" ht="12.75" customHeight="1">
      <c r="C5" s="439"/>
      <c r="D5" s="439"/>
      <c r="E5" s="439"/>
      <c r="F5" s="439"/>
      <c r="G5" s="439"/>
      <c r="H5" s="439"/>
      <c r="I5" s="439"/>
      <c r="J5" s="439"/>
      <c r="K5" s="439"/>
      <c r="L5" s="439"/>
      <c r="M5" s="439"/>
      <c r="N5" s="439"/>
    </row>
    <row r="6" spans="1:16" s="33" customFormat="1" ht="26.25" customHeight="1">
      <c r="A6" s="714" t="s">
        <v>3</v>
      </c>
      <c r="B6" s="714"/>
      <c r="C6" s="715" t="str">
        <f>PBK!C26</f>
        <v>1. KĀRTA KATLU MĀJAS PĀRBŪVE PAR SOCIĀLĀS APRŪPES CENTRU UN KATLA MĀJAS NOVIETOŠANA</v>
      </c>
      <c r="D6" s="715"/>
      <c r="E6" s="715"/>
      <c r="F6" s="715"/>
      <c r="G6" s="715"/>
      <c r="H6" s="715"/>
      <c r="I6" s="715"/>
      <c r="J6" s="715"/>
      <c r="K6" s="715"/>
      <c r="L6" s="715"/>
      <c r="M6" s="715"/>
      <c r="N6" s="715"/>
    </row>
    <row r="7" spans="1:16" s="33" customFormat="1" ht="12.75" customHeight="1">
      <c r="A7" s="714" t="s">
        <v>4</v>
      </c>
      <c r="B7" s="714"/>
      <c r="C7" s="715" t="str">
        <f>PBK!C16</f>
        <v>1. KĀRTA KATLU MĀJAS PĀRBŪVE PAR SOCIĀLĀS APRŪPES CENTRU UN KATLA MĀJAS NOVIETOŠANA</v>
      </c>
      <c r="D7" s="715"/>
      <c r="E7" s="715"/>
      <c r="F7" s="715"/>
      <c r="G7" s="715"/>
      <c r="H7" s="715"/>
      <c r="I7" s="715"/>
      <c r="J7" s="715"/>
      <c r="K7" s="715"/>
      <c r="L7" s="715"/>
      <c r="M7" s="715"/>
      <c r="N7" s="715"/>
    </row>
    <row r="8" spans="1:16" s="33" customFormat="1" ht="12.75" customHeight="1">
      <c r="A8" s="714" t="s">
        <v>5</v>
      </c>
      <c r="B8" s="714"/>
      <c r="C8" s="715" t="str">
        <f>PBK!C17</f>
        <v>SIGULDAS IELA 7A, MORE, MORES PAGASTS, SIGULDAS NOVADS</v>
      </c>
      <c r="D8" s="715"/>
      <c r="E8" s="715"/>
      <c r="F8" s="715"/>
      <c r="G8" s="715"/>
      <c r="H8" s="715"/>
      <c r="I8" s="715"/>
      <c r="J8" s="715"/>
      <c r="K8" s="715"/>
      <c r="L8" s="715"/>
      <c r="M8" s="715"/>
      <c r="N8" s="715"/>
    </row>
    <row r="9" spans="1:16" s="33" customFormat="1">
      <c r="A9" s="714" t="s">
        <v>47</v>
      </c>
      <c r="B9" s="714"/>
      <c r="C9" s="715" t="str">
        <f>PBK!C18</f>
        <v>SIGULDAS NOVADA PAŠVALDĪBA</v>
      </c>
      <c r="D9" s="715"/>
      <c r="E9" s="715"/>
      <c r="F9" s="715"/>
      <c r="G9" s="715"/>
      <c r="H9" s="715"/>
      <c r="I9" s="715"/>
      <c r="J9" s="715"/>
      <c r="K9" s="715"/>
      <c r="L9" s="715"/>
      <c r="M9" s="715"/>
      <c r="N9" s="715"/>
    </row>
    <row r="10" spans="1:16" s="33" customFormat="1">
      <c r="A10" s="714" t="s">
        <v>6</v>
      </c>
      <c r="B10" s="714"/>
      <c r="C10" s="715">
        <f>PBK!C19</f>
        <v>0</v>
      </c>
      <c r="D10" s="715"/>
      <c r="E10" s="715"/>
      <c r="F10" s="715"/>
      <c r="G10" s="715"/>
      <c r="H10" s="715"/>
      <c r="I10" s="715"/>
      <c r="J10" s="715"/>
      <c r="K10" s="715"/>
      <c r="L10" s="715"/>
      <c r="M10" s="715"/>
      <c r="N10" s="715"/>
    </row>
    <row r="11" spans="1:16" s="33" customFormat="1">
      <c r="A11" s="714" t="s">
        <v>41</v>
      </c>
      <c r="B11" s="714"/>
      <c r="C11" s="715">
        <f>PBK!C20</f>
        <v>0</v>
      </c>
      <c r="D11" s="715"/>
      <c r="E11" s="715"/>
      <c r="F11" s="715"/>
      <c r="G11" s="715"/>
      <c r="H11" s="715"/>
      <c r="I11" s="715"/>
      <c r="J11" s="715"/>
      <c r="K11" s="715"/>
      <c r="L11" s="715"/>
      <c r="M11" s="715"/>
      <c r="N11" s="715"/>
    </row>
    <row r="12" spans="1:16" s="33" customFormat="1">
      <c r="A12" s="441"/>
      <c r="B12" s="441"/>
      <c r="C12" s="442"/>
      <c r="D12" s="442"/>
      <c r="E12" s="442"/>
      <c r="F12" s="442"/>
      <c r="G12" s="442"/>
      <c r="H12" s="442"/>
      <c r="I12" s="442"/>
      <c r="J12" s="442"/>
      <c r="K12" s="442"/>
      <c r="L12" s="442"/>
      <c r="M12" s="442"/>
      <c r="N12" s="442"/>
    </row>
    <row r="13" spans="1:16" s="33" customFormat="1" ht="12.75" customHeight="1">
      <c r="A13" s="714" t="s">
        <v>849</v>
      </c>
      <c r="B13" s="714"/>
      <c r="C13" s="714"/>
      <c r="D13" s="714"/>
      <c r="E13" s="714"/>
      <c r="F13" s="714"/>
      <c r="G13" s="714"/>
      <c r="H13" s="442"/>
      <c r="I13" s="442"/>
      <c r="J13" s="442"/>
      <c r="K13" s="715" t="s">
        <v>42</v>
      </c>
      <c r="L13" s="715"/>
      <c r="M13" s="715"/>
      <c r="N13" s="716">
        <f>P57</f>
        <v>0</v>
      </c>
      <c r="O13" s="716"/>
      <c r="P13" s="36" t="s">
        <v>48</v>
      </c>
    </row>
    <row r="14" spans="1:16" s="33" customFormat="1">
      <c r="A14" s="441"/>
      <c r="B14" s="441"/>
      <c r="C14" s="441"/>
      <c r="D14" s="441"/>
      <c r="E14" s="441"/>
      <c r="F14" s="441"/>
      <c r="G14" s="441"/>
      <c r="H14" s="442"/>
      <c r="I14" s="442"/>
      <c r="J14" s="442"/>
      <c r="K14" s="442"/>
      <c r="L14" s="442"/>
      <c r="M14" s="442"/>
      <c r="N14" s="443"/>
      <c r="O14" s="442"/>
      <c r="P14" s="36"/>
    </row>
    <row r="15" spans="1:16">
      <c r="B15" s="37"/>
      <c r="C15" s="37"/>
      <c r="D15" s="37"/>
      <c r="E15" s="37"/>
      <c r="F15" s="37"/>
      <c r="I15" s="717" t="s">
        <v>44</v>
      </c>
      <c r="J15" s="717"/>
      <c r="K15" s="717"/>
      <c r="L15" s="38">
        <v>2017</v>
      </c>
      <c r="M15" s="38" t="s">
        <v>43</v>
      </c>
      <c r="N15" s="38">
        <f>'1 KOPS'!E16</f>
        <v>0</v>
      </c>
      <c r="O15" s="103">
        <f>'1 KOPS'!F16</f>
        <v>0</v>
      </c>
      <c r="P15" s="103"/>
    </row>
    <row r="16" spans="1:16" ht="13.5" thickBot="1">
      <c r="B16" s="37"/>
      <c r="C16" s="37"/>
      <c r="D16" s="37"/>
      <c r="E16" s="37"/>
      <c r="F16" s="37"/>
      <c r="I16" s="440"/>
      <c r="J16" s="440"/>
      <c r="K16" s="440"/>
      <c r="L16" s="38"/>
      <c r="M16" s="38"/>
      <c r="N16" s="38"/>
      <c r="O16" s="111"/>
      <c r="P16" s="111"/>
    </row>
    <row r="17" spans="1:18" s="11" customFormat="1" ht="13.5" customHeight="1" thickBot="1">
      <c r="A17" s="718" t="s">
        <v>1</v>
      </c>
      <c r="B17" s="718" t="s">
        <v>29</v>
      </c>
      <c r="C17" s="720" t="s">
        <v>30</v>
      </c>
      <c r="D17" s="718" t="s">
        <v>31</v>
      </c>
      <c r="E17" s="718" t="s">
        <v>32</v>
      </c>
      <c r="F17" s="722" t="s">
        <v>33</v>
      </c>
      <c r="G17" s="723"/>
      <c r="H17" s="723"/>
      <c r="I17" s="723"/>
      <c r="J17" s="723"/>
      <c r="K17" s="724"/>
      <c r="L17" s="722" t="s">
        <v>34</v>
      </c>
      <c r="M17" s="723"/>
      <c r="N17" s="723"/>
      <c r="O17" s="723"/>
      <c r="P17" s="724"/>
    </row>
    <row r="18" spans="1:18" s="11" customFormat="1" ht="69.75" customHeight="1" thickBot="1">
      <c r="A18" s="719"/>
      <c r="B18" s="719"/>
      <c r="C18" s="721"/>
      <c r="D18" s="719"/>
      <c r="E18" s="719"/>
      <c r="F18" s="12" t="s">
        <v>35</v>
      </c>
      <c r="G18" s="13" t="s">
        <v>49</v>
      </c>
      <c r="H18" s="13" t="s">
        <v>50</v>
      </c>
      <c r="I18" s="13" t="s">
        <v>64</v>
      </c>
      <c r="J18" s="13" t="s">
        <v>52</v>
      </c>
      <c r="K18" s="12" t="s">
        <v>53</v>
      </c>
      <c r="L18" s="13" t="s">
        <v>36</v>
      </c>
      <c r="M18" s="13" t="s">
        <v>50</v>
      </c>
      <c r="N18" s="13" t="s">
        <v>64</v>
      </c>
      <c r="O18" s="13" t="s">
        <v>52</v>
      </c>
      <c r="P18" s="13" t="s">
        <v>54</v>
      </c>
    </row>
    <row r="19" spans="1:18" s="11" customFormat="1" ht="13.5" thickBot="1">
      <c r="A19" s="156" t="s">
        <v>37</v>
      </c>
      <c r="B19" s="157" t="s">
        <v>38</v>
      </c>
      <c r="C19" s="158">
        <v>3</v>
      </c>
      <c r="D19" s="159">
        <v>4</v>
      </c>
      <c r="E19" s="158">
        <v>5</v>
      </c>
      <c r="F19" s="159">
        <v>6</v>
      </c>
      <c r="G19" s="158">
        <v>7</v>
      </c>
      <c r="H19" s="158">
        <v>8</v>
      </c>
      <c r="I19" s="159">
        <v>9</v>
      </c>
      <c r="J19" s="159">
        <v>10</v>
      </c>
      <c r="K19" s="158">
        <v>11</v>
      </c>
      <c r="L19" s="158">
        <v>12</v>
      </c>
      <c r="M19" s="158">
        <v>13</v>
      </c>
      <c r="N19" s="159">
        <v>14</v>
      </c>
      <c r="O19" s="159">
        <v>15</v>
      </c>
      <c r="P19" s="160">
        <v>16</v>
      </c>
    </row>
    <row r="20" spans="1:18" ht="30" customHeight="1">
      <c r="A20" s="309"/>
      <c r="B20" s="310"/>
      <c r="C20" s="311" t="s">
        <v>1022</v>
      </c>
      <c r="D20" s="312"/>
      <c r="E20" s="313"/>
      <c r="F20" s="314"/>
      <c r="G20" s="314"/>
      <c r="H20" s="314"/>
      <c r="I20" s="314"/>
      <c r="J20" s="314"/>
      <c r="K20" s="314"/>
      <c r="L20" s="314"/>
      <c r="M20" s="314"/>
      <c r="N20" s="314"/>
      <c r="O20" s="314"/>
      <c r="P20" s="315"/>
    </row>
    <row r="21" spans="1:18" s="55" customFormat="1" ht="14.25" customHeight="1">
      <c r="A21" s="464">
        <v>1</v>
      </c>
      <c r="B21" s="465" t="s">
        <v>61</v>
      </c>
      <c r="C21" s="466" t="s">
        <v>788</v>
      </c>
      <c r="D21" s="467" t="s">
        <v>125</v>
      </c>
      <c r="E21" s="456">
        <f>17.7+3.8+2.2+4.3+7.2+4.4+2.8+5.1+3.3</f>
        <v>50.8</v>
      </c>
      <c r="F21" s="457"/>
      <c r="G21" s="457"/>
      <c r="H21" s="625"/>
      <c r="I21" s="457"/>
      <c r="J21" s="457"/>
      <c r="K21" s="457"/>
      <c r="L21" s="457"/>
      <c r="M21" s="457"/>
      <c r="N21" s="457"/>
      <c r="O21" s="457"/>
      <c r="P21" s="628"/>
    </row>
    <row r="22" spans="1:18" s="55" customFormat="1" ht="14.25" customHeight="1">
      <c r="A22" s="464">
        <v>2</v>
      </c>
      <c r="B22" s="465" t="s">
        <v>61</v>
      </c>
      <c r="C22" s="466" t="s">
        <v>800</v>
      </c>
      <c r="D22" s="467" t="s">
        <v>165</v>
      </c>
      <c r="E22" s="456">
        <f>E21*0.2</f>
        <v>10.16</v>
      </c>
      <c r="F22" s="457"/>
      <c r="G22" s="457"/>
      <c r="H22" s="625"/>
      <c r="I22" s="457"/>
      <c r="J22" s="457"/>
      <c r="K22" s="457"/>
      <c r="L22" s="457"/>
      <c r="M22" s="457"/>
      <c r="N22" s="457"/>
      <c r="O22" s="457"/>
      <c r="P22" s="628"/>
    </row>
    <row r="23" spans="1:18" s="55" customFormat="1" ht="14.25" customHeight="1">
      <c r="A23" s="464">
        <v>3</v>
      </c>
      <c r="B23" s="465"/>
      <c r="C23" s="468" t="s">
        <v>789</v>
      </c>
      <c r="D23" s="467" t="s">
        <v>165</v>
      </c>
      <c r="E23" s="456">
        <f>E22*1.3</f>
        <v>13.208</v>
      </c>
      <c r="F23" s="457"/>
      <c r="G23" s="457"/>
      <c r="H23" s="625"/>
      <c r="I23" s="457"/>
      <c r="J23" s="457"/>
      <c r="K23" s="457"/>
      <c r="L23" s="457"/>
      <c r="M23" s="457"/>
      <c r="N23" s="457"/>
      <c r="O23" s="457"/>
      <c r="P23" s="628"/>
    </row>
    <row r="24" spans="1:18" s="55" customFormat="1" ht="14.25" customHeight="1">
      <c r="A24" s="464">
        <v>4</v>
      </c>
      <c r="B24" s="465" t="s">
        <v>61</v>
      </c>
      <c r="C24" s="466" t="s">
        <v>790</v>
      </c>
      <c r="D24" s="467" t="s">
        <v>125</v>
      </c>
      <c r="E24" s="456">
        <f>E21</f>
        <v>50.8</v>
      </c>
      <c r="F24" s="457"/>
      <c r="G24" s="457"/>
      <c r="H24" s="625"/>
      <c r="I24" s="457"/>
      <c r="J24" s="457"/>
      <c r="K24" s="457"/>
      <c r="L24" s="457"/>
      <c r="M24" s="457"/>
      <c r="N24" s="457"/>
      <c r="O24" s="457"/>
      <c r="P24" s="628"/>
    </row>
    <row r="25" spans="1:18" s="55" customFormat="1" ht="14.25" customHeight="1">
      <c r="A25" s="464">
        <v>5</v>
      </c>
      <c r="B25" s="465" t="s">
        <v>61</v>
      </c>
      <c r="C25" s="466" t="s">
        <v>890</v>
      </c>
      <c r="D25" s="467" t="s">
        <v>125</v>
      </c>
      <c r="E25" s="456">
        <f>E21</f>
        <v>50.8</v>
      </c>
      <c r="F25" s="457"/>
      <c r="G25" s="457"/>
      <c r="H25" s="625"/>
      <c r="I25" s="457"/>
      <c r="J25" s="457"/>
      <c r="K25" s="457"/>
      <c r="L25" s="457"/>
      <c r="M25" s="457"/>
      <c r="N25" s="457"/>
      <c r="O25" s="457"/>
      <c r="P25" s="628"/>
    </row>
    <row r="26" spans="1:18" s="55" customFormat="1" ht="14.25" customHeight="1">
      <c r="A26" s="464">
        <v>6</v>
      </c>
      <c r="B26" s="465"/>
      <c r="C26" s="468" t="s">
        <v>891</v>
      </c>
      <c r="D26" s="467" t="s">
        <v>125</v>
      </c>
      <c r="E26" s="456">
        <f>E25*1.02</f>
        <v>51.815999999999995</v>
      </c>
      <c r="F26" s="457"/>
      <c r="G26" s="457"/>
      <c r="H26" s="625"/>
      <c r="I26" s="457"/>
      <c r="J26" s="457"/>
      <c r="K26" s="457"/>
      <c r="L26" s="457"/>
      <c r="M26" s="457"/>
      <c r="N26" s="457"/>
      <c r="O26" s="457"/>
      <c r="P26" s="628"/>
    </row>
    <row r="27" spans="1:18" s="116" customFormat="1" ht="14.25" customHeight="1">
      <c r="A27" s="464">
        <v>7</v>
      </c>
      <c r="B27" s="123" t="s">
        <v>61</v>
      </c>
      <c r="C27" s="117" t="s">
        <v>873</v>
      </c>
      <c r="D27" s="118" t="s">
        <v>125</v>
      </c>
      <c r="E27" s="209">
        <f>E21</f>
        <v>50.8</v>
      </c>
      <c r="F27" s="27"/>
      <c r="G27" s="624"/>
      <c r="H27" s="625"/>
      <c r="I27" s="624"/>
      <c r="J27" s="624"/>
      <c r="K27" s="624"/>
      <c r="L27" s="624"/>
      <c r="M27" s="624"/>
      <c r="N27" s="624"/>
      <c r="O27" s="624"/>
      <c r="P27" s="626"/>
      <c r="Q27" s="119"/>
      <c r="R27" s="119"/>
    </row>
    <row r="28" spans="1:18" s="116" customFormat="1" ht="14.25" customHeight="1">
      <c r="A28" s="464">
        <v>8</v>
      </c>
      <c r="B28" s="123"/>
      <c r="C28" s="308" t="s">
        <v>874</v>
      </c>
      <c r="D28" s="118" t="s">
        <v>408</v>
      </c>
      <c r="E28" s="209">
        <f>E26*1.9*1.05</f>
        <v>103.37291999999999</v>
      </c>
      <c r="F28" s="27"/>
      <c r="G28" s="624"/>
      <c r="H28" s="625"/>
      <c r="I28" s="624"/>
      <c r="J28" s="624"/>
      <c r="K28" s="624"/>
      <c r="L28" s="624"/>
      <c r="M28" s="624"/>
      <c r="N28" s="624"/>
      <c r="O28" s="624"/>
      <c r="P28" s="626"/>
      <c r="Q28" s="119"/>
      <c r="R28" s="119"/>
    </row>
    <row r="29" spans="1:18" s="116" customFormat="1" ht="14.25" customHeight="1">
      <c r="A29" s="464">
        <v>9</v>
      </c>
      <c r="B29" s="123"/>
      <c r="C29" s="308" t="s">
        <v>875</v>
      </c>
      <c r="D29" s="118" t="s">
        <v>125</v>
      </c>
      <c r="E29" s="209">
        <f>E27</f>
        <v>50.8</v>
      </c>
      <c r="F29" s="27"/>
      <c r="G29" s="624"/>
      <c r="H29" s="625"/>
      <c r="I29" s="624"/>
      <c r="J29" s="624"/>
      <c r="K29" s="624"/>
      <c r="L29" s="624"/>
      <c r="M29" s="624"/>
      <c r="N29" s="624"/>
      <c r="O29" s="624"/>
      <c r="P29" s="626"/>
      <c r="Q29" s="119"/>
      <c r="R29" s="119"/>
    </row>
    <row r="30" spans="1:18" s="116" customFormat="1" ht="14.25" customHeight="1">
      <c r="A30" s="464">
        <v>10</v>
      </c>
      <c r="B30" s="123" t="s">
        <v>61</v>
      </c>
      <c r="C30" s="117" t="s">
        <v>876</v>
      </c>
      <c r="D30" s="118" t="s">
        <v>125</v>
      </c>
      <c r="E30" s="209">
        <f>E21</f>
        <v>50.8</v>
      </c>
      <c r="F30" s="27"/>
      <c r="G30" s="624"/>
      <c r="H30" s="625"/>
      <c r="I30" s="624"/>
      <c r="J30" s="624"/>
      <c r="K30" s="624"/>
      <c r="L30" s="624"/>
      <c r="M30" s="624"/>
      <c r="N30" s="624"/>
      <c r="O30" s="624"/>
      <c r="P30" s="626"/>
      <c r="Q30" s="119"/>
      <c r="R30" s="119"/>
    </row>
    <row r="31" spans="1:18" s="116" customFormat="1" ht="14.25" customHeight="1">
      <c r="A31" s="464">
        <v>11</v>
      </c>
      <c r="B31" s="123"/>
      <c r="C31" s="308" t="s">
        <v>877</v>
      </c>
      <c r="D31" s="118" t="s">
        <v>165</v>
      </c>
      <c r="E31" s="209">
        <f>E30*0.05*1.03</f>
        <v>2.6162000000000001</v>
      </c>
      <c r="F31" s="27"/>
      <c r="G31" s="624"/>
      <c r="H31" s="625"/>
      <c r="I31" s="624"/>
      <c r="J31" s="624"/>
      <c r="K31" s="624"/>
      <c r="L31" s="624"/>
      <c r="M31" s="624"/>
      <c r="N31" s="624"/>
      <c r="O31" s="624"/>
      <c r="P31" s="626"/>
      <c r="Q31" s="119"/>
      <c r="R31" s="119"/>
    </row>
    <row r="32" spans="1:18" s="116" customFormat="1" ht="14.25" customHeight="1">
      <c r="A32" s="464">
        <v>12</v>
      </c>
      <c r="B32" s="123" t="s">
        <v>61</v>
      </c>
      <c r="C32" s="117" t="s">
        <v>878</v>
      </c>
      <c r="D32" s="118" t="s">
        <v>125</v>
      </c>
      <c r="E32" s="209">
        <f>E26*1.1</f>
        <v>56.997599999999998</v>
      </c>
      <c r="F32" s="27"/>
      <c r="G32" s="624"/>
      <c r="H32" s="625"/>
      <c r="I32" s="624"/>
      <c r="J32" s="624"/>
      <c r="K32" s="624"/>
      <c r="L32" s="624"/>
      <c r="M32" s="624"/>
      <c r="N32" s="624"/>
      <c r="O32" s="624"/>
      <c r="P32" s="626"/>
      <c r="Q32" s="119"/>
      <c r="R32" s="119"/>
    </row>
    <row r="33" spans="1:18" s="116" customFormat="1" ht="14.25" customHeight="1">
      <c r="A33" s="464">
        <v>13</v>
      </c>
      <c r="B33" s="123"/>
      <c r="C33" s="308" t="s">
        <v>879</v>
      </c>
      <c r="D33" s="118" t="s">
        <v>125</v>
      </c>
      <c r="E33" s="209">
        <f>E32*1.15</f>
        <v>65.547239999999988</v>
      </c>
      <c r="F33" s="27"/>
      <c r="G33" s="624"/>
      <c r="H33" s="625"/>
      <c r="I33" s="624"/>
      <c r="J33" s="624"/>
      <c r="K33" s="624"/>
      <c r="L33" s="624"/>
      <c r="M33" s="624"/>
      <c r="N33" s="624"/>
      <c r="O33" s="624"/>
      <c r="P33" s="626"/>
      <c r="Q33" s="119"/>
      <c r="R33" s="119"/>
    </row>
    <row r="34" spans="1:18" s="116" customFormat="1" ht="14.25" customHeight="1">
      <c r="A34" s="464">
        <v>14</v>
      </c>
      <c r="B34" s="123"/>
      <c r="C34" s="308" t="s">
        <v>880</v>
      </c>
      <c r="D34" s="118" t="s">
        <v>408</v>
      </c>
      <c r="E34" s="209">
        <f>E32*4.5</f>
        <v>256.48919999999998</v>
      </c>
      <c r="F34" s="27"/>
      <c r="G34" s="624"/>
      <c r="H34" s="625"/>
      <c r="I34" s="624"/>
      <c r="J34" s="624"/>
      <c r="K34" s="624"/>
      <c r="L34" s="624"/>
      <c r="M34" s="624"/>
      <c r="N34" s="624"/>
      <c r="O34" s="624"/>
      <c r="P34" s="626"/>
      <c r="Q34" s="119"/>
      <c r="R34" s="119"/>
    </row>
    <row r="35" spans="1:18" s="116" customFormat="1" ht="14.25" customHeight="1">
      <c r="A35" s="464">
        <v>15</v>
      </c>
      <c r="B35" s="123"/>
      <c r="C35" s="308" t="s">
        <v>881</v>
      </c>
      <c r="D35" s="118" t="s">
        <v>408</v>
      </c>
      <c r="E35" s="209">
        <f>E32*0.6</f>
        <v>34.198560000000001</v>
      </c>
      <c r="F35" s="27"/>
      <c r="G35" s="624"/>
      <c r="H35" s="625"/>
      <c r="I35" s="624"/>
      <c r="J35" s="624"/>
      <c r="K35" s="624"/>
      <c r="L35" s="624"/>
      <c r="M35" s="624"/>
      <c r="N35" s="624"/>
      <c r="O35" s="624"/>
      <c r="P35" s="626"/>
      <c r="Q35" s="119"/>
      <c r="R35" s="119"/>
    </row>
    <row r="36" spans="1:18" s="116" customFormat="1" ht="14.25" customHeight="1">
      <c r="A36" s="464">
        <v>16</v>
      </c>
      <c r="B36" s="123"/>
      <c r="C36" s="308" t="s">
        <v>155</v>
      </c>
      <c r="D36" s="118" t="s">
        <v>125</v>
      </c>
      <c r="E36" s="316">
        <f>E32</f>
        <v>56.997599999999998</v>
      </c>
      <c r="F36" s="27"/>
      <c r="G36" s="624"/>
      <c r="H36" s="625"/>
      <c r="I36" s="624"/>
      <c r="J36" s="624"/>
      <c r="K36" s="624"/>
      <c r="L36" s="624"/>
      <c r="M36" s="624"/>
      <c r="N36" s="624"/>
      <c r="O36" s="624"/>
      <c r="P36" s="626"/>
      <c r="Q36" s="119"/>
      <c r="R36" s="119"/>
    </row>
    <row r="37" spans="1:18" ht="30" customHeight="1">
      <c r="A37" s="309"/>
      <c r="B37" s="310"/>
      <c r="C37" s="311" t="s">
        <v>1023</v>
      </c>
      <c r="D37" s="312"/>
      <c r="E37" s="313"/>
      <c r="F37" s="639"/>
      <c r="G37" s="639"/>
      <c r="H37" s="639"/>
      <c r="I37" s="639"/>
      <c r="J37" s="639"/>
      <c r="K37" s="639"/>
      <c r="L37" s="639"/>
      <c r="M37" s="639"/>
      <c r="N37" s="639"/>
      <c r="O37" s="639"/>
      <c r="P37" s="640"/>
    </row>
    <row r="38" spans="1:18" s="55" customFormat="1" ht="14.25" customHeight="1">
      <c r="A38" s="464">
        <v>1</v>
      </c>
      <c r="B38" s="465" t="s">
        <v>61</v>
      </c>
      <c r="C38" s="466" t="s">
        <v>788</v>
      </c>
      <c r="D38" s="467" t="s">
        <v>125</v>
      </c>
      <c r="E38" s="456">
        <f>2.4*2.6+2.4*2.75+5.8*1.5+0.5</f>
        <v>22.04</v>
      </c>
      <c r="F38" s="457"/>
      <c r="G38" s="457"/>
      <c r="H38" s="625"/>
      <c r="I38" s="457"/>
      <c r="J38" s="457"/>
      <c r="K38" s="457"/>
      <c r="L38" s="457"/>
      <c r="M38" s="457"/>
      <c r="N38" s="457"/>
      <c r="O38" s="457"/>
      <c r="P38" s="628"/>
    </row>
    <row r="39" spans="1:18" s="55" customFormat="1" ht="14.25" customHeight="1">
      <c r="A39" s="464">
        <v>2</v>
      </c>
      <c r="B39" s="465" t="s">
        <v>61</v>
      </c>
      <c r="C39" s="466" t="s">
        <v>800</v>
      </c>
      <c r="D39" s="467" t="s">
        <v>165</v>
      </c>
      <c r="E39" s="456">
        <f>E38*0.2</f>
        <v>4.4080000000000004</v>
      </c>
      <c r="F39" s="457"/>
      <c r="G39" s="457"/>
      <c r="H39" s="625"/>
      <c r="I39" s="457"/>
      <c r="J39" s="457"/>
      <c r="K39" s="457"/>
      <c r="L39" s="457"/>
      <c r="M39" s="457"/>
      <c r="N39" s="457"/>
      <c r="O39" s="457"/>
      <c r="P39" s="628"/>
    </row>
    <row r="40" spans="1:18" s="55" customFormat="1" ht="14.25" customHeight="1">
      <c r="A40" s="464">
        <v>3</v>
      </c>
      <c r="B40" s="465"/>
      <c r="C40" s="468" t="s">
        <v>789</v>
      </c>
      <c r="D40" s="467" t="s">
        <v>165</v>
      </c>
      <c r="E40" s="456">
        <f>E39*1.3</f>
        <v>5.7304000000000004</v>
      </c>
      <c r="F40" s="457"/>
      <c r="G40" s="457"/>
      <c r="H40" s="625"/>
      <c r="I40" s="457"/>
      <c r="J40" s="457"/>
      <c r="K40" s="457"/>
      <c r="L40" s="457"/>
      <c r="M40" s="457"/>
      <c r="N40" s="457"/>
      <c r="O40" s="457"/>
      <c r="P40" s="628"/>
    </row>
    <row r="41" spans="1:18" s="55" customFormat="1" ht="14.25" customHeight="1">
      <c r="A41" s="464">
        <v>4</v>
      </c>
      <c r="B41" s="465" t="s">
        <v>61</v>
      </c>
      <c r="C41" s="466" t="s">
        <v>790</v>
      </c>
      <c r="D41" s="467" t="s">
        <v>125</v>
      </c>
      <c r="E41" s="456">
        <f>E38</f>
        <v>22.04</v>
      </c>
      <c r="F41" s="457"/>
      <c r="G41" s="457"/>
      <c r="H41" s="625"/>
      <c r="I41" s="457"/>
      <c r="J41" s="457"/>
      <c r="K41" s="457"/>
      <c r="L41" s="457"/>
      <c r="M41" s="457"/>
      <c r="N41" s="457"/>
      <c r="O41" s="457"/>
      <c r="P41" s="628"/>
    </row>
    <row r="42" spans="1:18" s="55" customFormat="1" ht="14.25" customHeight="1">
      <c r="A42" s="464">
        <v>5</v>
      </c>
      <c r="B42" s="465" t="s">
        <v>61</v>
      </c>
      <c r="C42" s="466" t="s">
        <v>890</v>
      </c>
      <c r="D42" s="467" t="s">
        <v>125</v>
      </c>
      <c r="E42" s="456">
        <f>E38</f>
        <v>22.04</v>
      </c>
      <c r="F42" s="457"/>
      <c r="G42" s="457"/>
      <c r="H42" s="625"/>
      <c r="I42" s="457"/>
      <c r="J42" s="457"/>
      <c r="K42" s="457"/>
      <c r="L42" s="457"/>
      <c r="M42" s="457"/>
      <c r="N42" s="457"/>
      <c r="O42" s="457"/>
      <c r="P42" s="628"/>
    </row>
    <row r="43" spans="1:18" s="55" customFormat="1" ht="14.25" customHeight="1">
      <c r="A43" s="464">
        <v>6</v>
      </c>
      <c r="B43" s="465"/>
      <c r="C43" s="468" t="s">
        <v>891</v>
      </c>
      <c r="D43" s="467" t="s">
        <v>125</v>
      </c>
      <c r="E43" s="456">
        <f>E42*1.02</f>
        <v>22.480799999999999</v>
      </c>
      <c r="F43" s="457"/>
      <c r="G43" s="457"/>
      <c r="H43" s="625"/>
      <c r="I43" s="457"/>
      <c r="J43" s="457"/>
      <c r="K43" s="457"/>
      <c r="L43" s="457"/>
      <c r="M43" s="457"/>
      <c r="N43" s="457"/>
      <c r="O43" s="457"/>
      <c r="P43" s="628"/>
    </row>
    <row r="44" spans="1:18" s="116" customFormat="1" ht="14.25" customHeight="1">
      <c r="A44" s="464">
        <v>7</v>
      </c>
      <c r="B44" s="123" t="s">
        <v>61</v>
      </c>
      <c r="C44" s="117" t="s">
        <v>873</v>
      </c>
      <c r="D44" s="118" t="s">
        <v>125</v>
      </c>
      <c r="E44" s="209">
        <f>E38</f>
        <v>22.04</v>
      </c>
      <c r="F44" s="27"/>
      <c r="G44" s="624"/>
      <c r="H44" s="625"/>
      <c r="I44" s="624"/>
      <c r="J44" s="624"/>
      <c r="K44" s="624"/>
      <c r="L44" s="624"/>
      <c r="M44" s="624"/>
      <c r="N44" s="624"/>
      <c r="O44" s="624"/>
      <c r="P44" s="626"/>
      <c r="Q44" s="119"/>
      <c r="R44" s="119"/>
    </row>
    <row r="45" spans="1:18" s="116" customFormat="1" ht="14.25" customHeight="1">
      <c r="A45" s="464">
        <v>8</v>
      </c>
      <c r="B45" s="123"/>
      <c r="C45" s="308" t="s">
        <v>874</v>
      </c>
      <c r="D45" s="118" t="s">
        <v>408</v>
      </c>
      <c r="E45" s="209">
        <f>E43*1.9*1.05</f>
        <v>44.849195999999999</v>
      </c>
      <c r="F45" s="27"/>
      <c r="G45" s="624"/>
      <c r="H45" s="625"/>
      <c r="I45" s="624"/>
      <c r="J45" s="624"/>
      <c r="K45" s="624"/>
      <c r="L45" s="624"/>
      <c r="M45" s="624"/>
      <c r="N45" s="624"/>
      <c r="O45" s="624"/>
      <c r="P45" s="626"/>
      <c r="Q45" s="119"/>
      <c r="R45" s="119"/>
    </row>
    <row r="46" spans="1:18" s="116" customFormat="1" ht="14.25" customHeight="1">
      <c r="A46" s="464">
        <v>9</v>
      </c>
      <c r="B46" s="123"/>
      <c r="C46" s="308" t="s">
        <v>875</v>
      </c>
      <c r="D46" s="118" t="s">
        <v>125</v>
      </c>
      <c r="E46" s="209">
        <f>E44</f>
        <v>22.04</v>
      </c>
      <c r="F46" s="27"/>
      <c r="G46" s="624"/>
      <c r="H46" s="625"/>
      <c r="I46" s="624"/>
      <c r="J46" s="624"/>
      <c r="K46" s="624"/>
      <c r="L46" s="624"/>
      <c r="M46" s="624"/>
      <c r="N46" s="624"/>
      <c r="O46" s="624"/>
      <c r="P46" s="626"/>
      <c r="Q46" s="119"/>
      <c r="R46" s="119"/>
    </row>
    <row r="47" spans="1:18" s="116" customFormat="1" ht="14.25" customHeight="1">
      <c r="A47" s="464">
        <v>10</v>
      </c>
      <c r="B47" s="123" t="s">
        <v>61</v>
      </c>
      <c r="C47" s="117" t="s">
        <v>882</v>
      </c>
      <c r="D47" s="118" t="s">
        <v>125</v>
      </c>
      <c r="E47" s="209">
        <f>E43</f>
        <v>22.480799999999999</v>
      </c>
      <c r="F47" s="27"/>
      <c r="G47" s="624"/>
      <c r="H47" s="625"/>
      <c r="I47" s="624"/>
      <c r="J47" s="624"/>
      <c r="K47" s="624"/>
      <c r="L47" s="624"/>
      <c r="M47" s="624"/>
      <c r="N47" s="624"/>
      <c r="O47" s="624"/>
      <c r="P47" s="626"/>
      <c r="Q47" s="119"/>
      <c r="R47" s="119"/>
    </row>
    <row r="48" spans="1:18" s="116" customFormat="1" ht="14.25" customHeight="1">
      <c r="A48" s="464">
        <v>11</v>
      </c>
      <c r="B48" s="123"/>
      <c r="C48" s="308" t="s">
        <v>877</v>
      </c>
      <c r="D48" s="118" t="s">
        <v>165</v>
      </c>
      <c r="E48" s="209">
        <f>E47*0.062*1.03</f>
        <v>1.4356238880000001</v>
      </c>
      <c r="F48" s="27"/>
      <c r="G48" s="624"/>
      <c r="H48" s="625"/>
      <c r="I48" s="624"/>
      <c r="J48" s="624"/>
      <c r="K48" s="624"/>
      <c r="L48" s="624"/>
      <c r="M48" s="624"/>
      <c r="N48" s="624"/>
      <c r="O48" s="624"/>
      <c r="P48" s="626"/>
      <c r="Q48" s="119"/>
      <c r="R48" s="119"/>
    </row>
    <row r="49" spans="1:18" s="116" customFormat="1" ht="27" customHeight="1">
      <c r="A49" s="464">
        <v>12</v>
      </c>
      <c r="B49" s="123" t="s">
        <v>61</v>
      </c>
      <c r="C49" s="117" t="s">
        <v>889</v>
      </c>
      <c r="D49" s="118" t="s">
        <v>125</v>
      </c>
      <c r="E49" s="209">
        <f>E43*1.11</f>
        <v>24.953688</v>
      </c>
      <c r="F49" s="27"/>
      <c r="G49" s="624"/>
      <c r="H49" s="625"/>
      <c r="I49" s="624"/>
      <c r="J49" s="624"/>
      <c r="K49" s="624"/>
      <c r="L49" s="624"/>
      <c r="M49" s="624"/>
      <c r="N49" s="624"/>
      <c r="O49" s="624"/>
      <c r="P49" s="626"/>
      <c r="Q49" s="119"/>
      <c r="R49" s="119"/>
    </row>
    <row r="50" spans="1:18" s="116" customFormat="1" ht="14.25" customHeight="1">
      <c r="A50" s="464">
        <v>13</v>
      </c>
      <c r="B50" s="123"/>
      <c r="C50" s="308" t="s">
        <v>885</v>
      </c>
      <c r="D50" s="118" t="s">
        <v>886</v>
      </c>
      <c r="E50" s="209">
        <f>E49*0.15</f>
        <v>3.7430531999999999</v>
      </c>
      <c r="F50" s="27"/>
      <c r="G50" s="624"/>
      <c r="H50" s="625"/>
      <c r="I50" s="624"/>
      <c r="J50" s="624"/>
      <c r="K50" s="624"/>
      <c r="L50" s="624"/>
      <c r="M50" s="624"/>
      <c r="N50" s="624"/>
      <c r="O50" s="624"/>
      <c r="P50" s="626"/>
      <c r="Q50" s="119"/>
      <c r="R50" s="119"/>
    </row>
    <row r="51" spans="1:18" s="116" customFormat="1" ht="14.25" customHeight="1">
      <c r="A51" s="464">
        <v>14</v>
      </c>
      <c r="B51" s="123"/>
      <c r="C51" s="308" t="s">
        <v>883</v>
      </c>
      <c r="D51" s="118" t="s">
        <v>408</v>
      </c>
      <c r="E51" s="209">
        <f>E49</f>
        <v>24.953688</v>
      </c>
      <c r="F51" s="27"/>
      <c r="G51" s="624"/>
      <c r="H51" s="625"/>
      <c r="I51" s="624"/>
      <c r="J51" s="624"/>
      <c r="K51" s="624"/>
      <c r="L51" s="624"/>
      <c r="M51" s="624"/>
      <c r="N51" s="624"/>
      <c r="O51" s="624"/>
      <c r="P51" s="626"/>
      <c r="Q51" s="119"/>
      <c r="R51" s="119"/>
    </row>
    <row r="52" spans="1:18" s="116" customFormat="1" ht="14.25" customHeight="1">
      <c r="A52" s="464">
        <v>15</v>
      </c>
      <c r="B52" s="123"/>
      <c r="C52" s="308" t="s">
        <v>884</v>
      </c>
      <c r="D52" s="118" t="s">
        <v>408</v>
      </c>
      <c r="E52" s="209">
        <f>E49*0.35</f>
        <v>8.7337907999999995</v>
      </c>
      <c r="F52" s="27"/>
      <c r="G52" s="624"/>
      <c r="H52" s="625"/>
      <c r="I52" s="624"/>
      <c r="J52" s="624"/>
      <c r="K52" s="624"/>
      <c r="L52" s="624"/>
      <c r="M52" s="624"/>
      <c r="N52" s="624"/>
      <c r="O52" s="624"/>
      <c r="P52" s="626"/>
      <c r="Q52" s="119"/>
      <c r="R52" s="119"/>
    </row>
    <row r="53" spans="1:18" s="116" customFormat="1" ht="14.25" customHeight="1">
      <c r="A53" s="464">
        <v>16</v>
      </c>
      <c r="B53" s="123"/>
      <c r="C53" s="308" t="s">
        <v>887</v>
      </c>
      <c r="D53" s="118" t="s">
        <v>125</v>
      </c>
      <c r="E53" s="209">
        <f>E49*1.15</f>
        <v>28.696741199999998</v>
      </c>
      <c r="F53" s="27"/>
      <c r="G53" s="624"/>
      <c r="H53" s="625"/>
      <c r="I53" s="624"/>
      <c r="J53" s="624"/>
      <c r="K53" s="624"/>
      <c r="L53" s="624"/>
      <c r="M53" s="624"/>
      <c r="N53" s="624"/>
      <c r="O53" s="624"/>
      <c r="P53" s="626"/>
      <c r="Q53" s="119"/>
      <c r="R53" s="119"/>
    </row>
    <row r="54" spans="1:18" s="116" customFormat="1" ht="14.25" customHeight="1">
      <c r="A54" s="464">
        <v>17</v>
      </c>
      <c r="B54" s="123"/>
      <c r="C54" s="308" t="s">
        <v>888</v>
      </c>
      <c r="D54" s="118" t="s">
        <v>92</v>
      </c>
      <c r="E54" s="209">
        <f>E49*0.65</f>
        <v>16.219897200000002</v>
      </c>
      <c r="F54" s="27"/>
      <c r="G54" s="624"/>
      <c r="H54" s="625"/>
      <c r="I54" s="624"/>
      <c r="J54" s="624"/>
      <c r="K54" s="624"/>
      <c r="L54" s="624"/>
      <c r="M54" s="624"/>
      <c r="N54" s="624"/>
      <c r="O54" s="624"/>
      <c r="P54" s="626"/>
      <c r="Q54" s="119"/>
      <c r="R54" s="119"/>
    </row>
    <row r="55" spans="1:18" s="116" customFormat="1" ht="14.25" customHeight="1">
      <c r="A55" s="464">
        <v>18</v>
      </c>
      <c r="B55" s="123"/>
      <c r="C55" s="308" t="s">
        <v>155</v>
      </c>
      <c r="D55" s="118" t="s">
        <v>125</v>
      </c>
      <c r="E55" s="316">
        <f>E49</f>
        <v>24.953688</v>
      </c>
      <c r="F55" s="27"/>
      <c r="G55" s="624"/>
      <c r="H55" s="625"/>
      <c r="I55" s="624"/>
      <c r="J55" s="624"/>
      <c r="K55" s="624"/>
      <c r="L55" s="624"/>
      <c r="M55" s="624"/>
      <c r="N55" s="624"/>
      <c r="O55" s="624"/>
      <c r="P55" s="626"/>
      <c r="Q55" s="119"/>
      <c r="R55" s="119"/>
    </row>
    <row r="56" spans="1:18" ht="14.25" customHeight="1" thickBot="1">
      <c r="A56" s="45"/>
      <c r="B56" s="46"/>
      <c r="C56" s="47"/>
      <c r="D56" s="48"/>
      <c r="E56" s="49"/>
      <c r="F56" s="50"/>
      <c r="G56" s="50"/>
      <c r="H56" s="50"/>
      <c r="I56" s="50"/>
      <c r="J56" s="50"/>
      <c r="K56" s="50"/>
      <c r="L56" s="50"/>
      <c r="M56" s="50"/>
      <c r="N56" s="50"/>
      <c r="O56" s="28"/>
      <c r="P56" s="29"/>
    </row>
    <row r="57" spans="1:18" ht="13.5" thickBot="1">
      <c r="A57" s="124"/>
      <c r="B57" s="125"/>
      <c r="C57" s="725" t="s">
        <v>65</v>
      </c>
      <c r="D57" s="726"/>
      <c r="E57" s="726"/>
      <c r="F57" s="726"/>
      <c r="G57" s="726"/>
      <c r="H57" s="726"/>
      <c r="I57" s="726"/>
      <c r="J57" s="726"/>
      <c r="K57" s="727"/>
      <c r="L57" s="632">
        <f>SUM(L20:L56)</f>
        <v>0</v>
      </c>
      <c r="M57" s="632">
        <f>SUM(M20:M56)</f>
        <v>0</v>
      </c>
      <c r="N57" s="632">
        <f>SUM(N20:N56)</f>
        <v>0</v>
      </c>
      <c r="O57" s="632">
        <f>SUM(O20:O56)</f>
        <v>0</v>
      </c>
      <c r="P57" s="633">
        <f>SUM(P20:P56)</f>
        <v>0</v>
      </c>
    </row>
    <row r="58" spans="1:18" s="33" customFormat="1">
      <c r="C58" s="34"/>
      <c r="D58" s="34"/>
      <c r="E58" s="34"/>
    </row>
    <row r="59" spans="1:18" s="33" customFormat="1">
      <c r="A59" s="710" t="s">
        <v>14</v>
      </c>
      <c r="B59" s="710"/>
      <c r="C59" s="52">
        <f>PBK!C41</f>
        <v>0</v>
      </c>
      <c r="D59" s="728">
        <f>PBK!D41</f>
        <v>0</v>
      </c>
      <c r="E59" s="729"/>
      <c r="G59" s="710" t="s">
        <v>39</v>
      </c>
      <c r="H59" s="710"/>
      <c r="I59" s="730">
        <f>PBK!C46</f>
        <v>0</v>
      </c>
      <c r="J59" s="730"/>
      <c r="K59" s="730"/>
      <c r="L59" s="730"/>
      <c r="M59" s="730"/>
      <c r="N59" s="731">
        <f>D59</f>
        <v>0</v>
      </c>
      <c r="O59" s="710"/>
    </row>
    <row r="60" spans="1:18" s="33" customFormat="1">
      <c r="C60" s="53" t="s">
        <v>45</v>
      </c>
      <c r="D60" s="34"/>
      <c r="E60" s="34"/>
      <c r="K60" s="53" t="s">
        <v>45</v>
      </c>
    </row>
    <row r="61" spans="1:18" s="33" customFormat="1">
      <c r="C61" s="34"/>
      <c r="D61" s="34"/>
      <c r="E61" s="34"/>
    </row>
    <row r="62" spans="1:18" s="33" customFormat="1">
      <c r="A62" s="710" t="s">
        <v>15</v>
      </c>
      <c r="B62" s="710"/>
      <c r="C62" s="34">
        <f>PBK!C44</f>
        <v>0</v>
      </c>
      <c r="D62" s="34"/>
      <c r="E62" s="34"/>
      <c r="G62" s="710"/>
      <c r="H62" s="710"/>
      <c r="I62" s="33">
        <f>PBK!C49</f>
        <v>0</v>
      </c>
    </row>
    <row r="63" spans="1:18" s="33" customFormat="1">
      <c r="C63" s="34"/>
      <c r="D63" s="34"/>
      <c r="E63" s="34"/>
    </row>
    <row r="64" spans="1:18" s="33" customFormat="1">
      <c r="C64" s="34"/>
      <c r="D64" s="34"/>
      <c r="E64" s="34"/>
    </row>
    <row r="65" spans="3:5" s="33" customFormat="1">
      <c r="C65" s="34"/>
      <c r="D65" s="34"/>
      <c r="E65" s="480" t="e">
        <f>E38+E21+#REF!+#REF!+#REF!+#REF!</f>
        <v>#REF!</v>
      </c>
    </row>
    <row r="66" spans="3:5" s="33" customFormat="1">
      <c r="C66" s="34"/>
      <c r="D66" s="34"/>
      <c r="E66" s="480" t="e">
        <f>E65+21.5-559.6</f>
        <v>#REF!</v>
      </c>
    </row>
    <row r="67" spans="3:5" s="33" customFormat="1">
      <c r="C67" s="34"/>
      <c r="D67" s="34"/>
      <c r="E67" s="34"/>
    </row>
    <row r="68" spans="3:5" s="33" customFormat="1">
      <c r="C68" s="34"/>
      <c r="D68" s="34"/>
      <c r="E68" s="34"/>
    </row>
    <row r="69" spans="3:5" s="33" customFormat="1">
      <c r="C69" s="34"/>
      <c r="D69" s="34"/>
      <c r="E69" s="34"/>
    </row>
    <row r="70" spans="3:5" s="33" customFormat="1">
      <c r="C70" s="34"/>
      <c r="D70" s="34"/>
      <c r="E70" s="34"/>
    </row>
    <row r="71" spans="3:5" s="33" customFormat="1">
      <c r="C71" s="34"/>
      <c r="D71" s="34"/>
      <c r="E71" s="34"/>
    </row>
    <row r="72" spans="3:5" s="33" customFormat="1">
      <c r="C72" s="34"/>
      <c r="D72" s="34"/>
      <c r="E72" s="34"/>
    </row>
    <row r="73" spans="3:5" s="33" customFormat="1">
      <c r="C73" s="34"/>
      <c r="D73" s="34"/>
      <c r="E73" s="34"/>
    </row>
    <row r="74" spans="3:5" s="33" customFormat="1">
      <c r="C74" s="34"/>
      <c r="D74" s="34"/>
      <c r="E74" s="34"/>
    </row>
    <row r="75" spans="3:5" s="33" customFormat="1">
      <c r="C75" s="34"/>
      <c r="D75" s="34"/>
      <c r="E75" s="34"/>
    </row>
    <row r="76" spans="3:5" s="33" customFormat="1">
      <c r="C76" s="34"/>
      <c r="D76" s="34"/>
      <c r="E76" s="34"/>
    </row>
    <row r="77" spans="3:5" s="33" customFormat="1">
      <c r="C77" s="34"/>
      <c r="D77" s="34"/>
      <c r="E77" s="34"/>
    </row>
    <row r="78" spans="3:5" s="33" customFormat="1">
      <c r="C78" s="34"/>
      <c r="D78" s="34"/>
      <c r="E78" s="34"/>
    </row>
    <row r="79" spans="3:5" s="33" customFormat="1">
      <c r="C79" s="34"/>
      <c r="D79" s="34"/>
      <c r="E79" s="34"/>
    </row>
    <row r="80" spans="3:5" s="33" customFormat="1">
      <c r="C80" s="34"/>
      <c r="D80" s="34"/>
      <c r="E80" s="34"/>
    </row>
    <row r="81" spans="3:5" s="33" customFormat="1">
      <c r="C81" s="34"/>
      <c r="D81" s="34"/>
      <c r="E81" s="34"/>
    </row>
    <row r="82" spans="3:5" s="33" customFormat="1">
      <c r="C82" s="34"/>
      <c r="D82" s="34"/>
      <c r="E82" s="34"/>
    </row>
    <row r="83" spans="3:5" s="33" customFormat="1">
      <c r="C83" s="34"/>
      <c r="D83" s="34"/>
      <c r="E83" s="34"/>
    </row>
    <row r="84" spans="3:5" s="33" customFormat="1">
      <c r="C84" s="34"/>
      <c r="D84" s="34"/>
      <c r="E84" s="34"/>
    </row>
    <row r="85" spans="3:5" s="33" customFormat="1">
      <c r="C85" s="34"/>
      <c r="D85" s="34"/>
      <c r="E85" s="34"/>
    </row>
    <row r="86" spans="3:5" s="33" customFormat="1">
      <c r="C86" s="34"/>
      <c r="D86" s="34"/>
      <c r="E86" s="34"/>
    </row>
    <row r="87" spans="3:5" s="33" customFormat="1">
      <c r="C87" s="34"/>
      <c r="D87" s="34"/>
      <c r="E87" s="34"/>
    </row>
    <row r="88" spans="3:5" s="33" customFormat="1">
      <c r="C88" s="34"/>
      <c r="D88" s="34"/>
      <c r="E88" s="34"/>
    </row>
    <row r="89" spans="3:5" s="33" customFormat="1">
      <c r="C89" s="34"/>
      <c r="D89" s="34"/>
      <c r="E89" s="34"/>
    </row>
    <row r="90" spans="3:5" s="33" customFormat="1">
      <c r="C90" s="34"/>
      <c r="D90" s="34"/>
      <c r="E90" s="34"/>
    </row>
    <row r="91" spans="3:5" s="33" customFormat="1">
      <c r="C91" s="34"/>
      <c r="D91" s="34"/>
      <c r="E91" s="34"/>
    </row>
    <row r="92" spans="3:5" s="33" customFormat="1">
      <c r="C92" s="34"/>
      <c r="D92" s="34"/>
      <c r="E92" s="34"/>
    </row>
    <row r="93" spans="3:5" s="33" customFormat="1">
      <c r="C93" s="34"/>
      <c r="D93" s="34"/>
      <c r="E93" s="34"/>
    </row>
    <row r="94" spans="3:5" s="33" customFormat="1">
      <c r="C94" s="34"/>
      <c r="D94" s="34"/>
      <c r="E94" s="34"/>
    </row>
    <row r="95" spans="3:5" s="33" customFormat="1">
      <c r="C95" s="34"/>
      <c r="D95" s="34"/>
      <c r="E95" s="34"/>
    </row>
    <row r="96" spans="3:5" s="33" customFormat="1">
      <c r="C96" s="34"/>
      <c r="D96" s="34"/>
      <c r="E96" s="34"/>
    </row>
    <row r="97" spans="3:5" s="33" customFormat="1">
      <c r="C97" s="34"/>
      <c r="D97" s="34"/>
      <c r="E97" s="34"/>
    </row>
    <row r="98" spans="3:5" s="33" customFormat="1">
      <c r="C98" s="34"/>
      <c r="D98" s="34"/>
      <c r="E98" s="34"/>
    </row>
    <row r="99" spans="3:5" s="33" customFormat="1">
      <c r="C99" s="34"/>
      <c r="D99" s="34"/>
      <c r="E99" s="34"/>
    </row>
    <row r="100" spans="3:5" s="33" customFormat="1">
      <c r="C100" s="34"/>
      <c r="D100" s="34"/>
      <c r="E100" s="34"/>
    </row>
    <row r="101" spans="3:5" s="33" customFormat="1">
      <c r="C101" s="34"/>
      <c r="D101" s="34"/>
      <c r="E101" s="34"/>
    </row>
    <row r="102" spans="3:5" s="33" customFormat="1">
      <c r="C102" s="34"/>
      <c r="D102" s="34"/>
      <c r="E102" s="34"/>
    </row>
    <row r="103" spans="3:5" s="33" customFormat="1">
      <c r="C103" s="34"/>
      <c r="D103" s="34"/>
      <c r="E103" s="34"/>
    </row>
    <row r="104" spans="3:5" s="33" customFormat="1">
      <c r="C104" s="34"/>
      <c r="D104" s="34"/>
      <c r="E104" s="34"/>
    </row>
    <row r="105" spans="3:5" s="33" customFormat="1">
      <c r="C105" s="34"/>
      <c r="D105" s="34"/>
      <c r="E105" s="34"/>
    </row>
    <row r="106" spans="3:5" s="33" customFormat="1">
      <c r="C106" s="34"/>
      <c r="D106" s="34"/>
      <c r="E106" s="34"/>
    </row>
    <row r="107" spans="3:5" s="33" customFormat="1">
      <c r="C107" s="34"/>
      <c r="D107" s="34"/>
      <c r="E107" s="34"/>
    </row>
    <row r="108" spans="3:5" s="33" customFormat="1">
      <c r="C108" s="34"/>
      <c r="D108" s="34"/>
      <c r="E108" s="34"/>
    </row>
    <row r="109" spans="3:5" s="33" customFormat="1">
      <c r="C109" s="34"/>
      <c r="D109" s="34"/>
      <c r="E109" s="34"/>
    </row>
    <row r="110" spans="3:5" s="33" customFormat="1">
      <c r="C110" s="34"/>
      <c r="D110" s="34"/>
      <c r="E110" s="34"/>
    </row>
    <row r="111" spans="3:5" s="33" customFormat="1">
      <c r="C111" s="34"/>
      <c r="D111" s="34"/>
      <c r="E111" s="34"/>
    </row>
    <row r="112" spans="3:5" s="33" customFormat="1">
      <c r="C112" s="34"/>
      <c r="D112" s="34"/>
      <c r="E112" s="34"/>
    </row>
    <row r="113" spans="3:5" s="33" customFormat="1">
      <c r="C113" s="34"/>
      <c r="D113" s="34"/>
      <c r="E113" s="34"/>
    </row>
    <row r="114" spans="3:5" s="33" customFormat="1">
      <c r="C114" s="34"/>
      <c r="D114" s="34"/>
      <c r="E114" s="34"/>
    </row>
    <row r="115" spans="3:5" s="33" customFormat="1">
      <c r="C115" s="34"/>
      <c r="D115" s="34"/>
      <c r="E115" s="34"/>
    </row>
    <row r="116" spans="3:5" s="33" customFormat="1">
      <c r="C116" s="34"/>
      <c r="D116" s="34"/>
      <c r="E116" s="34"/>
    </row>
    <row r="117" spans="3:5" s="33" customFormat="1">
      <c r="C117" s="34"/>
      <c r="D117" s="34"/>
      <c r="E117" s="34"/>
    </row>
    <row r="118" spans="3:5" s="33" customFormat="1">
      <c r="C118" s="34"/>
      <c r="D118" s="34"/>
      <c r="E118" s="34"/>
    </row>
    <row r="119" spans="3:5" s="33" customFormat="1">
      <c r="C119" s="34"/>
      <c r="D119" s="34"/>
      <c r="E119" s="34"/>
    </row>
    <row r="120" spans="3:5" s="33" customFormat="1">
      <c r="C120" s="34"/>
      <c r="D120" s="34"/>
      <c r="E120" s="34"/>
    </row>
    <row r="121" spans="3:5" s="33" customFormat="1">
      <c r="C121" s="34"/>
      <c r="D121" s="34"/>
      <c r="E121" s="34"/>
    </row>
    <row r="122" spans="3:5" s="33" customFormat="1">
      <c r="C122" s="34"/>
      <c r="D122" s="34"/>
      <c r="E122" s="34"/>
    </row>
    <row r="123" spans="3:5" s="33" customFormat="1">
      <c r="C123" s="34"/>
      <c r="D123" s="34"/>
      <c r="E123" s="34"/>
    </row>
    <row r="124" spans="3:5" s="33" customFormat="1">
      <c r="C124" s="34"/>
      <c r="D124" s="34"/>
      <c r="E124" s="34"/>
    </row>
    <row r="125" spans="3:5" s="33" customFormat="1">
      <c r="C125" s="34"/>
      <c r="D125" s="34"/>
      <c r="E125" s="34"/>
    </row>
    <row r="126" spans="3:5" s="33" customFormat="1">
      <c r="C126" s="34"/>
      <c r="D126" s="34"/>
      <c r="E126" s="34"/>
    </row>
    <row r="127" spans="3:5" s="33" customFormat="1">
      <c r="C127" s="34"/>
      <c r="D127" s="34"/>
      <c r="E127" s="34"/>
    </row>
    <row r="128" spans="3:5" s="33" customFormat="1">
      <c r="C128" s="34"/>
      <c r="D128" s="34"/>
      <c r="E128" s="34"/>
    </row>
    <row r="129" spans="3:5" s="33" customFormat="1">
      <c r="C129" s="34"/>
      <c r="D129" s="34"/>
      <c r="E129" s="34"/>
    </row>
    <row r="130" spans="3:5" s="33" customFormat="1">
      <c r="C130" s="34"/>
      <c r="D130" s="34"/>
      <c r="E130" s="34"/>
    </row>
    <row r="131" spans="3:5" s="33" customFormat="1">
      <c r="C131" s="34"/>
      <c r="D131" s="34"/>
      <c r="E131" s="34"/>
    </row>
    <row r="132" spans="3:5" s="33" customFormat="1">
      <c r="C132" s="34"/>
      <c r="D132" s="34"/>
      <c r="E132" s="34"/>
    </row>
    <row r="133" spans="3:5" s="33" customFormat="1">
      <c r="C133" s="34"/>
      <c r="D133" s="34"/>
      <c r="E133" s="34"/>
    </row>
    <row r="134" spans="3:5" s="33" customFormat="1">
      <c r="C134" s="34"/>
      <c r="D134" s="34"/>
      <c r="E134" s="34"/>
    </row>
    <row r="135" spans="3:5" s="33" customFormat="1">
      <c r="C135" s="34"/>
      <c r="D135" s="34"/>
      <c r="E135" s="34"/>
    </row>
    <row r="136" spans="3:5" s="33" customFormat="1">
      <c r="C136" s="34"/>
      <c r="D136" s="34"/>
      <c r="E136" s="34"/>
    </row>
    <row r="137" spans="3:5" s="33" customFormat="1">
      <c r="C137" s="34"/>
      <c r="D137" s="34"/>
      <c r="E137" s="34"/>
    </row>
    <row r="138" spans="3:5" s="33" customFormat="1">
      <c r="C138" s="34"/>
      <c r="D138" s="34"/>
      <c r="E138" s="34"/>
    </row>
    <row r="139" spans="3:5" s="33" customFormat="1">
      <c r="C139" s="34"/>
      <c r="D139" s="34"/>
      <c r="E139" s="34"/>
    </row>
    <row r="140" spans="3:5" s="33" customFormat="1">
      <c r="C140" s="34"/>
      <c r="D140" s="34"/>
      <c r="E140" s="34"/>
    </row>
    <row r="141" spans="3:5" s="33" customFormat="1">
      <c r="C141" s="34"/>
      <c r="D141" s="34"/>
      <c r="E141" s="34"/>
    </row>
    <row r="142" spans="3:5" s="33" customFormat="1">
      <c r="C142" s="34"/>
      <c r="D142" s="34"/>
      <c r="E142" s="34"/>
    </row>
    <row r="143" spans="3:5" s="33" customFormat="1">
      <c r="C143" s="34"/>
      <c r="D143" s="34"/>
      <c r="E143" s="34"/>
    </row>
    <row r="144" spans="3:5" s="33" customFormat="1">
      <c r="C144" s="34"/>
      <c r="D144" s="34"/>
      <c r="E144" s="34"/>
    </row>
    <row r="145" spans="3:5" s="33" customFormat="1">
      <c r="C145" s="34"/>
      <c r="D145" s="34"/>
      <c r="E145" s="34"/>
    </row>
    <row r="146" spans="3:5" s="33" customFormat="1">
      <c r="C146" s="34"/>
      <c r="D146" s="34"/>
      <c r="E146" s="34"/>
    </row>
    <row r="147" spans="3:5" s="33" customFormat="1">
      <c r="C147" s="34"/>
      <c r="D147" s="34"/>
      <c r="E147" s="34"/>
    </row>
    <row r="148" spans="3:5" s="33" customFormat="1">
      <c r="C148" s="34"/>
      <c r="D148" s="34"/>
      <c r="E148" s="34"/>
    </row>
    <row r="149" spans="3:5" s="33" customFormat="1">
      <c r="C149" s="34"/>
      <c r="D149" s="34"/>
      <c r="E149" s="34"/>
    </row>
    <row r="150" spans="3:5" s="33" customFormat="1">
      <c r="C150" s="34"/>
      <c r="D150" s="34"/>
      <c r="E150" s="34"/>
    </row>
    <row r="151" spans="3:5" s="33" customFormat="1">
      <c r="C151" s="34"/>
      <c r="D151" s="34"/>
      <c r="E151" s="34"/>
    </row>
    <row r="152" spans="3:5" s="33" customFormat="1">
      <c r="C152" s="34"/>
      <c r="D152" s="34"/>
      <c r="E152" s="34"/>
    </row>
    <row r="153" spans="3:5" s="33" customFormat="1">
      <c r="C153" s="34"/>
      <c r="D153" s="34"/>
      <c r="E153" s="34"/>
    </row>
    <row r="154" spans="3:5" s="33" customFormat="1">
      <c r="C154" s="34"/>
      <c r="D154" s="34"/>
      <c r="E154" s="34"/>
    </row>
    <row r="155" spans="3:5" s="33" customFormat="1">
      <c r="C155" s="34"/>
      <c r="D155" s="34"/>
      <c r="E155" s="34"/>
    </row>
    <row r="156" spans="3:5" s="33" customFormat="1">
      <c r="C156" s="34"/>
      <c r="D156" s="34"/>
      <c r="E156" s="34"/>
    </row>
    <row r="157" spans="3:5" s="33" customFormat="1">
      <c r="C157" s="34"/>
      <c r="D157" s="34"/>
      <c r="E157" s="34"/>
    </row>
    <row r="158" spans="3:5" s="33" customFormat="1">
      <c r="C158" s="34"/>
      <c r="D158" s="34"/>
      <c r="E158" s="34"/>
    </row>
    <row r="159" spans="3:5" s="33" customFormat="1">
      <c r="C159" s="34"/>
      <c r="D159" s="34"/>
      <c r="E159" s="34"/>
    </row>
    <row r="160" spans="3:5" s="33" customFormat="1">
      <c r="C160" s="34"/>
      <c r="D160" s="34"/>
      <c r="E160" s="34"/>
    </row>
    <row r="161" spans="3:5" s="33" customFormat="1">
      <c r="C161" s="34"/>
      <c r="D161" s="34"/>
      <c r="E161" s="34"/>
    </row>
    <row r="162" spans="3:5" s="33" customFormat="1">
      <c r="C162" s="34"/>
      <c r="D162" s="34"/>
      <c r="E162" s="34"/>
    </row>
    <row r="163" spans="3:5" s="33" customFormat="1">
      <c r="C163" s="34"/>
      <c r="D163" s="34"/>
      <c r="E163" s="34"/>
    </row>
    <row r="164" spans="3:5" s="33" customFormat="1">
      <c r="C164" s="34"/>
      <c r="D164" s="34"/>
      <c r="E164" s="34"/>
    </row>
    <row r="165" spans="3:5" s="33" customFormat="1">
      <c r="C165" s="34"/>
      <c r="D165" s="34"/>
      <c r="E165" s="34"/>
    </row>
    <row r="166" spans="3:5" s="33" customFormat="1">
      <c r="C166" s="34"/>
      <c r="D166" s="34"/>
      <c r="E166" s="34"/>
    </row>
    <row r="167" spans="3:5" s="33" customFormat="1">
      <c r="C167" s="34"/>
      <c r="D167" s="34"/>
      <c r="E167" s="34"/>
    </row>
    <row r="168" spans="3:5" s="33" customFormat="1">
      <c r="C168" s="34"/>
      <c r="D168" s="34"/>
      <c r="E168" s="34"/>
    </row>
    <row r="169" spans="3:5" s="33" customFormat="1">
      <c r="C169" s="34"/>
      <c r="D169" s="34"/>
      <c r="E169" s="34"/>
    </row>
    <row r="170" spans="3:5" s="33" customFormat="1">
      <c r="C170" s="34"/>
      <c r="D170" s="34"/>
      <c r="E170" s="34"/>
    </row>
    <row r="171" spans="3:5" s="33" customFormat="1">
      <c r="C171" s="34"/>
      <c r="D171" s="34"/>
      <c r="E171" s="34"/>
    </row>
    <row r="172" spans="3:5" s="33" customFormat="1">
      <c r="C172" s="34"/>
      <c r="D172" s="34"/>
      <c r="E172" s="34"/>
    </row>
    <row r="173" spans="3:5" s="33" customFormat="1">
      <c r="C173" s="34"/>
      <c r="D173" s="34"/>
      <c r="E173" s="34"/>
    </row>
    <row r="174" spans="3:5" s="33" customFormat="1">
      <c r="C174" s="34"/>
      <c r="D174" s="34"/>
      <c r="E174" s="34"/>
    </row>
    <row r="175" spans="3:5" s="33" customFormat="1">
      <c r="C175" s="34"/>
      <c r="D175" s="34"/>
      <c r="E175" s="34"/>
    </row>
    <row r="176" spans="3:5" s="33" customFormat="1">
      <c r="C176" s="34"/>
      <c r="D176" s="34"/>
      <c r="E176" s="34"/>
    </row>
    <row r="177" spans="3:5" s="33" customFormat="1">
      <c r="C177" s="34"/>
      <c r="D177" s="34"/>
      <c r="E177" s="34"/>
    </row>
    <row r="178" spans="3:5" s="33" customFormat="1">
      <c r="C178" s="34"/>
      <c r="D178" s="34"/>
      <c r="E178" s="34"/>
    </row>
    <row r="179" spans="3:5" s="33" customFormat="1">
      <c r="C179" s="34"/>
      <c r="D179" s="34"/>
      <c r="E179" s="34"/>
    </row>
    <row r="180" spans="3:5" s="33" customFormat="1">
      <c r="C180" s="34"/>
      <c r="D180" s="34"/>
      <c r="E180" s="34"/>
    </row>
    <row r="181" spans="3:5" s="33" customFormat="1">
      <c r="C181" s="34"/>
      <c r="D181" s="34"/>
      <c r="E181" s="34"/>
    </row>
    <row r="182" spans="3:5" s="33" customFormat="1">
      <c r="C182" s="34"/>
      <c r="D182" s="34"/>
      <c r="E182" s="34"/>
    </row>
    <row r="183" spans="3:5" s="33" customFormat="1">
      <c r="C183" s="34"/>
      <c r="D183" s="34"/>
      <c r="E183" s="34"/>
    </row>
    <row r="184" spans="3:5" s="33" customFormat="1">
      <c r="C184" s="34"/>
      <c r="D184" s="34"/>
      <c r="E184" s="34"/>
    </row>
    <row r="185" spans="3:5" s="33" customFormat="1">
      <c r="C185" s="34"/>
      <c r="D185" s="34"/>
      <c r="E185" s="34"/>
    </row>
    <row r="186" spans="3:5" s="33" customFormat="1">
      <c r="C186" s="34"/>
      <c r="D186" s="34"/>
      <c r="E186" s="34"/>
    </row>
    <row r="187" spans="3:5" s="33" customFormat="1">
      <c r="C187" s="34"/>
      <c r="D187" s="34"/>
      <c r="E187" s="34"/>
    </row>
    <row r="188" spans="3:5" s="33" customFormat="1">
      <c r="C188" s="34"/>
      <c r="D188" s="34"/>
      <c r="E188" s="34"/>
    </row>
    <row r="189" spans="3:5" s="33" customFormat="1">
      <c r="C189" s="34"/>
      <c r="D189" s="34"/>
      <c r="E189" s="34"/>
    </row>
    <row r="190" spans="3:5" s="33" customFormat="1">
      <c r="C190" s="34"/>
      <c r="D190" s="34"/>
      <c r="E190" s="34"/>
    </row>
    <row r="191" spans="3:5" s="33" customFormat="1">
      <c r="C191" s="34"/>
      <c r="D191" s="34"/>
      <c r="E191" s="34"/>
    </row>
    <row r="192" spans="3:5" s="33" customFormat="1">
      <c r="C192" s="34"/>
      <c r="D192" s="34"/>
      <c r="E192" s="34"/>
    </row>
    <row r="193" spans="3:5" s="33" customFormat="1">
      <c r="C193" s="34"/>
      <c r="D193" s="34"/>
      <c r="E193" s="34"/>
    </row>
    <row r="194" spans="3:5" s="33" customFormat="1">
      <c r="C194" s="34"/>
      <c r="D194" s="34"/>
      <c r="E194" s="34"/>
    </row>
    <row r="195" spans="3:5" s="33" customFormat="1">
      <c r="C195" s="34"/>
      <c r="D195" s="34"/>
      <c r="E195" s="34"/>
    </row>
    <row r="196" spans="3:5" s="33" customFormat="1">
      <c r="C196" s="34"/>
      <c r="D196" s="34"/>
      <c r="E196" s="34"/>
    </row>
    <row r="197" spans="3:5" s="33" customFormat="1">
      <c r="C197" s="34"/>
      <c r="D197" s="34"/>
      <c r="E197" s="34"/>
    </row>
    <row r="198" spans="3:5" s="33" customFormat="1">
      <c r="C198" s="34"/>
      <c r="D198" s="34"/>
      <c r="E198" s="34"/>
    </row>
    <row r="199" spans="3:5" s="33" customFormat="1">
      <c r="C199" s="34"/>
      <c r="D199" s="34"/>
      <c r="E199" s="34"/>
    </row>
    <row r="200" spans="3:5" s="33" customFormat="1">
      <c r="C200" s="34"/>
      <c r="D200" s="34"/>
      <c r="E200" s="34"/>
    </row>
    <row r="201" spans="3:5" s="33" customFormat="1">
      <c r="C201" s="34"/>
      <c r="D201" s="34"/>
      <c r="E201" s="34"/>
    </row>
    <row r="202" spans="3:5" s="33" customFormat="1">
      <c r="C202" s="34"/>
      <c r="D202" s="34"/>
      <c r="E202" s="34"/>
    </row>
    <row r="203" spans="3:5" s="33" customFormat="1">
      <c r="C203" s="34"/>
      <c r="D203" s="34"/>
      <c r="E203" s="34"/>
    </row>
    <row r="204" spans="3:5" s="33" customFormat="1">
      <c r="C204" s="34"/>
      <c r="D204" s="34"/>
      <c r="E204" s="34"/>
    </row>
    <row r="205" spans="3:5" s="33" customFormat="1">
      <c r="C205" s="34"/>
      <c r="D205" s="34"/>
      <c r="E205" s="34"/>
    </row>
    <row r="206" spans="3:5" s="33" customFormat="1">
      <c r="C206" s="34"/>
      <c r="D206" s="34"/>
      <c r="E206" s="34"/>
    </row>
    <row r="207" spans="3:5" s="33" customFormat="1">
      <c r="C207" s="34"/>
      <c r="D207" s="34"/>
      <c r="E207" s="34"/>
    </row>
    <row r="208" spans="3:5" s="33" customFormat="1">
      <c r="C208" s="34"/>
      <c r="D208" s="34"/>
      <c r="E208" s="34"/>
    </row>
    <row r="209" spans="3:5" s="33" customFormat="1">
      <c r="C209" s="34"/>
      <c r="D209" s="34"/>
      <c r="E209" s="34"/>
    </row>
    <row r="210" spans="3:5" s="33" customFormat="1">
      <c r="C210" s="34"/>
      <c r="D210" s="34"/>
      <c r="E210" s="34"/>
    </row>
    <row r="211" spans="3:5" s="33" customFormat="1">
      <c r="C211" s="34"/>
      <c r="D211" s="34"/>
      <c r="E211" s="34"/>
    </row>
    <row r="212" spans="3:5" s="33" customFormat="1">
      <c r="C212" s="34"/>
      <c r="D212" s="34"/>
      <c r="E212" s="34"/>
    </row>
    <row r="213" spans="3:5" s="33" customFormat="1">
      <c r="C213" s="34"/>
      <c r="D213" s="34"/>
      <c r="E213" s="34"/>
    </row>
    <row r="214" spans="3:5" s="33" customFormat="1">
      <c r="C214" s="34"/>
      <c r="D214" s="34"/>
      <c r="E214" s="34"/>
    </row>
    <row r="215" spans="3:5" s="33" customFormat="1">
      <c r="C215" s="34"/>
      <c r="D215" s="34"/>
      <c r="E215" s="34"/>
    </row>
    <row r="216" spans="3:5" s="33" customFormat="1">
      <c r="C216" s="34"/>
      <c r="D216" s="34"/>
      <c r="E216" s="34"/>
    </row>
    <row r="217" spans="3:5" s="33" customFormat="1">
      <c r="C217" s="34"/>
      <c r="D217" s="34"/>
      <c r="E217" s="34"/>
    </row>
    <row r="218" spans="3:5" s="33" customFormat="1">
      <c r="C218" s="34"/>
      <c r="D218" s="34"/>
      <c r="E218" s="34"/>
    </row>
    <row r="219" spans="3:5" s="33" customFormat="1">
      <c r="C219" s="34"/>
      <c r="D219" s="34"/>
      <c r="E219" s="34"/>
    </row>
    <row r="220" spans="3:5" s="33" customFormat="1">
      <c r="C220" s="34"/>
      <c r="D220" s="34"/>
      <c r="E220" s="34"/>
    </row>
    <row r="221" spans="3:5" s="33" customFormat="1">
      <c r="C221" s="34"/>
      <c r="D221" s="34"/>
      <c r="E221" s="34"/>
    </row>
    <row r="222" spans="3:5" s="33" customFormat="1">
      <c r="C222" s="34"/>
      <c r="D222" s="34"/>
      <c r="E222" s="34"/>
    </row>
    <row r="223" spans="3:5" s="33" customFormat="1">
      <c r="C223" s="34"/>
      <c r="D223" s="34"/>
      <c r="E223" s="34"/>
    </row>
    <row r="224" spans="3:5" s="33" customFormat="1">
      <c r="C224" s="34"/>
      <c r="D224" s="34"/>
      <c r="E224" s="34"/>
    </row>
    <row r="225" spans="3:5" s="33" customFormat="1">
      <c r="C225" s="34"/>
      <c r="D225" s="34"/>
      <c r="E225" s="34"/>
    </row>
    <row r="226" spans="3:5" s="33" customFormat="1">
      <c r="C226" s="34"/>
      <c r="D226" s="34"/>
      <c r="E226" s="34"/>
    </row>
    <row r="227" spans="3:5" s="33" customFormat="1">
      <c r="C227" s="34"/>
      <c r="D227" s="34"/>
      <c r="E227" s="34"/>
    </row>
    <row r="228" spans="3:5" s="33" customFormat="1">
      <c r="C228" s="34"/>
      <c r="D228" s="34"/>
      <c r="E228" s="34"/>
    </row>
    <row r="229" spans="3:5" s="33" customFormat="1">
      <c r="C229" s="34"/>
      <c r="D229" s="34"/>
      <c r="E229" s="34"/>
    </row>
    <row r="230" spans="3:5" s="33" customFormat="1">
      <c r="C230" s="34"/>
      <c r="D230" s="34"/>
      <c r="E230" s="34"/>
    </row>
    <row r="231" spans="3:5" s="33" customFormat="1">
      <c r="C231" s="34"/>
      <c r="D231" s="34"/>
      <c r="E231" s="34"/>
    </row>
    <row r="232" spans="3:5" s="33" customFormat="1">
      <c r="C232" s="34"/>
      <c r="D232" s="34"/>
      <c r="E232" s="34"/>
    </row>
    <row r="233" spans="3:5" s="33" customFormat="1">
      <c r="C233" s="34"/>
      <c r="D233" s="34"/>
      <c r="E233" s="34"/>
    </row>
    <row r="234" spans="3:5" s="33" customFormat="1">
      <c r="C234" s="34"/>
      <c r="D234" s="34"/>
      <c r="E234" s="34"/>
    </row>
    <row r="235" spans="3:5" s="33" customFormat="1">
      <c r="C235" s="34"/>
      <c r="D235" s="34"/>
      <c r="E235" s="34"/>
    </row>
    <row r="236" spans="3:5" s="33" customFormat="1">
      <c r="C236" s="34"/>
      <c r="D236" s="34"/>
      <c r="E236" s="34"/>
    </row>
    <row r="237" spans="3:5" s="33" customFormat="1">
      <c r="C237" s="34"/>
      <c r="D237" s="34"/>
      <c r="E237" s="34"/>
    </row>
    <row r="238" spans="3:5" s="33" customFormat="1">
      <c r="C238" s="34"/>
      <c r="D238" s="34"/>
      <c r="E238" s="34"/>
    </row>
    <row r="239" spans="3:5" s="33" customFormat="1">
      <c r="C239" s="34"/>
      <c r="D239" s="34"/>
      <c r="E239" s="34"/>
    </row>
    <row r="240" spans="3:5" s="33" customFormat="1">
      <c r="C240" s="34"/>
      <c r="D240" s="34"/>
      <c r="E240" s="34"/>
    </row>
    <row r="241" spans="3:5" s="33" customFormat="1">
      <c r="C241" s="34"/>
      <c r="D241" s="34"/>
      <c r="E241" s="34"/>
    </row>
    <row r="242" spans="3:5" s="33" customFormat="1">
      <c r="C242" s="34"/>
      <c r="D242" s="34"/>
      <c r="E242" s="34"/>
    </row>
    <row r="243" spans="3:5" s="33" customFormat="1">
      <c r="C243" s="34"/>
      <c r="D243" s="34"/>
      <c r="E243" s="34"/>
    </row>
    <row r="244" spans="3:5" s="33" customFormat="1">
      <c r="C244" s="34"/>
      <c r="D244" s="34"/>
      <c r="E244" s="34"/>
    </row>
    <row r="245" spans="3:5" s="33" customFormat="1">
      <c r="C245" s="34"/>
      <c r="D245" s="34"/>
      <c r="E245" s="34"/>
    </row>
    <row r="246" spans="3:5" s="33" customFormat="1">
      <c r="C246" s="34"/>
      <c r="D246" s="34"/>
      <c r="E246" s="34"/>
    </row>
    <row r="247" spans="3:5" s="33" customFormat="1">
      <c r="C247" s="34"/>
      <c r="D247" s="34"/>
      <c r="E247" s="34"/>
    </row>
    <row r="248" spans="3:5" s="33" customFormat="1">
      <c r="C248" s="34"/>
      <c r="D248" s="34"/>
      <c r="E248" s="34"/>
    </row>
    <row r="249" spans="3:5" s="33" customFormat="1">
      <c r="C249" s="34"/>
      <c r="D249" s="34"/>
      <c r="E249" s="34"/>
    </row>
    <row r="250" spans="3:5" s="33" customFormat="1">
      <c r="C250" s="34"/>
      <c r="D250" s="34"/>
      <c r="E250" s="34"/>
    </row>
    <row r="251" spans="3:5" s="33" customFormat="1">
      <c r="C251" s="34"/>
      <c r="D251" s="34"/>
      <c r="E251" s="34"/>
    </row>
    <row r="252" spans="3:5" s="33" customFormat="1">
      <c r="C252" s="34"/>
      <c r="D252" s="34"/>
      <c r="E252" s="34"/>
    </row>
    <row r="253" spans="3:5" s="33" customFormat="1">
      <c r="C253" s="34"/>
      <c r="D253" s="34"/>
      <c r="E253" s="34"/>
    </row>
    <row r="254" spans="3:5" s="33" customFormat="1">
      <c r="C254" s="34"/>
      <c r="D254" s="34"/>
      <c r="E254" s="34"/>
    </row>
    <row r="255" spans="3:5" s="33" customFormat="1">
      <c r="C255" s="34"/>
      <c r="D255" s="34"/>
      <c r="E255" s="34"/>
    </row>
    <row r="256" spans="3:5" s="33" customFormat="1">
      <c r="C256" s="34"/>
      <c r="D256" s="34"/>
      <c r="E256" s="34"/>
    </row>
    <row r="257" spans="3:5" s="33" customFormat="1">
      <c r="C257" s="34"/>
      <c r="D257" s="34"/>
      <c r="E257" s="34"/>
    </row>
    <row r="258" spans="3:5" s="33" customFormat="1">
      <c r="C258" s="34"/>
      <c r="D258" s="34"/>
      <c r="E258" s="34"/>
    </row>
    <row r="259" spans="3:5" s="33" customFormat="1">
      <c r="C259" s="34"/>
      <c r="D259" s="34"/>
      <c r="E259" s="34"/>
    </row>
    <row r="260" spans="3:5" s="33" customFormat="1">
      <c r="C260" s="34"/>
      <c r="D260" s="34"/>
      <c r="E260" s="34"/>
    </row>
    <row r="261" spans="3:5" s="33" customFormat="1">
      <c r="C261" s="34"/>
      <c r="D261" s="34"/>
      <c r="E261" s="34"/>
    </row>
    <row r="262" spans="3:5" s="33" customFormat="1">
      <c r="C262" s="34"/>
      <c r="D262" s="34"/>
      <c r="E262" s="34"/>
    </row>
    <row r="263" spans="3:5" s="33" customFormat="1">
      <c r="C263" s="34"/>
      <c r="D263" s="34"/>
      <c r="E263" s="34"/>
    </row>
    <row r="264" spans="3:5" s="33" customFormat="1">
      <c r="C264" s="34"/>
      <c r="D264" s="34"/>
      <c r="E264" s="34"/>
    </row>
    <row r="265" spans="3:5" s="33" customFormat="1">
      <c r="C265" s="34"/>
      <c r="D265" s="34"/>
      <c r="E265" s="34"/>
    </row>
    <row r="266" spans="3:5" s="33" customFormat="1">
      <c r="C266" s="34"/>
      <c r="D266" s="34"/>
      <c r="E266" s="34"/>
    </row>
    <row r="267" spans="3:5" s="33" customFormat="1">
      <c r="C267" s="34"/>
      <c r="D267" s="34"/>
      <c r="E267" s="34"/>
    </row>
    <row r="268" spans="3:5" s="33" customFormat="1">
      <c r="C268" s="34"/>
      <c r="D268" s="34"/>
      <c r="E268" s="34"/>
    </row>
    <row r="269" spans="3:5" s="33" customFormat="1">
      <c r="C269" s="34"/>
      <c r="D269" s="34"/>
      <c r="E269" s="34"/>
    </row>
    <row r="270" spans="3:5" s="33" customFormat="1">
      <c r="C270" s="34"/>
      <c r="D270" s="34"/>
      <c r="E270" s="34"/>
    </row>
    <row r="271" spans="3:5" s="33" customFormat="1">
      <c r="C271" s="34"/>
      <c r="D271" s="34"/>
      <c r="E271" s="34"/>
    </row>
    <row r="272" spans="3:5" s="33" customFormat="1">
      <c r="C272" s="34"/>
      <c r="D272" s="34"/>
      <c r="E272" s="34"/>
    </row>
    <row r="273" spans="3:5" s="33" customFormat="1">
      <c r="C273" s="34"/>
      <c r="D273" s="34"/>
      <c r="E273" s="34"/>
    </row>
    <row r="274" spans="3:5" s="33" customFormat="1">
      <c r="C274" s="34"/>
      <c r="D274" s="34"/>
      <c r="E274" s="34"/>
    </row>
    <row r="275" spans="3:5" s="33" customFormat="1">
      <c r="C275" s="34"/>
      <c r="D275" s="34"/>
      <c r="E275" s="34"/>
    </row>
    <row r="276" spans="3:5" s="33" customFormat="1">
      <c r="C276" s="34"/>
      <c r="D276" s="34"/>
      <c r="E276" s="34"/>
    </row>
    <row r="277" spans="3:5" s="33" customFormat="1">
      <c r="C277" s="34"/>
      <c r="D277" s="34"/>
      <c r="E277" s="34"/>
    </row>
    <row r="278" spans="3:5" s="33" customFormat="1">
      <c r="C278" s="34"/>
      <c r="D278" s="34"/>
      <c r="E278" s="34"/>
    </row>
    <row r="279" spans="3:5" s="33" customFormat="1">
      <c r="C279" s="34"/>
      <c r="D279" s="34"/>
      <c r="E279" s="34"/>
    </row>
    <row r="280" spans="3:5" s="33" customFormat="1">
      <c r="C280" s="34"/>
      <c r="D280" s="34"/>
      <c r="E280" s="34"/>
    </row>
    <row r="281" spans="3:5" s="33" customFormat="1">
      <c r="C281" s="34"/>
      <c r="D281" s="34"/>
      <c r="E281" s="34"/>
    </row>
    <row r="282" spans="3:5" s="33" customFormat="1">
      <c r="C282" s="34"/>
      <c r="D282" s="34"/>
      <c r="E282" s="34"/>
    </row>
    <row r="283" spans="3:5" s="33" customFormat="1">
      <c r="C283" s="34"/>
      <c r="D283" s="34"/>
      <c r="E283" s="34"/>
    </row>
    <row r="284" spans="3:5" s="33" customFormat="1">
      <c r="C284" s="34"/>
      <c r="D284" s="34"/>
      <c r="E284" s="34"/>
    </row>
    <row r="285" spans="3:5" s="33" customFormat="1">
      <c r="C285" s="34"/>
      <c r="D285" s="34"/>
      <c r="E285" s="34"/>
    </row>
    <row r="286" spans="3:5" s="33" customFormat="1">
      <c r="C286" s="34"/>
      <c r="D286" s="34"/>
      <c r="E286" s="34"/>
    </row>
    <row r="287" spans="3:5" s="33" customFormat="1">
      <c r="C287" s="34"/>
      <c r="D287" s="34"/>
      <c r="E287" s="34"/>
    </row>
    <row r="288" spans="3:5" s="33" customFormat="1">
      <c r="C288" s="34"/>
      <c r="D288" s="34"/>
      <c r="E288" s="34"/>
    </row>
    <row r="289" spans="3:5" s="33" customFormat="1">
      <c r="C289" s="34"/>
      <c r="D289" s="34"/>
      <c r="E289" s="34"/>
    </row>
    <row r="290" spans="3:5" s="33" customFormat="1">
      <c r="C290" s="34"/>
      <c r="D290" s="34"/>
      <c r="E290" s="34"/>
    </row>
    <row r="291" spans="3:5" s="33" customFormat="1">
      <c r="C291" s="34"/>
      <c r="D291" s="34"/>
      <c r="E291" s="34"/>
    </row>
    <row r="292" spans="3:5" s="33" customFormat="1">
      <c r="C292" s="34"/>
      <c r="D292" s="34"/>
      <c r="E292" s="34"/>
    </row>
    <row r="293" spans="3:5" s="33" customFormat="1">
      <c r="C293" s="34"/>
      <c r="D293" s="34"/>
      <c r="E293" s="34"/>
    </row>
    <row r="294" spans="3:5" s="33" customFormat="1">
      <c r="C294" s="34"/>
      <c r="D294" s="34"/>
      <c r="E294" s="34"/>
    </row>
    <row r="295" spans="3:5" s="33" customFormat="1">
      <c r="C295" s="34"/>
      <c r="D295" s="34"/>
      <c r="E295" s="34"/>
    </row>
    <row r="296" spans="3:5" s="33" customFormat="1">
      <c r="C296" s="34"/>
      <c r="D296" s="34"/>
      <c r="E296" s="34"/>
    </row>
    <row r="297" spans="3:5" s="33" customFormat="1">
      <c r="C297" s="34"/>
      <c r="D297" s="34"/>
      <c r="E297" s="34"/>
    </row>
    <row r="298" spans="3:5" s="33" customFormat="1">
      <c r="C298" s="34"/>
      <c r="D298" s="34"/>
      <c r="E298" s="34"/>
    </row>
    <row r="299" spans="3:5" s="33" customFormat="1">
      <c r="C299" s="34"/>
      <c r="D299" s="34"/>
      <c r="E299" s="34"/>
    </row>
    <row r="300" spans="3:5" s="33" customFormat="1">
      <c r="C300" s="34"/>
      <c r="D300" s="34"/>
      <c r="E300" s="34"/>
    </row>
    <row r="301" spans="3:5" s="33" customFormat="1">
      <c r="C301" s="34"/>
      <c r="D301" s="34"/>
      <c r="E301" s="34"/>
    </row>
    <row r="302" spans="3:5" s="33" customFormat="1">
      <c r="C302" s="34"/>
      <c r="D302" s="34"/>
      <c r="E302" s="34"/>
    </row>
    <row r="303" spans="3:5" s="33" customFormat="1">
      <c r="C303" s="34"/>
      <c r="D303" s="34"/>
      <c r="E303" s="34"/>
    </row>
    <row r="304" spans="3:5" s="33" customFormat="1">
      <c r="C304" s="34"/>
      <c r="D304" s="34"/>
      <c r="E304" s="34"/>
    </row>
    <row r="305" spans="3:5" s="33" customFormat="1">
      <c r="C305" s="34"/>
      <c r="D305" s="34"/>
      <c r="E305" s="34"/>
    </row>
    <row r="306" spans="3:5" s="33" customFormat="1">
      <c r="C306" s="34"/>
      <c r="D306" s="34"/>
      <c r="E306" s="34"/>
    </row>
    <row r="307" spans="3:5" s="33" customFormat="1">
      <c r="C307" s="34"/>
      <c r="D307" s="34"/>
      <c r="E307" s="34"/>
    </row>
    <row r="308" spans="3:5" s="33" customFormat="1">
      <c r="C308" s="34"/>
      <c r="D308" s="34"/>
      <c r="E308" s="34"/>
    </row>
    <row r="309" spans="3:5" s="33" customFormat="1">
      <c r="C309" s="34"/>
      <c r="D309" s="34"/>
      <c r="E309" s="34"/>
    </row>
    <row r="310" spans="3:5" s="33" customFormat="1">
      <c r="C310" s="34"/>
      <c r="D310" s="34"/>
      <c r="E310" s="34"/>
    </row>
    <row r="311" spans="3:5" s="33" customFormat="1">
      <c r="C311" s="34"/>
      <c r="D311" s="34"/>
      <c r="E311" s="34"/>
    </row>
    <row r="312" spans="3:5" s="33" customFormat="1">
      <c r="C312" s="34"/>
      <c r="D312" s="34"/>
      <c r="E312" s="34"/>
    </row>
    <row r="313" spans="3:5" s="33" customFormat="1">
      <c r="C313" s="34"/>
      <c r="D313" s="34"/>
      <c r="E313" s="34"/>
    </row>
    <row r="314" spans="3:5" s="33" customFormat="1">
      <c r="C314" s="34"/>
      <c r="D314" s="34"/>
      <c r="E314" s="34"/>
    </row>
    <row r="315" spans="3:5" s="33" customFormat="1">
      <c r="C315" s="34"/>
      <c r="D315" s="34"/>
      <c r="E315" s="34"/>
    </row>
    <row r="316" spans="3:5" s="33" customFormat="1">
      <c r="C316" s="34"/>
      <c r="D316" s="34"/>
      <c r="E316" s="34"/>
    </row>
    <row r="317" spans="3:5" s="33" customFormat="1">
      <c r="C317" s="34"/>
      <c r="D317" s="34"/>
      <c r="E317" s="34"/>
    </row>
    <row r="318" spans="3:5" s="33" customFormat="1">
      <c r="C318" s="34"/>
      <c r="D318" s="34"/>
      <c r="E318" s="34"/>
    </row>
    <row r="319" spans="3:5" s="33" customFormat="1">
      <c r="C319" s="34"/>
      <c r="D319" s="34"/>
      <c r="E319" s="34"/>
    </row>
    <row r="320" spans="3:5" s="33" customFormat="1">
      <c r="C320" s="34"/>
      <c r="D320" s="34"/>
      <c r="E320" s="34"/>
    </row>
    <row r="321" spans="3:5" s="33" customFormat="1">
      <c r="C321" s="34"/>
      <c r="D321" s="34"/>
      <c r="E321" s="34"/>
    </row>
    <row r="322" spans="3:5" s="33" customFormat="1">
      <c r="C322" s="34"/>
      <c r="D322" s="34"/>
      <c r="E322" s="34"/>
    </row>
    <row r="323" spans="3:5" s="33" customFormat="1">
      <c r="C323" s="34"/>
      <c r="D323" s="34"/>
      <c r="E323" s="34"/>
    </row>
    <row r="324" spans="3:5" s="33" customFormat="1">
      <c r="C324" s="34"/>
      <c r="D324" s="34"/>
      <c r="E324" s="34"/>
    </row>
    <row r="325" spans="3:5" s="33" customFormat="1">
      <c r="C325" s="34"/>
      <c r="D325" s="34"/>
      <c r="E325" s="34"/>
    </row>
    <row r="326" spans="3:5" s="33" customFormat="1">
      <c r="C326" s="34"/>
      <c r="D326" s="34"/>
      <c r="E326" s="34"/>
    </row>
    <row r="327" spans="3:5" s="33" customFormat="1">
      <c r="C327" s="34"/>
      <c r="D327" s="34"/>
      <c r="E327" s="34"/>
    </row>
    <row r="328" spans="3:5" s="33" customFormat="1">
      <c r="C328" s="34"/>
      <c r="D328" s="34"/>
      <c r="E328" s="34"/>
    </row>
    <row r="329" spans="3:5" s="33" customFormat="1">
      <c r="C329" s="34"/>
      <c r="D329" s="34"/>
      <c r="E329" s="34"/>
    </row>
    <row r="330" spans="3:5" s="33" customFormat="1">
      <c r="C330" s="34"/>
      <c r="D330" s="34"/>
      <c r="E330" s="34"/>
    </row>
    <row r="331" spans="3:5" s="33" customFormat="1">
      <c r="C331" s="34"/>
      <c r="D331" s="34"/>
      <c r="E331" s="34"/>
    </row>
    <row r="332" spans="3:5" s="33" customFormat="1">
      <c r="C332" s="34"/>
      <c r="D332" s="34"/>
      <c r="E332" s="34"/>
    </row>
    <row r="333" spans="3:5" s="33" customFormat="1">
      <c r="C333" s="34"/>
      <c r="D333" s="34"/>
      <c r="E333" s="34"/>
    </row>
    <row r="334" spans="3:5" s="33" customFormat="1">
      <c r="C334" s="34"/>
      <c r="D334" s="34"/>
      <c r="E334" s="34"/>
    </row>
    <row r="335" spans="3:5" s="33" customFormat="1">
      <c r="C335" s="34"/>
      <c r="D335" s="34"/>
      <c r="E335" s="34"/>
    </row>
    <row r="336" spans="3:5" s="33" customFormat="1">
      <c r="C336" s="34"/>
      <c r="D336" s="34"/>
      <c r="E336" s="34"/>
    </row>
    <row r="337" spans="3:5" s="33" customFormat="1">
      <c r="C337" s="34"/>
      <c r="D337" s="34"/>
      <c r="E337" s="34"/>
    </row>
    <row r="338" spans="3:5" s="33" customFormat="1">
      <c r="C338" s="34"/>
      <c r="D338" s="34"/>
      <c r="E338" s="34"/>
    </row>
    <row r="339" spans="3:5" s="33" customFormat="1">
      <c r="C339" s="34"/>
      <c r="D339" s="34"/>
      <c r="E339" s="34"/>
    </row>
    <row r="340" spans="3:5" s="33" customFormat="1">
      <c r="C340" s="34"/>
      <c r="D340" s="34"/>
      <c r="E340" s="34"/>
    </row>
    <row r="341" spans="3:5" s="33" customFormat="1">
      <c r="C341" s="34"/>
      <c r="D341" s="34"/>
      <c r="E341" s="34"/>
    </row>
    <row r="342" spans="3:5" s="33" customFormat="1">
      <c r="C342" s="34"/>
      <c r="D342" s="34"/>
      <c r="E342" s="34"/>
    </row>
    <row r="343" spans="3:5" s="33" customFormat="1">
      <c r="C343" s="34"/>
      <c r="D343" s="34"/>
      <c r="E343" s="34"/>
    </row>
    <row r="344" spans="3:5" s="33" customFormat="1">
      <c r="C344" s="34"/>
      <c r="D344" s="34"/>
      <c r="E344" s="34"/>
    </row>
    <row r="345" spans="3:5" s="33" customFormat="1">
      <c r="C345" s="34"/>
      <c r="D345" s="34"/>
      <c r="E345" s="34"/>
    </row>
    <row r="346" spans="3:5" s="33" customFormat="1">
      <c r="C346" s="34"/>
      <c r="D346" s="34"/>
      <c r="E346" s="34"/>
    </row>
    <row r="347" spans="3:5" s="33" customFormat="1">
      <c r="C347" s="34"/>
      <c r="D347" s="34"/>
      <c r="E347" s="34"/>
    </row>
    <row r="348" spans="3:5" s="33" customFormat="1">
      <c r="C348" s="34"/>
      <c r="D348" s="34"/>
      <c r="E348" s="34"/>
    </row>
    <row r="349" spans="3:5" s="33" customFormat="1">
      <c r="C349" s="34"/>
      <c r="D349" s="34"/>
      <c r="E349" s="34"/>
    </row>
    <row r="350" spans="3:5" s="33" customFormat="1">
      <c r="C350" s="34"/>
      <c r="D350" s="34"/>
      <c r="E350" s="34"/>
    </row>
    <row r="351" spans="3:5" s="33" customFormat="1">
      <c r="C351" s="34"/>
      <c r="D351" s="34"/>
      <c r="E351" s="34"/>
    </row>
    <row r="352" spans="3:5" s="33" customFormat="1">
      <c r="C352" s="34"/>
      <c r="D352" s="34"/>
      <c r="E352" s="34"/>
    </row>
  </sheetData>
  <mergeCells count="35">
    <mergeCell ref="A62:B62"/>
    <mergeCell ref="G62:H62"/>
    <mergeCell ref="L17:P17"/>
    <mergeCell ref="C57:K57"/>
    <mergeCell ref="A59:B59"/>
    <mergeCell ref="D59:E59"/>
    <mergeCell ref="G59:H59"/>
    <mergeCell ref="I59:M59"/>
    <mergeCell ref="N59:O59"/>
    <mergeCell ref="I15:K15"/>
    <mergeCell ref="A17:A18"/>
    <mergeCell ref="B17:B18"/>
    <mergeCell ref="C17:C18"/>
    <mergeCell ref="D17:D18"/>
    <mergeCell ref="E17:E18"/>
    <mergeCell ref="F17:K17"/>
    <mergeCell ref="A10:B10"/>
    <mergeCell ref="C10:N10"/>
    <mergeCell ref="A11:B11"/>
    <mergeCell ref="C11:N11"/>
    <mergeCell ref="A13:G13"/>
    <mergeCell ref="K13:M13"/>
    <mergeCell ref="N13:O13"/>
    <mergeCell ref="A7:B7"/>
    <mergeCell ref="C7:N7"/>
    <mergeCell ref="A8:B8"/>
    <mergeCell ref="C8:N8"/>
    <mergeCell ref="A9:B9"/>
    <mergeCell ref="C9:N9"/>
    <mergeCell ref="L1:P1"/>
    <mergeCell ref="D2:H2"/>
    <mergeCell ref="C3:N3"/>
    <mergeCell ref="C4:N4"/>
    <mergeCell ref="A6:B6"/>
    <mergeCell ref="C6:N6"/>
  </mergeCells>
  <pageMargins left="0.78740157480314965" right="0.78740157480314965" top="0.98425196850393704" bottom="0.78740157480314965" header="0.51181102362204722" footer="0.51181102362204722"/>
  <pageSetup paperSize="9" scale="87" fitToHeight="0" orientation="landscape" r:id="rId1"/>
  <headerFooter alignWithMargins="0">
    <oddFooter>&amp;R&amp;P lapa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338"/>
  <sheetViews>
    <sheetView view="pageBreakPreview" topLeftCell="A20" zoomScaleNormal="100" zoomScaleSheetLayoutView="100" workbookViewId="0">
      <selection activeCell="F21" sqref="F21:P41"/>
    </sheetView>
  </sheetViews>
  <sheetFormatPr defaultRowHeight="12.75"/>
  <cols>
    <col min="1" max="1" width="4.140625" style="37" customWidth="1"/>
    <col min="2" max="2" width="10.85546875" style="51" customWidth="1"/>
    <col min="3" max="3" width="40" style="54" customWidth="1"/>
    <col min="4" max="4" width="5.85546875" style="54" bestFit="1" customWidth="1"/>
    <col min="5" max="5" width="10.5703125" style="54" customWidth="1"/>
    <col min="6" max="6" width="5.7109375" style="51" bestFit="1" customWidth="1"/>
    <col min="7" max="7" width="5.7109375" style="37" bestFit="1" customWidth="1"/>
    <col min="8" max="8" width="7.28515625" style="37" customWidth="1"/>
    <col min="9" max="9" width="6.7109375" style="37" bestFit="1" customWidth="1"/>
    <col min="10" max="10" width="7" style="37" bestFit="1" customWidth="1"/>
    <col min="11" max="11" width="7" style="37" customWidth="1"/>
    <col min="12" max="16" width="8.42578125" style="37" customWidth="1"/>
    <col min="17" max="16384" width="9.140625" style="37"/>
  </cols>
  <sheetData>
    <row r="1" spans="1:16" s="33" customFormat="1" ht="18" customHeight="1">
      <c r="C1" s="34"/>
      <c r="D1" s="34"/>
      <c r="E1" s="34"/>
      <c r="L1" s="710" t="s">
        <v>68</v>
      </c>
      <c r="M1" s="710"/>
      <c r="N1" s="710"/>
      <c r="O1" s="710"/>
      <c r="P1" s="710"/>
    </row>
    <row r="2" spans="1:16" s="33" customFormat="1" ht="12.75" customHeight="1">
      <c r="C2" s="34"/>
      <c r="D2" s="711" t="s">
        <v>40</v>
      </c>
      <c r="E2" s="711"/>
      <c r="F2" s="711"/>
      <c r="G2" s="711"/>
      <c r="H2" s="711"/>
      <c r="I2" s="35" t="s">
        <v>871</v>
      </c>
    </row>
    <row r="3" spans="1:16" s="33" customFormat="1" ht="12.75" customHeight="1">
      <c r="C3" s="712" t="s">
        <v>893</v>
      </c>
      <c r="D3" s="712"/>
      <c r="E3" s="712"/>
      <c r="F3" s="712"/>
      <c r="G3" s="712"/>
      <c r="H3" s="712"/>
      <c r="I3" s="712"/>
      <c r="J3" s="712"/>
      <c r="K3" s="712"/>
      <c r="L3" s="712"/>
      <c r="M3" s="712"/>
      <c r="N3" s="712"/>
    </row>
    <row r="4" spans="1:16" s="33" customFormat="1" ht="12.75" customHeight="1">
      <c r="C4" s="713" t="s">
        <v>18</v>
      </c>
      <c r="D4" s="713"/>
      <c r="E4" s="713"/>
      <c r="F4" s="713"/>
      <c r="G4" s="713"/>
      <c r="H4" s="713"/>
      <c r="I4" s="713"/>
      <c r="J4" s="713"/>
      <c r="K4" s="713"/>
      <c r="L4" s="713"/>
      <c r="M4" s="713"/>
      <c r="N4" s="713"/>
    </row>
    <row r="5" spans="1:16" s="33" customFormat="1" ht="12.75" customHeight="1"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</row>
    <row r="6" spans="1:16" s="33" customFormat="1" ht="25.5" customHeight="1">
      <c r="A6" s="714" t="s">
        <v>3</v>
      </c>
      <c r="B6" s="714"/>
      <c r="C6" s="715" t="str">
        <f>PBK!C26</f>
        <v>1. KĀRTA KATLU MĀJAS PĀRBŪVE PAR SOCIĀLĀS APRŪPES CENTRU UN KATLA MĀJAS NOVIETOŠANA</v>
      </c>
      <c r="D6" s="715"/>
      <c r="E6" s="715"/>
      <c r="F6" s="715"/>
      <c r="G6" s="715"/>
      <c r="H6" s="715"/>
      <c r="I6" s="715"/>
      <c r="J6" s="715"/>
      <c r="K6" s="715"/>
      <c r="L6" s="715"/>
      <c r="M6" s="715"/>
      <c r="N6" s="715"/>
    </row>
    <row r="7" spans="1:16" s="33" customFormat="1" ht="12.75" customHeight="1">
      <c r="A7" s="714" t="s">
        <v>4</v>
      </c>
      <c r="B7" s="714"/>
      <c r="C7" s="715" t="str">
        <f>PBK!C16</f>
        <v>1. KĀRTA KATLU MĀJAS PĀRBŪVE PAR SOCIĀLĀS APRŪPES CENTRU UN KATLA MĀJAS NOVIETOŠANA</v>
      </c>
      <c r="D7" s="715"/>
      <c r="E7" s="715"/>
      <c r="F7" s="715"/>
      <c r="G7" s="715"/>
      <c r="H7" s="715"/>
      <c r="I7" s="715"/>
      <c r="J7" s="715"/>
      <c r="K7" s="715"/>
      <c r="L7" s="715"/>
      <c r="M7" s="715"/>
      <c r="N7" s="715"/>
    </row>
    <row r="8" spans="1:16" s="33" customFormat="1" ht="12.75" customHeight="1">
      <c r="A8" s="714" t="s">
        <v>5</v>
      </c>
      <c r="B8" s="714"/>
      <c r="C8" s="715" t="str">
        <f>PBK!C17</f>
        <v>SIGULDAS IELA 7A, MORE, MORES PAGASTS, SIGULDAS NOVADS</v>
      </c>
      <c r="D8" s="715"/>
      <c r="E8" s="715"/>
      <c r="F8" s="715"/>
      <c r="G8" s="715"/>
      <c r="H8" s="715"/>
      <c r="I8" s="715"/>
      <c r="J8" s="715"/>
      <c r="K8" s="715"/>
      <c r="L8" s="715"/>
      <c r="M8" s="715"/>
      <c r="N8" s="715"/>
    </row>
    <row r="9" spans="1:16" s="33" customFormat="1">
      <c r="A9" s="714" t="s">
        <v>47</v>
      </c>
      <c r="B9" s="714"/>
      <c r="C9" s="715" t="str">
        <f>PBK!C18</f>
        <v>SIGULDAS NOVADA PAŠVALDĪBA</v>
      </c>
      <c r="D9" s="715"/>
      <c r="E9" s="715"/>
      <c r="F9" s="715"/>
      <c r="G9" s="715"/>
      <c r="H9" s="715"/>
      <c r="I9" s="715"/>
      <c r="J9" s="715"/>
      <c r="K9" s="715"/>
      <c r="L9" s="715"/>
      <c r="M9" s="715"/>
      <c r="N9" s="715"/>
    </row>
    <row r="10" spans="1:16" s="33" customFormat="1">
      <c r="A10" s="714" t="s">
        <v>6</v>
      </c>
      <c r="B10" s="714"/>
      <c r="C10" s="715">
        <f>PBK!C19</f>
        <v>0</v>
      </c>
      <c r="D10" s="715"/>
      <c r="E10" s="715"/>
      <c r="F10" s="715"/>
      <c r="G10" s="715"/>
      <c r="H10" s="715"/>
      <c r="I10" s="715"/>
      <c r="J10" s="715"/>
      <c r="K10" s="715"/>
      <c r="L10" s="715"/>
      <c r="M10" s="715"/>
      <c r="N10" s="715"/>
    </row>
    <row r="11" spans="1:16" s="33" customFormat="1">
      <c r="A11" s="714" t="s">
        <v>41</v>
      </c>
      <c r="B11" s="714"/>
      <c r="C11" s="715">
        <f>PBK!C20</f>
        <v>0</v>
      </c>
      <c r="D11" s="715"/>
      <c r="E11" s="715"/>
      <c r="F11" s="715"/>
      <c r="G11" s="715"/>
      <c r="H11" s="715"/>
      <c r="I11" s="715"/>
      <c r="J11" s="715"/>
      <c r="K11" s="715"/>
      <c r="L11" s="715"/>
      <c r="M11" s="715"/>
      <c r="N11" s="715"/>
    </row>
    <row r="12" spans="1:16" s="33" customFormat="1">
      <c r="A12" s="107"/>
      <c r="B12" s="107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</row>
    <row r="13" spans="1:16" s="33" customFormat="1" ht="12.75" customHeight="1">
      <c r="A13" s="714" t="s">
        <v>866</v>
      </c>
      <c r="B13" s="714"/>
      <c r="C13" s="714"/>
      <c r="D13" s="714"/>
      <c r="E13" s="714"/>
      <c r="F13" s="714"/>
      <c r="G13" s="714"/>
      <c r="H13" s="108"/>
      <c r="I13" s="108"/>
      <c r="J13" s="108"/>
      <c r="K13" s="715" t="s">
        <v>42</v>
      </c>
      <c r="L13" s="715"/>
      <c r="M13" s="715"/>
      <c r="N13" s="716">
        <f>P43</f>
        <v>0</v>
      </c>
      <c r="O13" s="716"/>
      <c r="P13" s="36" t="s">
        <v>48</v>
      </c>
    </row>
    <row r="14" spans="1:16" s="33" customFormat="1">
      <c r="A14" s="107"/>
      <c r="B14" s="107"/>
      <c r="C14" s="107"/>
      <c r="D14" s="107"/>
      <c r="E14" s="107"/>
      <c r="F14" s="107"/>
      <c r="G14" s="107"/>
      <c r="H14" s="108"/>
      <c r="I14" s="108"/>
      <c r="J14" s="108"/>
      <c r="K14" s="108"/>
      <c r="L14" s="108"/>
      <c r="M14" s="108"/>
      <c r="N14" s="109"/>
      <c r="O14" s="108"/>
      <c r="P14" s="36"/>
    </row>
    <row r="15" spans="1:16">
      <c r="B15" s="37"/>
      <c r="C15" s="37"/>
      <c r="D15" s="37"/>
      <c r="E15" s="37"/>
      <c r="F15" s="37"/>
      <c r="I15" s="717" t="s">
        <v>44</v>
      </c>
      <c r="J15" s="717"/>
      <c r="K15" s="717"/>
      <c r="L15" s="38">
        <v>2017</v>
      </c>
      <c r="M15" s="38" t="s">
        <v>43</v>
      </c>
      <c r="N15" s="38">
        <f>'1 KOPS'!E16</f>
        <v>0</v>
      </c>
      <c r="O15" s="103">
        <f>'1 KOPS'!F16</f>
        <v>0</v>
      </c>
      <c r="P15" s="103"/>
    </row>
    <row r="16" spans="1:16" ht="13.5" thickBot="1">
      <c r="B16" s="37"/>
      <c r="C16" s="37"/>
      <c r="D16" s="37"/>
      <c r="E16" s="37"/>
      <c r="F16" s="37"/>
      <c r="I16" s="106"/>
      <c r="J16" s="106"/>
      <c r="K16" s="106"/>
      <c r="L16" s="38"/>
      <c r="M16" s="38"/>
      <c r="N16" s="38"/>
      <c r="O16" s="111"/>
      <c r="P16" s="111"/>
    </row>
    <row r="17" spans="1:18" s="11" customFormat="1" ht="13.5" customHeight="1" thickBot="1">
      <c r="A17" s="718" t="s">
        <v>1</v>
      </c>
      <c r="B17" s="718" t="s">
        <v>29</v>
      </c>
      <c r="C17" s="720" t="s">
        <v>30</v>
      </c>
      <c r="D17" s="718" t="s">
        <v>31</v>
      </c>
      <c r="E17" s="718" t="s">
        <v>32</v>
      </c>
      <c r="F17" s="722" t="s">
        <v>33</v>
      </c>
      <c r="G17" s="723"/>
      <c r="H17" s="723"/>
      <c r="I17" s="723"/>
      <c r="J17" s="723"/>
      <c r="K17" s="724"/>
      <c r="L17" s="722" t="s">
        <v>34</v>
      </c>
      <c r="M17" s="723"/>
      <c r="N17" s="723"/>
      <c r="O17" s="723"/>
      <c r="P17" s="724"/>
    </row>
    <row r="18" spans="1:18" s="11" customFormat="1" ht="69.75" customHeight="1" thickBot="1">
      <c r="A18" s="719"/>
      <c r="B18" s="719"/>
      <c r="C18" s="721"/>
      <c r="D18" s="719"/>
      <c r="E18" s="719"/>
      <c r="F18" s="12" t="s">
        <v>35</v>
      </c>
      <c r="G18" s="13" t="s">
        <v>49</v>
      </c>
      <c r="H18" s="13" t="s">
        <v>50</v>
      </c>
      <c r="I18" s="13" t="s">
        <v>64</v>
      </c>
      <c r="J18" s="13" t="s">
        <v>52</v>
      </c>
      <c r="K18" s="12" t="s">
        <v>53</v>
      </c>
      <c r="L18" s="13" t="s">
        <v>36</v>
      </c>
      <c r="M18" s="13" t="s">
        <v>50</v>
      </c>
      <c r="N18" s="13" t="s">
        <v>64</v>
      </c>
      <c r="O18" s="13" t="s">
        <v>52</v>
      </c>
      <c r="P18" s="13" t="s">
        <v>54</v>
      </c>
    </row>
    <row r="19" spans="1:18" s="11" customFormat="1" ht="13.5" thickBot="1">
      <c r="A19" s="14" t="s">
        <v>37</v>
      </c>
      <c r="B19" s="15" t="s">
        <v>38</v>
      </c>
      <c r="C19" s="16">
        <v>3</v>
      </c>
      <c r="D19" s="17">
        <v>4</v>
      </c>
      <c r="E19" s="16">
        <v>5</v>
      </c>
      <c r="F19" s="17">
        <v>6</v>
      </c>
      <c r="G19" s="16">
        <v>7</v>
      </c>
      <c r="H19" s="16">
        <v>8</v>
      </c>
      <c r="I19" s="17">
        <v>9</v>
      </c>
      <c r="J19" s="17">
        <v>10</v>
      </c>
      <c r="K19" s="16">
        <v>11</v>
      </c>
      <c r="L19" s="16">
        <v>12</v>
      </c>
      <c r="M19" s="16">
        <v>13</v>
      </c>
      <c r="N19" s="17">
        <v>14</v>
      </c>
      <c r="O19" s="17">
        <v>15</v>
      </c>
      <c r="P19" s="18">
        <v>16</v>
      </c>
    </row>
    <row r="20" spans="1:18" ht="15" customHeight="1">
      <c r="A20" s="39"/>
      <c r="B20" s="40"/>
      <c r="C20" s="101" t="s">
        <v>955</v>
      </c>
      <c r="D20" s="41"/>
      <c r="E20" s="42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4"/>
    </row>
    <row r="21" spans="1:18" s="116" customFormat="1" ht="14.25" customHeight="1">
      <c r="A21" s="114">
        <v>1</v>
      </c>
      <c r="B21" s="123" t="s">
        <v>61</v>
      </c>
      <c r="C21" s="115" t="s">
        <v>956</v>
      </c>
      <c r="D21" s="118" t="s">
        <v>125</v>
      </c>
      <c r="E21" s="485">
        <f>(11*2+5.7*2)*3.2</f>
        <v>106.88</v>
      </c>
      <c r="F21" s="27"/>
      <c r="G21" s="624"/>
      <c r="H21" s="625"/>
      <c r="I21" s="624"/>
      <c r="J21" s="624"/>
      <c r="K21" s="624"/>
      <c r="L21" s="624"/>
      <c r="M21" s="624"/>
      <c r="N21" s="624"/>
      <c r="O21" s="624"/>
      <c r="P21" s="626"/>
      <c r="Q21" s="119"/>
      <c r="R21" s="119"/>
    </row>
    <row r="22" spans="1:18" s="116" customFormat="1" ht="14.25" customHeight="1">
      <c r="A22" s="114">
        <v>2</v>
      </c>
      <c r="B22" s="123"/>
      <c r="C22" s="308" t="s">
        <v>957</v>
      </c>
      <c r="D22" s="118" t="s">
        <v>408</v>
      </c>
      <c r="E22" s="487">
        <f>E21*15*1.2</f>
        <v>1923.8399999999997</v>
      </c>
      <c r="F22" s="27"/>
      <c r="G22" s="624"/>
      <c r="H22" s="625"/>
      <c r="I22" s="624"/>
      <c r="J22" s="624"/>
      <c r="K22" s="624"/>
      <c r="L22" s="624"/>
      <c r="M22" s="624"/>
      <c r="N22" s="624"/>
      <c r="O22" s="624"/>
      <c r="P22" s="626"/>
      <c r="Q22" s="119"/>
      <c r="R22" s="119"/>
    </row>
    <row r="23" spans="1:18" s="116" customFormat="1" ht="14.25" customHeight="1">
      <c r="A23" s="114">
        <v>3</v>
      </c>
      <c r="B23" s="123"/>
      <c r="C23" s="308" t="s">
        <v>885</v>
      </c>
      <c r="D23" s="118" t="s">
        <v>886</v>
      </c>
      <c r="E23" s="486">
        <f>E21*0.15</f>
        <v>16.032</v>
      </c>
      <c r="F23" s="27"/>
      <c r="G23" s="624"/>
      <c r="H23" s="625"/>
      <c r="I23" s="624"/>
      <c r="J23" s="624"/>
      <c r="K23" s="624"/>
      <c r="L23" s="624"/>
      <c r="M23" s="624"/>
      <c r="N23" s="624"/>
      <c r="O23" s="624"/>
      <c r="P23" s="626"/>
      <c r="Q23" s="119"/>
      <c r="R23" s="119"/>
    </row>
    <row r="24" spans="1:18" s="116" customFormat="1" ht="14.25" customHeight="1">
      <c r="A24" s="114">
        <v>4</v>
      </c>
      <c r="B24" s="123"/>
      <c r="C24" s="308" t="s">
        <v>904</v>
      </c>
      <c r="D24" s="118" t="s">
        <v>125</v>
      </c>
      <c r="E24" s="486">
        <f>E21*1.3</f>
        <v>138.94399999999999</v>
      </c>
      <c r="F24" s="27"/>
      <c r="G24" s="624"/>
      <c r="H24" s="625"/>
      <c r="I24" s="624"/>
      <c r="J24" s="624"/>
      <c r="K24" s="624"/>
      <c r="L24" s="624"/>
      <c r="M24" s="624"/>
      <c r="N24" s="624"/>
      <c r="O24" s="624"/>
      <c r="P24" s="626"/>
      <c r="Q24" s="119"/>
      <c r="R24" s="119"/>
    </row>
    <row r="25" spans="1:18" ht="16.5" customHeight="1">
      <c r="A25" s="309"/>
      <c r="B25" s="310"/>
      <c r="C25" s="311" t="s">
        <v>958</v>
      </c>
      <c r="D25" s="312"/>
      <c r="E25" s="313"/>
      <c r="F25" s="639"/>
      <c r="G25" s="639"/>
      <c r="H25" s="639"/>
      <c r="I25" s="639"/>
      <c r="J25" s="639"/>
      <c r="K25" s="639"/>
      <c r="L25" s="639"/>
      <c r="M25" s="639"/>
      <c r="N25" s="639"/>
      <c r="O25" s="639"/>
      <c r="P25" s="640"/>
    </row>
    <row r="26" spans="1:18" s="116" customFormat="1" ht="14.25" customHeight="1">
      <c r="A26" s="114">
        <v>1</v>
      </c>
      <c r="B26" s="123" t="s">
        <v>61</v>
      </c>
      <c r="C26" s="117" t="s">
        <v>959</v>
      </c>
      <c r="D26" s="118" t="s">
        <v>125</v>
      </c>
      <c r="E26" s="486">
        <f>'1 SIE'!E28*2+'1 SIE'!E38*2+'1 SIE'!E49*2+E21-E34</f>
        <v>252.76999999999998</v>
      </c>
      <c r="F26" s="27"/>
      <c r="G26" s="624"/>
      <c r="H26" s="625"/>
      <c r="I26" s="624"/>
      <c r="J26" s="624"/>
      <c r="K26" s="624"/>
      <c r="L26" s="624"/>
      <c r="M26" s="624"/>
      <c r="N26" s="624"/>
      <c r="O26" s="624"/>
      <c r="P26" s="626"/>
      <c r="Q26" s="119"/>
      <c r="R26" s="119"/>
    </row>
    <row r="27" spans="1:18" s="116" customFormat="1" ht="14.25" customHeight="1">
      <c r="A27" s="114">
        <v>2</v>
      </c>
      <c r="B27" s="123"/>
      <c r="C27" s="308" t="s">
        <v>885</v>
      </c>
      <c r="D27" s="118" t="s">
        <v>886</v>
      </c>
      <c r="E27" s="486">
        <f>E26*0.15</f>
        <v>37.915499999999994</v>
      </c>
      <c r="F27" s="27"/>
      <c r="G27" s="624"/>
      <c r="H27" s="625"/>
      <c r="I27" s="624"/>
      <c r="J27" s="624"/>
      <c r="K27" s="624"/>
      <c r="L27" s="624"/>
      <c r="M27" s="624"/>
      <c r="N27" s="624"/>
      <c r="O27" s="624"/>
      <c r="P27" s="626"/>
      <c r="Q27" s="119"/>
      <c r="R27" s="119"/>
    </row>
    <row r="28" spans="1:18" s="116" customFormat="1" ht="14.25" customHeight="1">
      <c r="A28" s="114">
        <v>3</v>
      </c>
      <c r="B28" s="123"/>
      <c r="C28" s="308" t="s">
        <v>960</v>
      </c>
      <c r="D28" s="118" t="s">
        <v>408</v>
      </c>
      <c r="E28" s="486">
        <f>E26*1.2</f>
        <v>303.32399999999996</v>
      </c>
      <c r="F28" s="27"/>
      <c r="G28" s="624"/>
      <c r="H28" s="625"/>
      <c r="I28" s="624"/>
      <c r="J28" s="624"/>
      <c r="K28" s="624"/>
      <c r="L28" s="624"/>
      <c r="M28" s="624"/>
      <c r="N28" s="624"/>
      <c r="O28" s="624"/>
      <c r="P28" s="626"/>
      <c r="Q28" s="119"/>
      <c r="R28" s="119"/>
    </row>
    <row r="29" spans="1:18" s="116" customFormat="1" ht="14.25" customHeight="1">
      <c r="A29" s="114">
        <v>4</v>
      </c>
      <c r="B29" s="123"/>
      <c r="C29" s="308" t="s">
        <v>961</v>
      </c>
      <c r="D29" s="118" t="s">
        <v>92</v>
      </c>
      <c r="E29" s="486">
        <f>E26*0.1</f>
        <v>25.277000000000001</v>
      </c>
      <c r="F29" s="27"/>
      <c r="G29" s="624"/>
      <c r="H29" s="625"/>
      <c r="I29" s="624"/>
      <c r="J29" s="624"/>
      <c r="K29" s="624"/>
      <c r="L29" s="624"/>
      <c r="M29" s="624"/>
      <c r="N29" s="624"/>
      <c r="O29" s="624"/>
      <c r="P29" s="626"/>
      <c r="Q29" s="119"/>
      <c r="R29" s="119"/>
    </row>
    <row r="30" spans="1:18" s="116" customFormat="1" ht="14.25" customHeight="1">
      <c r="A30" s="114">
        <v>5</v>
      </c>
      <c r="B30" s="123"/>
      <c r="C30" s="308" t="s">
        <v>962</v>
      </c>
      <c r="D30" s="118" t="s">
        <v>886</v>
      </c>
      <c r="E30" s="486">
        <f>E26*0.37</f>
        <v>93.524899999999988</v>
      </c>
      <c r="F30" s="27"/>
      <c r="G30" s="624"/>
      <c r="H30" s="625"/>
      <c r="I30" s="624"/>
      <c r="J30" s="624"/>
      <c r="K30" s="624"/>
      <c r="L30" s="624"/>
      <c r="M30" s="624"/>
      <c r="N30" s="624"/>
      <c r="O30" s="624"/>
      <c r="P30" s="626"/>
      <c r="Q30" s="119"/>
      <c r="R30" s="119"/>
    </row>
    <row r="31" spans="1:18" s="116" customFormat="1" ht="14.25" customHeight="1">
      <c r="A31" s="114">
        <v>6</v>
      </c>
      <c r="B31" s="123"/>
      <c r="C31" s="308" t="s">
        <v>963</v>
      </c>
      <c r="D31" s="118" t="s">
        <v>886</v>
      </c>
      <c r="E31" s="486">
        <f>E30</f>
        <v>93.524899999999988</v>
      </c>
      <c r="F31" s="27"/>
      <c r="G31" s="624"/>
      <c r="H31" s="625"/>
      <c r="I31" s="624"/>
      <c r="J31" s="624"/>
      <c r="K31" s="624"/>
      <c r="L31" s="624"/>
      <c r="M31" s="624"/>
      <c r="N31" s="624"/>
      <c r="O31" s="624"/>
      <c r="P31" s="626"/>
      <c r="Q31" s="119"/>
      <c r="R31" s="119"/>
    </row>
    <row r="32" spans="1:18" s="116" customFormat="1" ht="14.25" customHeight="1">
      <c r="A32" s="114">
        <v>7</v>
      </c>
      <c r="B32" s="123"/>
      <c r="C32" s="308" t="s">
        <v>155</v>
      </c>
      <c r="D32" s="118" t="s">
        <v>125</v>
      </c>
      <c r="E32" s="486">
        <f>E26</f>
        <v>252.76999999999998</v>
      </c>
      <c r="F32" s="27"/>
      <c r="G32" s="624"/>
      <c r="H32" s="625"/>
      <c r="I32" s="624"/>
      <c r="J32" s="624"/>
      <c r="K32" s="624"/>
      <c r="L32" s="624"/>
      <c r="M32" s="624"/>
      <c r="N32" s="624"/>
      <c r="O32" s="624"/>
      <c r="P32" s="626"/>
      <c r="Q32" s="119"/>
      <c r="R32" s="119"/>
    </row>
    <row r="33" spans="1:18" ht="18.75" customHeight="1">
      <c r="A33" s="309"/>
      <c r="B33" s="310"/>
      <c r="C33" s="311" t="s">
        <v>964</v>
      </c>
      <c r="D33" s="312"/>
      <c r="E33" s="313"/>
      <c r="F33" s="639"/>
      <c r="G33" s="639"/>
      <c r="H33" s="639"/>
      <c r="I33" s="639"/>
      <c r="J33" s="639"/>
      <c r="K33" s="639"/>
      <c r="L33" s="639"/>
      <c r="M33" s="639"/>
      <c r="N33" s="639"/>
      <c r="O33" s="639"/>
      <c r="P33" s="640"/>
    </row>
    <row r="34" spans="1:18" s="116" customFormat="1" ht="14.25" customHeight="1">
      <c r="A34" s="114">
        <v>1</v>
      </c>
      <c r="B34" s="123" t="s">
        <v>61</v>
      </c>
      <c r="C34" s="117" t="s">
        <v>969</v>
      </c>
      <c r="D34" s="118" t="s">
        <v>125</v>
      </c>
      <c r="E34" s="486">
        <f>(1.7*2+2.25*6+2+1.9*2+2.05*2+1.25*2+2.2*4)*2.7</f>
        <v>102.86999999999999</v>
      </c>
      <c r="F34" s="27"/>
      <c r="G34" s="624"/>
      <c r="H34" s="625"/>
      <c r="I34" s="624"/>
      <c r="J34" s="624"/>
      <c r="K34" s="624"/>
      <c r="L34" s="624"/>
      <c r="M34" s="624"/>
      <c r="N34" s="624"/>
      <c r="O34" s="624"/>
      <c r="P34" s="626"/>
      <c r="Q34" s="119"/>
      <c r="R34" s="119"/>
    </row>
    <row r="35" spans="1:18" s="116" customFormat="1" ht="14.25" customHeight="1">
      <c r="A35" s="114">
        <v>2</v>
      </c>
      <c r="B35" s="123"/>
      <c r="C35" s="308" t="s">
        <v>965</v>
      </c>
      <c r="D35" s="118" t="s">
        <v>125</v>
      </c>
      <c r="E35" s="486">
        <f>E34</f>
        <v>102.86999999999999</v>
      </c>
      <c r="F35" s="27"/>
      <c r="G35" s="624"/>
      <c r="H35" s="625"/>
      <c r="I35" s="624"/>
      <c r="J35" s="624"/>
      <c r="K35" s="624"/>
      <c r="L35" s="624"/>
      <c r="M35" s="624"/>
      <c r="N35" s="624"/>
      <c r="O35" s="624"/>
      <c r="P35" s="626"/>
      <c r="Q35" s="119"/>
      <c r="R35" s="119"/>
    </row>
    <row r="36" spans="1:18" s="116" customFormat="1" ht="14.25" customHeight="1">
      <c r="A36" s="114">
        <v>3</v>
      </c>
      <c r="B36" s="123"/>
      <c r="C36" s="308" t="s">
        <v>966</v>
      </c>
      <c r="D36" s="118" t="s">
        <v>125</v>
      </c>
      <c r="E36" s="486">
        <f>E34*1.1</f>
        <v>113.157</v>
      </c>
      <c r="F36" s="27"/>
      <c r="G36" s="624"/>
      <c r="H36" s="625"/>
      <c r="I36" s="624"/>
      <c r="J36" s="624"/>
      <c r="K36" s="624"/>
      <c r="L36" s="624"/>
      <c r="M36" s="624"/>
      <c r="N36" s="624"/>
      <c r="O36" s="624"/>
      <c r="P36" s="626"/>
      <c r="Q36" s="119"/>
      <c r="R36" s="119"/>
    </row>
    <row r="37" spans="1:18" s="116" customFormat="1" ht="14.25" customHeight="1">
      <c r="A37" s="114">
        <v>4</v>
      </c>
      <c r="B37" s="123"/>
      <c r="C37" s="308" t="s">
        <v>967</v>
      </c>
      <c r="D37" s="118" t="s">
        <v>408</v>
      </c>
      <c r="E37" s="486">
        <f>E34*5</f>
        <v>514.34999999999991</v>
      </c>
      <c r="F37" s="27"/>
      <c r="G37" s="624"/>
      <c r="H37" s="625"/>
      <c r="I37" s="624"/>
      <c r="J37" s="624"/>
      <c r="K37" s="624"/>
      <c r="L37" s="624"/>
      <c r="M37" s="624"/>
      <c r="N37" s="624"/>
      <c r="O37" s="624"/>
      <c r="P37" s="626"/>
      <c r="Q37" s="119"/>
      <c r="R37" s="119"/>
    </row>
    <row r="38" spans="1:18" s="116" customFormat="1" ht="14.25" customHeight="1">
      <c r="A38" s="114">
        <v>5</v>
      </c>
      <c r="B38" s="123"/>
      <c r="C38" s="308" t="s">
        <v>968</v>
      </c>
      <c r="D38" s="118" t="s">
        <v>408</v>
      </c>
      <c r="E38" s="486">
        <f>E34*0.6</f>
        <v>61.721999999999994</v>
      </c>
      <c r="F38" s="27"/>
      <c r="G38" s="624"/>
      <c r="H38" s="625"/>
      <c r="I38" s="624"/>
      <c r="J38" s="624"/>
      <c r="K38" s="624"/>
      <c r="L38" s="624"/>
      <c r="M38" s="624"/>
      <c r="N38" s="624"/>
      <c r="O38" s="624"/>
      <c r="P38" s="626"/>
      <c r="Q38" s="119"/>
      <c r="R38" s="119"/>
    </row>
    <row r="39" spans="1:18" s="116" customFormat="1" ht="14.25" customHeight="1">
      <c r="A39" s="114">
        <v>6</v>
      </c>
      <c r="B39" s="123"/>
      <c r="C39" s="308" t="s">
        <v>155</v>
      </c>
      <c r="D39" s="118" t="s">
        <v>125</v>
      </c>
      <c r="E39" s="486">
        <f>E34</f>
        <v>102.86999999999999</v>
      </c>
      <c r="F39" s="27"/>
      <c r="G39" s="624"/>
      <c r="H39" s="625"/>
      <c r="I39" s="624"/>
      <c r="J39" s="624"/>
      <c r="K39" s="624"/>
      <c r="L39" s="624"/>
      <c r="M39" s="624"/>
      <c r="N39" s="624"/>
      <c r="O39" s="624"/>
      <c r="P39" s="626"/>
      <c r="Q39" s="119"/>
      <c r="R39" s="119"/>
    </row>
    <row r="40" spans="1:18" ht="18.75" customHeight="1">
      <c r="A40" s="309"/>
      <c r="B40" s="310"/>
      <c r="C40" s="311" t="s">
        <v>970</v>
      </c>
      <c r="D40" s="312"/>
      <c r="E40" s="313"/>
      <c r="F40" s="639"/>
      <c r="G40" s="639"/>
      <c r="H40" s="639"/>
      <c r="I40" s="639"/>
      <c r="J40" s="639"/>
      <c r="K40" s="639"/>
      <c r="L40" s="639"/>
      <c r="M40" s="639"/>
      <c r="N40" s="639"/>
      <c r="O40" s="639"/>
      <c r="P40" s="640"/>
    </row>
    <row r="41" spans="1:18" s="116" customFormat="1" ht="14.25" customHeight="1">
      <c r="A41" s="114">
        <v>1</v>
      </c>
      <c r="B41" s="123" t="s">
        <v>61</v>
      </c>
      <c r="C41" s="117" t="s">
        <v>971</v>
      </c>
      <c r="D41" s="118" t="s">
        <v>125</v>
      </c>
      <c r="E41" s="486">
        <v>72.2</v>
      </c>
      <c r="F41" s="27"/>
      <c r="G41" s="624"/>
      <c r="H41" s="625"/>
      <c r="I41" s="624"/>
      <c r="J41" s="624"/>
      <c r="K41" s="624"/>
      <c r="L41" s="624"/>
      <c r="M41" s="624"/>
      <c r="N41" s="624"/>
      <c r="O41" s="624"/>
      <c r="P41" s="626"/>
      <c r="Q41" s="119"/>
      <c r="R41" s="119"/>
    </row>
    <row r="42" spans="1:18" ht="14.25" customHeight="1" thickBot="1">
      <c r="A42" s="45"/>
      <c r="B42" s="46"/>
      <c r="C42" s="47"/>
      <c r="D42" s="48"/>
      <c r="E42" s="49"/>
      <c r="F42" s="629"/>
      <c r="G42" s="629"/>
      <c r="H42" s="629"/>
      <c r="I42" s="629"/>
      <c r="J42" s="629"/>
      <c r="K42" s="629"/>
      <c r="L42" s="629"/>
      <c r="M42" s="629"/>
      <c r="N42" s="629"/>
      <c r="O42" s="630"/>
      <c r="P42" s="631"/>
    </row>
    <row r="43" spans="1:18" ht="13.5" thickBot="1">
      <c r="A43" s="124"/>
      <c r="B43" s="125"/>
      <c r="C43" s="725" t="s">
        <v>65</v>
      </c>
      <c r="D43" s="726"/>
      <c r="E43" s="726"/>
      <c r="F43" s="726"/>
      <c r="G43" s="726"/>
      <c r="H43" s="726"/>
      <c r="I43" s="726"/>
      <c r="J43" s="726"/>
      <c r="K43" s="727"/>
      <c r="L43" s="632">
        <f>SUM(L20:L42)</f>
        <v>0</v>
      </c>
      <c r="M43" s="632">
        <f>SUM(M20:M42)</f>
        <v>0</v>
      </c>
      <c r="N43" s="632">
        <f>SUM(N20:N42)</f>
        <v>0</v>
      </c>
      <c r="O43" s="632">
        <f>SUM(O20:O42)</f>
        <v>0</v>
      </c>
      <c r="P43" s="633">
        <f>SUM(P20:P42)</f>
        <v>0</v>
      </c>
    </row>
    <row r="44" spans="1:18" s="33" customFormat="1">
      <c r="C44" s="34"/>
      <c r="D44" s="34"/>
      <c r="E44" s="34"/>
    </row>
    <row r="45" spans="1:18" s="33" customFormat="1">
      <c r="A45" s="710" t="s">
        <v>14</v>
      </c>
      <c r="B45" s="710"/>
      <c r="C45" s="52">
        <f>PBK!C41</f>
        <v>0</v>
      </c>
      <c r="D45" s="728">
        <f>PBK!D41</f>
        <v>0</v>
      </c>
      <c r="E45" s="729"/>
      <c r="G45" s="710" t="s">
        <v>39</v>
      </c>
      <c r="H45" s="710"/>
      <c r="I45" s="730">
        <f>PBK!C46</f>
        <v>0</v>
      </c>
      <c r="J45" s="730"/>
      <c r="K45" s="730"/>
      <c r="L45" s="730"/>
      <c r="M45" s="730"/>
      <c r="N45" s="731">
        <f>D45</f>
        <v>0</v>
      </c>
      <c r="O45" s="710"/>
    </row>
    <row r="46" spans="1:18" s="33" customFormat="1">
      <c r="C46" s="53" t="s">
        <v>45</v>
      </c>
      <c r="D46" s="34"/>
      <c r="E46" s="34"/>
      <c r="K46" s="53" t="s">
        <v>45</v>
      </c>
    </row>
    <row r="47" spans="1:18" s="33" customFormat="1">
      <c r="C47" s="34"/>
      <c r="D47" s="34"/>
      <c r="E47" s="34"/>
    </row>
    <row r="48" spans="1:18" s="33" customFormat="1">
      <c r="A48" s="710" t="s">
        <v>15</v>
      </c>
      <c r="B48" s="710"/>
      <c r="C48" s="34">
        <f>PBK!C44</f>
        <v>0</v>
      </c>
      <c r="D48" s="34"/>
      <c r="E48" s="34"/>
      <c r="G48" s="710"/>
      <c r="H48" s="710"/>
      <c r="I48" s="33">
        <f>PBK!C49</f>
        <v>0</v>
      </c>
    </row>
    <row r="49" spans="3:5" s="33" customFormat="1">
      <c r="C49" s="34"/>
      <c r="D49" s="34"/>
      <c r="E49" s="34"/>
    </row>
    <row r="50" spans="3:5" s="33" customFormat="1">
      <c r="C50" s="34"/>
      <c r="D50" s="34"/>
      <c r="E50" s="34"/>
    </row>
    <row r="51" spans="3:5" s="33" customFormat="1">
      <c r="C51" s="34"/>
      <c r="D51" s="34"/>
      <c r="E51" s="34"/>
    </row>
    <row r="52" spans="3:5" s="33" customFormat="1">
      <c r="C52" s="34"/>
      <c r="D52" s="34"/>
      <c r="E52" s="34"/>
    </row>
    <row r="53" spans="3:5" s="33" customFormat="1">
      <c r="C53" s="34"/>
      <c r="D53" s="34"/>
      <c r="E53" s="34"/>
    </row>
    <row r="54" spans="3:5" s="33" customFormat="1">
      <c r="C54" s="34"/>
      <c r="D54" s="34"/>
      <c r="E54" s="34"/>
    </row>
    <row r="55" spans="3:5" s="33" customFormat="1">
      <c r="C55" s="34"/>
      <c r="D55" s="34"/>
      <c r="E55" s="34"/>
    </row>
    <row r="56" spans="3:5" s="33" customFormat="1">
      <c r="C56" s="34"/>
      <c r="D56" s="34"/>
      <c r="E56" s="34"/>
    </row>
    <row r="57" spans="3:5" s="33" customFormat="1">
      <c r="C57" s="34"/>
      <c r="D57" s="34"/>
      <c r="E57" s="34"/>
    </row>
    <row r="58" spans="3:5" s="33" customFormat="1">
      <c r="C58" s="34"/>
      <c r="D58" s="34"/>
      <c r="E58" s="34"/>
    </row>
    <row r="59" spans="3:5" s="33" customFormat="1">
      <c r="C59" s="34"/>
      <c r="D59" s="34"/>
      <c r="E59" s="34"/>
    </row>
    <row r="60" spans="3:5" s="33" customFormat="1">
      <c r="C60" s="34"/>
      <c r="D60" s="34"/>
      <c r="E60" s="34"/>
    </row>
    <row r="61" spans="3:5" s="33" customFormat="1">
      <c r="C61" s="34"/>
      <c r="D61" s="34"/>
      <c r="E61" s="34"/>
    </row>
    <row r="62" spans="3:5" s="33" customFormat="1">
      <c r="C62" s="34"/>
      <c r="D62" s="34"/>
      <c r="E62" s="34"/>
    </row>
    <row r="63" spans="3:5" s="33" customFormat="1">
      <c r="C63" s="34"/>
      <c r="D63" s="34"/>
      <c r="E63" s="34"/>
    </row>
    <row r="64" spans="3:5" s="33" customFormat="1">
      <c r="C64" s="34"/>
      <c r="D64" s="34"/>
      <c r="E64" s="34"/>
    </row>
    <row r="65" spans="3:5" s="33" customFormat="1">
      <c r="C65" s="34"/>
      <c r="D65" s="34"/>
      <c r="E65" s="34"/>
    </row>
    <row r="66" spans="3:5" s="33" customFormat="1">
      <c r="C66" s="34"/>
      <c r="D66" s="34"/>
      <c r="E66" s="34"/>
    </row>
    <row r="67" spans="3:5" s="33" customFormat="1">
      <c r="C67" s="34"/>
      <c r="D67" s="34"/>
      <c r="E67" s="34"/>
    </row>
    <row r="68" spans="3:5" s="33" customFormat="1">
      <c r="C68" s="34"/>
      <c r="D68" s="34"/>
      <c r="E68" s="34"/>
    </row>
    <row r="69" spans="3:5" s="33" customFormat="1">
      <c r="C69" s="34"/>
      <c r="D69" s="34"/>
      <c r="E69" s="34"/>
    </row>
    <row r="70" spans="3:5" s="33" customFormat="1">
      <c r="C70" s="34"/>
      <c r="D70" s="34"/>
      <c r="E70" s="34"/>
    </row>
    <row r="71" spans="3:5" s="33" customFormat="1">
      <c r="C71" s="34"/>
      <c r="D71" s="34"/>
      <c r="E71" s="34"/>
    </row>
    <row r="72" spans="3:5" s="33" customFormat="1">
      <c r="C72" s="34"/>
      <c r="D72" s="34"/>
      <c r="E72" s="34"/>
    </row>
    <row r="73" spans="3:5" s="33" customFormat="1">
      <c r="C73" s="34"/>
      <c r="D73" s="34"/>
      <c r="E73" s="34"/>
    </row>
    <row r="74" spans="3:5" s="33" customFormat="1">
      <c r="C74" s="34"/>
      <c r="D74" s="34"/>
      <c r="E74" s="34"/>
    </row>
    <row r="75" spans="3:5" s="33" customFormat="1">
      <c r="C75" s="34"/>
      <c r="D75" s="34"/>
      <c r="E75" s="34"/>
    </row>
    <row r="76" spans="3:5" s="33" customFormat="1">
      <c r="C76" s="34"/>
      <c r="D76" s="34"/>
      <c r="E76" s="34"/>
    </row>
    <row r="77" spans="3:5" s="33" customFormat="1">
      <c r="C77" s="34"/>
      <c r="D77" s="34"/>
      <c r="E77" s="34"/>
    </row>
    <row r="78" spans="3:5" s="33" customFormat="1">
      <c r="C78" s="34"/>
      <c r="D78" s="34"/>
      <c r="E78" s="34"/>
    </row>
    <row r="79" spans="3:5" s="33" customFormat="1">
      <c r="C79" s="34"/>
      <c r="D79" s="34"/>
      <c r="E79" s="34"/>
    </row>
    <row r="80" spans="3:5" s="33" customFormat="1">
      <c r="C80" s="34"/>
      <c r="D80" s="34"/>
      <c r="E80" s="34"/>
    </row>
    <row r="81" spans="3:5" s="33" customFormat="1">
      <c r="C81" s="34"/>
      <c r="D81" s="34"/>
      <c r="E81" s="34"/>
    </row>
    <row r="82" spans="3:5" s="33" customFormat="1">
      <c r="C82" s="34"/>
      <c r="D82" s="34"/>
      <c r="E82" s="34"/>
    </row>
    <row r="83" spans="3:5" s="33" customFormat="1">
      <c r="C83" s="34"/>
      <c r="D83" s="34"/>
      <c r="E83" s="34"/>
    </row>
    <row r="84" spans="3:5" s="33" customFormat="1">
      <c r="C84" s="34"/>
      <c r="D84" s="34"/>
      <c r="E84" s="34"/>
    </row>
    <row r="85" spans="3:5" s="33" customFormat="1">
      <c r="C85" s="34"/>
      <c r="D85" s="34"/>
      <c r="E85" s="34"/>
    </row>
    <row r="86" spans="3:5" s="33" customFormat="1">
      <c r="C86" s="34"/>
      <c r="D86" s="34"/>
      <c r="E86" s="34"/>
    </row>
    <row r="87" spans="3:5" s="33" customFormat="1">
      <c r="C87" s="34"/>
      <c r="D87" s="34"/>
      <c r="E87" s="34"/>
    </row>
    <row r="88" spans="3:5" s="33" customFormat="1">
      <c r="C88" s="34"/>
      <c r="D88" s="34"/>
      <c r="E88" s="34"/>
    </row>
    <row r="89" spans="3:5" s="33" customFormat="1">
      <c r="C89" s="34"/>
      <c r="D89" s="34"/>
      <c r="E89" s="34"/>
    </row>
    <row r="90" spans="3:5" s="33" customFormat="1">
      <c r="C90" s="34"/>
      <c r="D90" s="34"/>
      <c r="E90" s="34"/>
    </row>
    <row r="91" spans="3:5" s="33" customFormat="1">
      <c r="C91" s="34"/>
      <c r="D91" s="34"/>
      <c r="E91" s="34"/>
    </row>
    <row r="92" spans="3:5" s="33" customFormat="1">
      <c r="C92" s="34"/>
      <c r="D92" s="34"/>
      <c r="E92" s="34"/>
    </row>
    <row r="93" spans="3:5" s="33" customFormat="1">
      <c r="C93" s="34"/>
      <c r="D93" s="34"/>
      <c r="E93" s="34"/>
    </row>
    <row r="94" spans="3:5" s="33" customFormat="1">
      <c r="C94" s="34"/>
      <c r="D94" s="34"/>
      <c r="E94" s="34"/>
    </row>
    <row r="95" spans="3:5" s="33" customFormat="1">
      <c r="C95" s="34"/>
      <c r="D95" s="34"/>
      <c r="E95" s="34"/>
    </row>
    <row r="96" spans="3:5" s="33" customFormat="1">
      <c r="C96" s="34"/>
      <c r="D96" s="34"/>
      <c r="E96" s="34"/>
    </row>
    <row r="97" spans="3:5" s="33" customFormat="1">
      <c r="C97" s="34"/>
      <c r="D97" s="34"/>
      <c r="E97" s="34"/>
    </row>
    <row r="98" spans="3:5" s="33" customFormat="1">
      <c r="C98" s="34"/>
      <c r="D98" s="34"/>
      <c r="E98" s="34"/>
    </row>
    <row r="99" spans="3:5" s="33" customFormat="1">
      <c r="C99" s="34"/>
      <c r="D99" s="34"/>
      <c r="E99" s="34"/>
    </row>
    <row r="100" spans="3:5" s="33" customFormat="1">
      <c r="C100" s="34"/>
      <c r="D100" s="34"/>
      <c r="E100" s="34"/>
    </row>
    <row r="101" spans="3:5" s="33" customFormat="1">
      <c r="C101" s="34"/>
      <c r="D101" s="34"/>
      <c r="E101" s="34"/>
    </row>
    <row r="102" spans="3:5" s="33" customFormat="1">
      <c r="C102" s="34"/>
      <c r="D102" s="34"/>
      <c r="E102" s="34"/>
    </row>
    <row r="103" spans="3:5" s="33" customFormat="1">
      <c r="C103" s="34"/>
      <c r="D103" s="34"/>
      <c r="E103" s="34"/>
    </row>
    <row r="104" spans="3:5" s="33" customFormat="1">
      <c r="C104" s="34"/>
      <c r="D104" s="34"/>
      <c r="E104" s="34"/>
    </row>
    <row r="105" spans="3:5" s="33" customFormat="1">
      <c r="C105" s="34"/>
      <c r="D105" s="34"/>
      <c r="E105" s="34"/>
    </row>
    <row r="106" spans="3:5" s="33" customFormat="1">
      <c r="C106" s="34"/>
      <c r="D106" s="34"/>
      <c r="E106" s="34"/>
    </row>
    <row r="107" spans="3:5" s="33" customFormat="1">
      <c r="C107" s="34"/>
      <c r="D107" s="34"/>
      <c r="E107" s="34"/>
    </row>
    <row r="108" spans="3:5" s="33" customFormat="1">
      <c r="C108" s="34"/>
      <c r="D108" s="34"/>
      <c r="E108" s="34"/>
    </row>
    <row r="109" spans="3:5" s="33" customFormat="1">
      <c r="C109" s="34"/>
      <c r="D109" s="34"/>
      <c r="E109" s="34"/>
    </row>
    <row r="110" spans="3:5" s="33" customFormat="1">
      <c r="C110" s="34"/>
      <c r="D110" s="34"/>
      <c r="E110" s="34"/>
    </row>
    <row r="111" spans="3:5" s="33" customFormat="1">
      <c r="C111" s="34"/>
      <c r="D111" s="34"/>
      <c r="E111" s="34"/>
    </row>
    <row r="112" spans="3:5" s="33" customFormat="1">
      <c r="C112" s="34"/>
      <c r="D112" s="34"/>
      <c r="E112" s="34"/>
    </row>
    <row r="113" spans="3:5" s="33" customFormat="1">
      <c r="C113" s="34"/>
      <c r="D113" s="34"/>
      <c r="E113" s="34"/>
    </row>
    <row r="114" spans="3:5" s="33" customFormat="1">
      <c r="C114" s="34"/>
      <c r="D114" s="34"/>
      <c r="E114" s="34"/>
    </row>
    <row r="115" spans="3:5" s="33" customFormat="1">
      <c r="C115" s="34"/>
      <c r="D115" s="34"/>
      <c r="E115" s="34"/>
    </row>
    <row r="116" spans="3:5" s="33" customFormat="1">
      <c r="C116" s="34"/>
      <c r="D116" s="34"/>
      <c r="E116" s="34"/>
    </row>
    <row r="117" spans="3:5" s="33" customFormat="1">
      <c r="C117" s="34"/>
      <c r="D117" s="34"/>
      <c r="E117" s="34"/>
    </row>
    <row r="118" spans="3:5" s="33" customFormat="1">
      <c r="C118" s="34"/>
      <c r="D118" s="34"/>
      <c r="E118" s="34"/>
    </row>
    <row r="119" spans="3:5" s="33" customFormat="1">
      <c r="C119" s="34"/>
      <c r="D119" s="34"/>
      <c r="E119" s="34"/>
    </row>
    <row r="120" spans="3:5" s="33" customFormat="1">
      <c r="C120" s="34"/>
      <c r="D120" s="34"/>
      <c r="E120" s="34"/>
    </row>
    <row r="121" spans="3:5" s="33" customFormat="1">
      <c r="C121" s="34"/>
      <c r="D121" s="34"/>
      <c r="E121" s="34"/>
    </row>
    <row r="122" spans="3:5" s="33" customFormat="1">
      <c r="C122" s="34"/>
      <c r="D122" s="34"/>
      <c r="E122" s="34"/>
    </row>
    <row r="123" spans="3:5" s="33" customFormat="1">
      <c r="C123" s="34"/>
      <c r="D123" s="34"/>
      <c r="E123" s="34"/>
    </row>
    <row r="124" spans="3:5" s="33" customFormat="1">
      <c r="C124" s="34"/>
      <c r="D124" s="34"/>
      <c r="E124" s="34"/>
    </row>
    <row r="125" spans="3:5" s="33" customFormat="1">
      <c r="C125" s="34"/>
      <c r="D125" s="34"/>
      <c r="E125" s="34"/>
    </row>
    <row r="126" spans="3:5" s="33" customFormat="1">
      <c r="C126" s="34"/>
      <c r="D126" s="34"/>
      <c r="E126" s="34"/>
    </row>
    <row r="127" spans="3:5" s="33" customFormat="1">
      <c r="C127" s="34"/>
      <c r="D127" s="34"/>
      <c r="E127" s="34"/>
    </row>
    <row r="128" spans="3:5" s="33" customFormat="1">
      <c r="C128" s="34"/>
      <c r="D128" s="34"/>
      <c r="E128" s="34"/>
    </row>
    <row r="129" spans="3:5" s="33" customFormat="1">
      <c r="C129" s="34"/>
      <c r="D129" s="34"/>
      <c r="E129" s="34"/>
    </row>
    <row r="130" spans="3:5" s="33" customFormat="1">
      <c r="C130" s="34"/>
      <c r="D130" s="34"/>
      <c r="E130" s="34"/>
    </row>
    <row r="131" spans="3:5" s="33" customFormat="1">
      <c r="C131" s="34"/>
      <c r="D131" s="34"/>
      <c r="E131" s="34"/>
    </row>
    <row r="132" spans="3:5" s="33" customFormat="1">
      <c r="C132" s="34"/>
      <c r="D132" s="34"/>
      <c r="E132" s="34"/>
    </row>
    <row r="133" spans="3:5" s="33" customFormat="1">
      <c r="C133" s="34"/>
      <c r="D133" s="34"/>
      <c r="E133" s="34"/>
    </row>
    <row r="134" spans="3:5" s="33" customFormat="1">
      <c r="C134" s="34"/>
      <c r="D134" s="34"/>
      <c r="E134" s="34"/>
    </row>
    <row r="135" spans="3:5" s="33" customFormat="1">
      <c r="C135" s="34"/>
      <c r="D135" s="34"/>
      <c r="E135" s="34"/>
    </row>
    <row r="136" spans="3:5" s="33" customFormat="1">
      <c r="C136" s="34"/>
      <c r="D136" s="34"/>
      <c r="E136" s="34"/>
    </row>
    <row r="137" spans="3:5" s="33" customFormat="1">
      <c r="C137" s="34"/>
      <c r="D137" s="34"/>
      <c r="E137" s="34"/>
    </row>
    <row r="138" spans="3:5" s="33" customFormat="1">
      <c r="C138" s="34"/>
      <c r="D138" s="34"/>
      <c r="E138" s="34"/>
    </row>
    <row r="139" spans="3:5" s="33" customFormat="1">
      <c r="C139" s="34"/>
      <c r="D139" s="34"/>
      <c r="E139" s="34"/>
    </row>
    <row r="140" spans="3:5" s="33" customFormat="1">
      <c r="C140" s="34"/>
      <c r="D140" s="34"/>
      <c r="E140" s="34"/>
    </row>
    <row r="141" spans="3:5" s="33" customFormat="1">
      <c r="C141" s="34"/>
      <c r="D141" s="34"/>
      <c r="E141" s="34"/>
    </row>
    <row r="142" spans="3:5" s="33" customFormat="1">
      <c r="C142" s="34"/>
      <c r="D142" s="34"/>
      <c r="E142" s="34"/>
    </row>
    <row r="143" spans="3:5" s="33" customFormat="1">
      <c r="C143" s="34"/>
      <c r="D143" s="34"/>
      <c r="E143" s="34"/>
    </row>
    <row r="144" spans="3:5" s="33" customFormat="1">
      <c r="C144" s="34"/>
      <c r="D144" s="34"/>
      <c r="E144" s="34"/>
    </row>
    <row r="145" spans="3:5" s="33" customFormat="1">
      <c r="C145" s="34"/>
      <c r="D145" s="34"/>
      <c r="E145" s="34"/>
    </row>
    <row r="146" spans="3:5" s="33" customFormat="1">
      <c r="C146" s="34"/>
      <c r="D146" s="34"/>
      <c r="E146" s="34"/>
    </row>
    <row r="147" spans="3:5" s="33" customFormat="1">
      <c r="C147" s="34"/>
      <c r="D147" s="34"/>
      <c r="E147" s="34"/>
    </row>
    <row r="148" spans="3:5" s="33" customFormat="1">
      <c r="C148" s="34"/>
      <c r="D148" s="34"/>
      <c r="E148" s="34"/>
    </row>
    <row r="149" spans="3:5" s="33" customFormat="1">
      <c r="C149" s="34"/>
      <c r="D149" s="34"/>
      <c r="E149" s="34"/>
    </row>
    <row r="150" spans="3:5" s="33" customFormat="1">
      <c r="C150" s="34"/>
      <c r="D150" s="34"/>
      <c r="E150" s="34"/>
    </row>
    <row r="151" spans="3:5" s="33" customFormat="1">
      <c r="C151" s="34"/>
      <c r="D151" s="34"/>
      <c r="E151" s="34"/>
    </row>
    <row r="152" spans="3:5" s="33" customFormat="1">
      <c r="C152" s="34"/>
      <c r="D152" s="34"/>
      <c r="E152" s="34"/>
    </row>
    <row r="153" spans="3:5" s="33" customFormat="1">
      <c r="C153" s="34"/>
      <c r="D153" s="34"/>
      <c r="E153" s="34"/>
    </row>
    <row r="154" spans="3:5" s="33" customFormat="1">
      <c r="C154" s="34"/>
      <c r="D154" s="34"/>
      <c r="E154" s="34"/>
    </row>
    <row r="155" spans="3:5" s="33" customFormat="1">
      <c r="C155" s="34"/>
      <c r="D155" s="34"/>
      <c r="E155" s="34"/>
    </row>
    <row r="156" spans="3:5" s="33" customFormat="1">
      <c r="C156" s="34"/>
      <c r="D156" s="34"/>
      <c r="E156" s="34"/>
    </row>
    <row r="157" spans="3:5" s="33" customFormat="1">
      <c r="C157" s="34"/>
      <c r="D157" s="34"/>
      <c r="E157" s="34"/>
    </row>
    <row r="158" spans="3:5" s="33" customFormat="1">
      <c r="C158" s="34"/>
      <c r="D158" s="34"/>
      <c r="E158" s="34"/>
    </row>
    <row r="159" spans="3:5" s="33" customFormat="1">
      <c r="C159" s="34"/>
      <c r="D159" s="34"/>
      <c r="E159" s="34"/>
    </row>
    <row r="160" spans="3:5" s="33" customFormat="1">
      <c r="C160" s="34"/>
      <c r="D160" s="34"/>
      <c r="E160" s="34"/>
    </row>
    <row r="161" spans="3:5" s="33" customFormat="1">
      <c r="C161" s="34"/>
      <c r="D161" s="34"/>
      <c r="E161" s="34"/>
    </row>
    <row r="162" spans="3:5" s="33" customFormat="1">
      <c r="C162" s="34"/>
      <c r="D162" s="34"/>
      <c r="E162" s="34"/>
    </row>
    <row r="163" spans="3:5" s="33" customFormat="1">
      <c r="C163" s="34"/>
      <c r="D163" s="34"/>
      <c r="E163" s="34"/>
    </row>
    <row r="164" spans="3:5" s="33" customFormat="1">
      <c r="C164" s="34"/>
      <c r="D164" s="34"/>
      <c r="E164" s="34"/>
    </row>
    <row r="165" spans="3:5" s="33" customFormat="1">
      <c r="C165" s="34"/>
      <c r="D165" s="34"/>
      <c r="E165" s="34"/>
    </row>
    <row r="166" spans="3:5" s="33" customFormat="1">
      <c r="C166" s="34"/>
      <c r="D166" s="34"/>
      <c r="E166" s="34"/>
    </row>
    <row r="167" spans="3:5" s="33" customFormat="1">
      <c r="C167" s="34"/>
      <c r="D167" s="34"/>
      <c r="E167" s="34"/>
    </row>
    <row r="168" spans="3:5" s="33" customFormat="1">
      <c r="C168" s="34"/>
      <c r="D168" s="34"/>
      <c r="E168" s="34"/>
    </row>
    <row r="169" spans="3:5" s="33" customFormat="1">
      <c r="C169" s="34"/>
      <c r="D169" s="34"/>
      <c r="E169" s="34"/>
    </row>
    <row r="170" spans="3:5" s="33" customFormat="1">
      <c r="C170" s="34"/>
      <c r="D170" s="34"/>
      <c r="E170" s="34"/>
    </row>
    <row r="171" spans="3:5" s="33" customFormat="1">
      <c r="C171" s="34"/>
      <c r="D171" s="34"/>
      <c r="E171" s="34"/>
    </row>
    <row r="172" spans="3:5" s="33" customFormat="1">
      <c r="C172" s="34"/>
      <c r="D172" s="34"/>
      <c r="E172" s="34"/>
    </row>
    <row r="173" spans="3:5" s="33" customFormat="1">
      <c r="C173" s="34"/>
      <c r="D173" s="34"/>
      <c r="E173" s="34"/>
    </row>
    <row r="174" spans="3:5" s="33" customFormat="1">
      <c r="C174" s="34"/>
      <c r="D174" s="34"/>
      <c r="E174" s="34"/>
    </row>
    <row r="175" spans="3:5" s="33" customFormat="1">
      <c r="C175" s="34"/>
      <c r="D175" s="34"/>
      <c r="E175" s="34"/>
    </row>
    <row r="176" spans="3:5" s="33" customFormat="1">
      <c r="C176" s="34"/>
      <c r="D176" s="34"/>
      <c r="E176" s="34"/>
    </row>
    <row r="177" spans="3:5" s="33" customFormat="1">
      <c r="C177" s="34"/>
      <c r="D177" s="34"/>
      <c r="E177" s="34"/>
    </row>
    <row r="178" spans="3:5" s="33" customFormat="1">
      <c r="C178" s="34"/>
      <c r="D178" s="34"/>
      <c r="E178" s="34"/>
    </row>
    <row r="179" spans="3:5" s="33" customFormat="1">
      <c r="C179" s="34"/>
      <c r="D179" s="34"/>
      <c r="E179" s="34"/>
    </row>
    <row r="180" spans="3:5" s="33" customFormat="1">
      <c r="C180" s="34"/>
      <c r="D180" s="34"/>
      <c r="E180" s="34"/>
    </row>
    <row r="181" spans="3:5" s="33" customFormat="1">
      <c r="C181" s="34"/>
      <c r="D181" s="34"/>
      <c r="E181" s="34"/>
    </row>
    <row r="182" spans="3:5" s="33" customFormat="1">
      <c r="C182" s="34"/>
      <c r="D182" s="34"/>
      <c r="E182" s="34"/>
    </row>
    <row r="183" spans="3:5" s="33" customFormat="1">
      <c r="C183" s="34"/>
      <c r="D183" s="34"/>
      <c r="E183" s="34"/>
    </row>
    <row r="184" spans="3:5" s="33" customFormat="1">
      <c r="C184" s="34"/>
      <c r="D184" s="34"/>
      <c r="E184" s="34"/>
    </row>
    <row r="185" spans="3:5" s="33" customFormat="1">
      <c r="C185" s="34"/>
      <c r="D185" s="34"/>
      <c r="E185" s="34"/>
    </row>
    <row r="186" spans="3:5" s="33" customFormat="1">
      <c r="C186" s="34"/>
      <c r="D186" s="34"/>
      <c r="E186" s="34"/>
    </row>
    <row r="187" spans="3:5" s="33" customFormat="1">
      <c r="C187" s="34"/>
      <c r="D187" s="34"/>
      <c r="E187" s="34"/>
    </row>
    <row r="188" spans="3:5" s="33" customFormat="1">
      <c r="C188" s="34"/>
      <c r="D188" s="34"/>
      <c r="E188" s="34"/>
    </row>
    <row r="189" spans="3:5" s="33" customFormat="1">
      <c r="C189" s="34"/>
      <c r="D189" s="34"/>
      <c r="E189" s="34"/>
    </row>
    <row r="190" spans="3:5" s="33" customFormat="1">
      <c r="C190" s="34"/>
      <c r="D190" s="34"/>
      <c r="E190" s="34"/>
    </row>
    <row r="191" spans="3:5" s="33" customFormat="1">
      <c r="C191" s="34"/>
      <c r="D191" s="34"/>
      <c r="E191" s="34"/>
    </row>
    <row r="192" spans="3:5" s="33" customFormat="1">
      <c r="C192" s="34"/>
      <c r="D192" s="34"/>
      <c r="E192" s="34"/>
    </row>
    <row r="193" spans="3:5" s="33" customFormat="1">
      <c r="C193" s="34"/>
      <c r="D193" s="34"/>
      <c r="E193" s="34"/>
    </row>
    <row r="194" spans="3:5" s="33" customFormat="1">
      <c r="C194" s="34"/>
      <c r="D194" s="34"/>
      <c r="E194" s="34"/>
    </row>
    <row r="195" spans="3:5" s="33" customFormat="1">
      <c r="C195" s="34"/>
      <c r="D195" s="34"/>
      <c r="E195" s="34"/>
    </row>
    <row r="196" spans="3:5" s="33" customFormat="1">
      <c r="C196" s="34"/>
      <c r="D196" s="34"/>
      <c r="E196" s="34"/>
    </row>
    <row r="197" spans="3:5" s="33" customFormat="1">
      <c r="C197" s="34"/>
      <c r="D197" s="34"/>
      <c r="E197" s="34"/>
    </row>
    <row r="198" spans="3:5" s="33" customFormat="1">
      <c r="C198" s="34"/>
      <c r="D198" s="34"/>
      <c r="E198" s="34"/>
    </row>
    <row r="199" spans="3:5" s="33" customFormat="1">
      <c r="C199" s="34"/>
      <c r="D199" s="34"/>
      <c r="E199" s="34"/>
    </row>
    <row r="200" spans="3:5" s="33" customFormat="1">
      <c r="C200" s="34"/>
      <c r="D200" s="34"/>
      <c r="E200" s="34"/>
    </row>
    <row r="201" spans="3:5" s="33" customFormat="1">
      <c r="C201" s="34"/>
      <c r="D201" s="34"/>
      <c r="E201" s="34"/>
    </row>
    <row r="202" spans="3:5" s="33" customFormat="1">
      <c r="C202" s="34"/>
      <c r="D202" s="34"/>
      <c r="E202" s="34"/>
    </row>
    <row r="203" spans="3:5" s="33" customFormat="1">
      <c r="C203" s="34"/>
      <c r="D203" s="34"/>
      <c r="E203" s="34"/>
    </row>
    <row r="204" spans="3:5" s="33" customFormat="1">
      <c r="C204" s="34"/>
      <c r="D204" s="34"/>
      <c r="E204" s="34"/>
    </row>
    <row r="205" spans="3:5" s="33" customFormat="1">
      <c r="C205" s="34"/>
      <c r="D205" s="34"/>
      <c r="E205" s="34"/>
    </row>
    <row r="206" spans="3:5" s="33" customFormat="1">
      <c r="C206" s="34"/>
      <c r="D206" s="34"/>
      <c r="E206" s="34"/>
    </row>
    <row r="207" spans="3:5" s="33" customFormat="1">
      <c r="C207" s="34"/>
      <c r="D207" s="34"/>
      <c r="E207" s="34"/>
    </row>
    <row r="208" spans="3:5" s="33" customFormat="1">
      <c r="C208" s="34"/>
      <c r="D208" s="34"/>
      <c r="E208" s="34"/>
    </row>
    <row r="209" spans="3:5" s="33" customFormat="1">
      <c r="C209" s="34"/>
      <c r="D209" s="34"/>
      <c r="E209" s="34"/>
    </row>
    <row r="210" spans="3:5" s="33" customFormat="1">
      <c r="C210" s="34"/>
      <c r="D210" s="34"/>
      <c r="E210" s="34"/>
    </row>
    <row r="211" spans="3:5" s="33" customFormat="1">
      <c r="C211" s="34"/>
      <c r="D211" s="34"/>
      <c r="E211" s="34"/>
    </row>
    <row r="212" spans="3:5" s="33" customFormat="1">
      <c r="C212" s="34"/>
      <c r="D212" s="34"/>
      <c r="E212" s="34"/>
    </row>
    <row r="213" spans="3:5" s="33" customFormat="1">
      <c r="C213" s="34"/>
      <c r="D213" s="34"/>
      <c r="E213" s="34"/>
    </row>
    <row r="214" spans="3:5" s="33" customFormat="1">
      <c r="C214" s="34"/>
      <c r="D214" s="34"/>
      <c r="E214" s="34"/>
    </row>
    <row r="215" spans="3:5" s="33" customFormat="1">
      <c r="C215" s="34"/>
      <c r="D215" s="34"/>
      <c r="E215" s="34"/>
    </row>
    <row r="216" spans="3:5" s="33" customFormat="1">
      <c r="C216" s="34"/>
      <c r="D216" s="34"/>
      <c r="E216" s="34"/>
    </row>
    <row r="217" spans="3:5" s="33" customFormat="1">
      <c r="C217" s="34"/>
      <c r="D217" s="34"/>
      <c r="E217" s="34"/>
    </row>
    <row r="218" spans="3:5" s="33" customFormat="1">
      <c r="C218" s="34"/>
      <c r="D218" s="34"/>
      <c r="E218" s="34"/>
    </row>
    <row r="219" spans="3:5" s="33" customFormat="1">
      <c r="C219" s="34"/>
      <c r="D219" s="34"/>
      <c r="E219" s="34"/>
    </row>
    <row r="220" spans="3:5" s="33" customFormat="1">
      <c r="C220" s="34"/>
      <c r="D220" s="34"/>
      <c r="E220" s="34"/>
    </row>
    <row r="221" spans="3:5" s="33" customFormat="1">
      <c r="C221" s="34"/>
      <c r="D221" s="34"/>
      <c r="E221" s="34"/>
    </row>
    <row r="222" spans="3:5" s="33" customFormat="1">
      <c r="C222" s="34"/>
      <c r="D222" s="34"/>
      <c r="E222" s="34"/>
    </row>
    <row r="223" spans="3:5" s="33" customFormat="1">
      <c r="C223" s="34"/>
      <c r="D223" s="34"/>
      <c r="E223" s="34"/>
    </row>
    <row r="224" spans="3:5" s="33" customFormat="1">
      <c r="C224" s="34"/>
      <c r="D224" s="34"/>
      <c r="E224" s="34"/>
    </row>
    <row r="225" spans="3:5" s="33" customFormat="1">
      <c r="C225" s="34"/>
      <c r="D225" s="34"/>
      <c r="E225" s="34"/>
    </row>
    <row r="226" spans="3:5" s="33" customFormat="1">
      <c r="C226" s="34"/>
      <c r="D226" s="34"/>
      <c r="E226" s="34"/>
    </row>
    <row r="227" spans="3:5" s="33" customFormat="1">
      <c r="C227" s="34"/>
      <c r="D227" s="34"/>
      <c r="E227" s="34"/>
    </row>
    <row r="228" spans="3:5" s="33" customFormat="1">
      <c r="C228" s="34"/>
      <c r="D228" s="34"/>
      <c r="E228" s="34"/>
    </row>
    <row r="229" spans="3:5" s="33" customFormat="1">
      <c r="C229" s="34"/>
      <c r="D229" s="34"/>
      <c r="E229" s="34"/>
    </row>
    <row r="230" spans="3:5" s="33" customFormat="1">
      <c r="C230" s="34"/>
      <c r="D230" s="34"/>
      <c r="E230" s="34"/>
    </row>
    <row r="231" spans="3:5" s="33" customFormat="1">
      <c r="C231" s="34"/>
      <c r="D231" s="34"/>
      <c r="E231" s="34"/>
    </row>
    <row r="232" spans="3:5" s="33" customFormat="1">
      <c r="C232" s="34"/>
      <c r="D232" s="34"/>
      <c r="E232" s="34"/>
    </row>
    <row r="233" spans="3:5" s="33" customFormat="1">
      <c r="C233" s="34"/>
      <c r="D233" s="34"/>
      <c r="E233" s="34"/>
    </row>
    <row r="234" spans="3:5" s="33" customFormat="1">
      <c r="C234" s="34"/>
      <c r="D234" s="34"/>
      <c r="E234" s="34"/>
    </row>
    <row r="235" spans="3:5" s="33" customFormat="1">
      <c r="C235" s="34"/>
      <c r="D235" s="34"/>
      <c r="E235" s="34"/>
    </row>
    <row r="236" spans="3:5" s="33" customFormat="1">
      <c r="C236" s="34"/>
      <c r="D236" s="34"/>
      <c r="E236" s="34"/>
    </row>
    <row r="237" spans="3:5" s="33" customFormat="1">
      <c r="C237" s="34"/>
      <c r="D237" s="34"/>
      <c r="E237" s="34"/>
    </row>
    <row r="238" spans="3:5" s="33" customFormat="1">
      <c r="C238" s="34"/>
      <c r="D238" s="34"/>
      <c r="E238" s="34"/>
    </row>
    <row r="239" spans="3:5" s="33" customFormat="1">
      <c r="C239" s="34"/>
      <c r="D239" s="34"/>
      <c r="E239" s="34"/>
    </row>
    <row r="240" spans="3:5" s="33" customFormat="1">
      <c r="C240" s="34"/>
      <c r="D240" s="34"/>
      <c r="E240" s="34"/>
    </row>
    <row r="241" spans="3:5" s="33" customFormat="1">
      <c r="C241" s="34"/>
      <c r="D241" s="34"/>
      <c r="E241" s="34"/>
    </row>
    <row r="242" spans="3:5" s="33" customFormat="1">
      <c r="C242" s="34"/>
      <c r="D242" s="34"/>
      <c r="E242" s="34"/>
    </row>
    <row r="243" spans="3:5" s="33" customFormat="1">
      <c r="C243" s="34"/>
      <c r="D243" s="34"/>
      <c r="E243" s="34"/>
    </row>
    <row r="244" spans="3:5" s="33" customFormat="1">
      <c r="C244" s="34"/>
      <c r="D244" s="34"/>
      <c r="E244" s="34"/>
    </row>
    <row r="245" spans="3:5" s="33" customFormat="1">
      <c r="C245" s="34"/>
      <c r="D245" s="34"/>
      <c r="E245" s="34"/>
    </row>
    <row r="246" spans="3:5" s="33" customFormat="1">
      <c r="C246" s="34"/>
      <c r="D246" s="34"/>
      <c r="E246" s="34"/>
    </row>
    <row r="247" spans="3:5" s="33" customFormat="1">
      <c r="C247" s="34"/>
      <c r="D247" s="34"/>
      <c r="E247" s="34"/>
    </row>
    <row r="248" spans="3:5" s="33" customFormat="1">
      <c r="C248" s="34"/>
      <c r="D248" s="34"/>
      <c r="E248" s="34"/>
    </row>
    <row r="249" spans="3:5" s="33" customFormat="1">
      <c r="C249" s="34"/>
      <c r="D249" s="34"/>
      <c r="E249" s="34"/>
    </row>
    <row r="250" spans="3:5" s="33" customFormat="1">
      <c r="C250" s="34"/>
      <c r="D250" s="34"/>
      <c r="E250" s="34"/>
    </row>
    <row r="251" spans="3:5" s="33" customFormat="1">
      <c r="C251" s="34"/>
      <c r="D251" s="34"/>
      <c r="E251" s="34"/>
    </row>
    <row r="252" spans="3:5" s="33" customFormat="1">
      <c r="C252" s="34"/>
      <c r="D252" s="34"/>
      <c r="E252" s="34"/>
    </row>
    <row r="253" spans="3:5" s="33" customFormat="1">
      <c r="C253" s="34"/>
      <c r="D253" s="34"/>
      <c r="E253" s="34"/>
    </row>
    <row r="254" spans="3:5" s="33" customFormat="1">
      <c r="C254" s="34"/>
      <c r="D254" s="34"/>
      <c r="E254" s="34"/>
    </row>
    <row r="255" spans="3:5" s="33" customFormat="1">
      <c r="C255" s="34"/>
      <c r="D255" s="34"/>
      <c r="E255" s="34"/>
    </row>
    <row r="256" spans="3:5" s="33" customFormat="1">
      <c r="C256" s="34"/>
      <c r="D256" s="34"/>
      <c r="E256" s="34"/>
    </row>
    <row r="257" spans="3:5" s="33" customFormat="1">
      <c r="C257" s="34"/>
      <c r="D257" s="34"/>
      <c r="E257" s="34"/>
    </row>
    <row r="258" spans="3:5" s="33" customFormat="1">
      <c r="C258" s="34"/>
      <c r="D258" s="34"/>
      <c r="E258" s="34"/>
    </row>
    <row r="259" spans="3:5" s="33" customFormat="1">
      <c r="C259" s="34"/>
      <c r="D259" s="34"/>
      <c r="E259" s="34"/>
    </row>
    <row r="260" spans="3:5" s="33" customFormat="1">
      <c r="C260" s="34"/>
      <c r="D260" s="34"/>
      <c r="E260" s="34"/>
    </row>
    <row r="261" spans="3:5" s="33" customFormat="1">
      <c r="C261" s="34"/>
      <c r="D261" s="34"/>
      <c r="E261" s="34"/>
    </row>
    <row r="262" spans="3:5" s="33" customFormat="1">
      <c r="C262" s="34"/>
      <c r="D262" s="34"/>
      <c r="E262" s="34"/>
    </row>
    <row r="263" spans="3:5" s="33" customFormat="1">
      <c r="C263" s="34"/>
      <c r="D263" s="34"/>
      <c r="E263" s="34"/>
    </row>
    <row r="264" spans="3:5" s="33" customFormat="1">
      <c r="C264" s="34"/>
      <c r="D264" s="34"/>
      <c r="E264" s="34"/>
    </row>
    <row r="265" spans="3:5" s="33" customFormat="1">
      <c r="C265" s="34"/>
      <c r="D265" s="34"/>
      <c r="E265" s="34"/>
    </row>
    <row r="266" spans="3:5" s="33" customFormat="1">
      <c r="C266" s="34"/>
      <c r="D266" s="34"/>
      <c r="E266" s="34"/>
    </row>
    <row r="267" spans="3:5" s="33" customFormat="1">
      <c r="C267" s="34"/>
      <c r="D267" s="34"/>
      <c r="E267" s="34"/>
    </row>
    <row r="268" spans="3:5" s="33" customFormat="1">
      <c r="C268" s="34"/>
      <c r="D268" s="34"/>
      <c r="E268" s="34"/>
    </row>
    <row r="269" spans="3:5" s="33" customFormat="1">
      <c r="C269" s="34"/>
      <c r="D269" s="34"/>
      <c r="E269" s="34"/>
    </row>
    <row r="270" spans="3:5" s="33" customFormat="1">
      <c r="C270" s="34"/>
      <c r="D270" s="34"/>
      <c r="E270" s="34"/>
    </row>
    <row r="271" spans="3:5" s="33" customFormat="1">
      <c r="C271" s="34"/>
      <c r="D271" s="34"/>
      <c r="E271" s="34"/>
    </row>
    <row r="272" spans="3:5" s="33" customFormat="1">
      <c r="C272" s="34"/>
      <c r="D272" s="34"/>
      <c r="E272" s="34"/>
    </row>
    <row r="273" spans="3:5" s="33" customFormat="1">
      <c r="C273" s="34"/>
      <c r="D273" s="34"/>
      <c r="E273" s="34"/>
    </row>
    <row r="274" spans="3:5" s="33" customFormat="1">
      <c r="C274" s="34"/>
      <c r="D274" s="34"/>
      <c r="E274" s="34"/>
    </row>
    <row r="275" spans="3:5" s="33" customFormat="1">
      <c r="C275" s="34"/>
      <c r="D275" s="34"/>
      <c r="E275" s="34"/>
    </row>
    <row r="276" spans="3:5" s="33" customFormat="1">
      <c r="C276" s="34"/>
      <c r="D276" s="34"/>
      <c r="E276" s="34"/>
    </row>
    <row r="277" spans="3:5" s="33" customFormat="1">
      <c r="C277" s="34"/>
      <c r="D277" s="34"/>
      <c r="E277" s="34"/>
    </row>
    <row r="278" spans="3:5" s="33" customFormat="1">
      <c r="C278" s="34"/>
      <c r="D278" s="34"/>
      <c r="E278" s="34"/>
    </row>
    <row r="279" spans="3:5" s="33" customFormat="1">
      <c r="C279" s="34"/>
      <c r="D279" s="34"/>
      <c r="E279" s="34"/>
    </row>
    <row r="280" spans="3:5" s="33" customFormat="1">
      <c r="C280" s="34"/>
      <c r="D280" s="34"/>
      <c r="E280" s="34"/>
    </row>
    <row r="281" spans="3:5" s="33" customFormat="1">
      <c r="C281" s="34"/>
      <c r="D281" s="34"/>
      <c r="E281" s="34"/>
    </row>
    <row r="282" spans="3:5" s="33" customFormat="1">
      <c r="C282" s="34"/>
      <c r="D282" s="34"/>
      <c r="E282" s="34"/>
    </row>
    <row r="283" spans="3:5" s="33" customFormat="1">
      <c r="C283" s="34"/>
      <c r="D283" s="34"/>
      <c r="E283" s="34"/>
    </row>
    <row r="284" spans="3:5" s="33" customFormat="1">
      <c r="C284" s="34"/>
      <c r="D284" s="34"/>
      <c r="E284" s="34"/>
    </row>
    <row r="285" spans="3:5" s="33" customFormat="1">
      <c r="C285" s="34"/>
      <c r="D285" s="34"/>
      <c r="E285" s="34"/>
    </row>
    <row r="286" spans="3:5" s="33" customFormat="1">
      <c r="C286" s="34"/>
      <c r="D286" s="34"/>
      <c r="E286" s="34"/>
    </row>
    <row r="287" spans="3:5" s="33" customFormat="1">
      <c r="C287" s="34"/>
      <c r="D287" s="34"/>
      <c r="E287" s="34"/>
    </row>
    <row r="288" spans="3:5" s="33" customFormat="1">
      <c r="C288" s="34"/>
      <c r="D288" s="34"/>
      <c r="E288" s="34"/>
    </row>
    <row r="289" spans="3:5" s="33" customFormat="1">
      <c r="C289" s="34"/>
      <c r="D289" s="34"/>
      <c r="E289" s="34"/>
    </row>
    <row r="290" spans="3:5" s="33" customFormat="1">
      <c r="C290" s="34"/>
      <c r="D290" s="34"/>
      <c r="E290" s="34"/>
    </row>
    <row r="291" spans="3:5" s="33" customFormat="1">
      <c r="C291" s="34"/>
      <c r="D291" s="34"/>
      <c r="E291" s="34"/>
    </row>
    <row r="292" spans="3:5" s="33" customFormat="1">
      <c r="C292" s="34"/>
      <c r="D292" s="34"/>
      <c r="E292" s="34"/>
    </row>
    <row r="293" spans="3:5" s="33" customFormat="1">
      <c r="C293" s="34"/>
      <c r="D293" s="34"/>
      <c r="E293" s="34"/>
    </row>
    <row r="294" spans="3:5" s="33" customFormat="1">
      <c r="C294" s="34"/>
      <c r="D294" s="34"/>
      <c r="E294" s="34"/>
    </row>
    <row r="295" spans="3:5" s="33" customFormat="1">
      <c r="C295" s="34"/>
      <c r="D295" s="34"/>
      <c r="E295" s="34"/>
    </row>
    <row r="296" spans="3:5" s="33" customFormat="1">
      <c r="C296" s="34"/>
      <c r="D296" s="34"/>
      <c r="E296" s="34"/>
    </row>
    <row r="297" spans="3:5" s="33" customFormat="1">
      <c r="C297" s="34"/>
      <c r="D297" s="34"/>
      <c r="E297" s="34"/>
    </row>
    <row r="298" spans="3:5" s="33" customFormat="1">
      <c r="C298" s="34"/>
      <c r="D298" s="34"/>
      <c r="E298" s="34"/>
    </row>
    <row r="299" spans="3:5" s="33" customFormat="1">
      <c r="C299" s="34"/>
      <c r="D299" s="34"/>
      <c r="E299" s="34"/>
    </row>
    <row r="300" spans="3:5" s="33" customFormat="1">
      <c r="C300" s="34"/>
      <c r="D300" s="34"/>
      <c r="E300" s="34"/>
    </row>
    <row r="301" spans="3:5" s="33" customFormat="1">
      <c r="C301" s="34"/>
      <c r="D301" s="34"/>
      <c r="E301" s="34"/>
    </row>
    <row r="302" spans="3:5" s="33" customFormat="1">
      <c r="C302" s="34"/>
      <c r="D302" s="34"/>
      <c r="E302" s="34"/>
    </row>
    <row r="303" spans="3:5" s="33" customFormat="1">
      <c r="C303" s="34"/>
      <c r="D303" s="34"/>
      <c r="E303" s="34"/>
    </row>
    <row r="304" spans="3:5" s="33" customFormat="1">
      <c r="C304" s="34"/>
      <c r="D304" s="34"/>
      <c r="E304" s="34"/>
    </row>
    <row r="305" spans="3:5" s="33" customFormat="1">
      <c r="C305" s="34"/>
      <c r="D305" s="34"/>
      <c r="E305" s="34"/>
    </row>
    <row r="306" spans="3:5" s="33" customFormat="1">
      <c r="C306" s="34"/>
      <c r="D306" s="34"/>
      <c r="E306" s="34"/>
    </row>
    <row r="307" spans="3:5" s="33" customFormat="1">
      <c r="C307" s="34"/>
      <c r="D307" s="34"/>
      <c r="E307" s="34"/>
    </row>
    <row r="308" spans="3:5" s="33" customFormat="1">
      <c r="C308" s="34"/>
      <c r="D308" s="34"/>
      <c r="E308" s="34"/>
    </row>
    <row r="309" spans="3:5" s="33" customFormat="1">
      <c r="C309" s="34"/>
      <c r="D309" s="34"/>
      <c r="E309" s="34"/>
    </row>
    <row r="310" spans="3:5" s="33" customFormat="1">
      <c r="C310" s="34"/>
      <c r="D310" s="34"/>
      <c r="E310" s="34"/>
    </row>
    <row r="311" spans="3:5" s="33" customFormat="1">
      <c r="C311" s="34"/>
      <c r="D311" s="34"/>
      <c r="E311" s="34"/>
    </row>
    <row r="312" spans="3:5" s="33" customFormat="1">
      <c r="C312" s="34"/>
      <c r="D312" s="34"/>
      <c r="E312" s="34"/>
    </row>
    <row r="313" spans="3:5" s="33" customFormat="1">
      <c r="C313" s="34"/>
      <c r="D313" s="34"/>
      <c r="E313" s="34"/>
    </row>
    <row r="314" spans="3:5" s="33" customFormat="1">
      <c r="C314" s="34"/>
      <c r="D314" s="34"/>
      <c r="E314" s="34"/>
    </row>
    <row r="315" spans="3:5" s="33" customFormat="1">
      <c r="C315" s="34"/>
      <c r="D315" s="34"/>
      <c r="E315" s="34"/>
    </row>
    <row r="316" spans="3:5" s="33" customFormat="1">
      <c r="C316" s="34"/>
      <c r="D316" s="34"/>
      <c r="E316" s="34"/>
    </row>
    <row r="317" spans="3:5" s="33" customFormat="1">
      <c r="C317" s="34"/>
      <c r="D317" s="34"/>
      <c r="E317" s="34"/>
    </row>
    <row r="318" spans="3:5" s="33" customFormat="1">
      <c r="C318" s="34"/>
      <c r="D318" s="34"/>
      <c r="E318" s="34"/>
    </row>
    <row r="319" spans="3:5" s="33" customFormat="1">
      <c r="C319" s="34"/>
      <c r="D319" s="34"/>
      <c r="E319" s="34"/>
    </row>
    <row r="320" spans="3:5" s="33" customFormat="1">
      <c r="C320" s="34"/>
      <c r="D320" s="34"/>
      <c r="E320" s="34"/>
    </row>
    <row r="321" spans="3:5" s="33" customFormat="1">
      <c r="C321" s="34"/>
      <c r="D321" s="34"/>
      <c r="E321" s="34"/>
    </row>
    <row r="322" spans="3:5" s="33" customFormat="1">
      <c r="C322" s="34"/>
      <c r="D322" s="34"/>
      <c r="E322" s="34"/>
    </row>
    <row r="323" spans="3:5" s="33" customFormat="1">
      <c r="C323" s="34"/>
      <c r="D323" s="34"/>
      <c r="E323" s="34"/>
    </row>
    <row r="324" spans="3:5" s="33" customFormat="1">
      <c r="C324" s="34"/>
      <c r="D324" s="34"/>
      <c r="E324" s="34"/>
    </row>
    <row r="325" spans="3:5" s="33" customFormat="1">
      <c r="C325" s="34"/>
      <c r="D325" s="34"/>
      <c r="E325" s="34"/>
    </row>
    <row r="326" spans="3:5" s="33" customFormat="1">
      <c r="C326" s="34"/>
      <c r="D326" s="34"/>
      <c r="E326" s="34"/>
    </row>
    <row r="327" spans="3:5" s="33" customFormat="1">
      <c r="C327" s="34"/>
      <c r="D327" s="34"/>
      <c r="E327" s="34"/>
    </row>
    <row r="328" spans="3:5" s="33" customFormat="1">
      <c r="C328" s="34"/>
      <c r="D328" s="34"/>
      <c r="E328" s="34"/>
    </row>
    <row r="329" spans="3:5" s="33" customFormat="1">
      <c r="C329" s="34"/>
      <c r="D329" s="34"/>
      <c r="E329" s="34"/>
    </row>
    <row r="330" spans="3:5" s="33" customFormat="1">
      <c r="C330" s="34"/>
      <c r="D330" s="34"/>
      <c r="E330" s="34"/>
    </row>
    <row r="331" spans="3:5" s="33" customFormat="1">
      <c r="C331" s="34"/>
      <c r="D331" s="34"/>
      <c r="E331" s="34"/>
    </row>
    <row r="332" spans="3:5" s="33" customFormat="1">
      <c r="C332" s="34"/>
      <c r="D332" s="34"/>
      <c r="E332" s="34"/>
    </row>
    <row r="333" spans="3:5" s="33" customFormat="1">
      <c r="C333" s="34"/>
      <c r="D333" s="34"/>
      <c r="E333" s="34"/>
    </row>
    <row r="334" spans="3:5" s="33" customFormat="1">
      <c r="C334" s="34"/>
      <c r="D334" s="34"/>
      <c r="E334" s="34"/>
    </row>
    <row r="335" spans="3:5" s="33" customFormat="1">
      <c r="C335" s="34"/>
      <c r="D335" s="34"/>
      <c r="E335" s="34"/>
    </row>
    <row r="336" spans="3:5" s="33" customFormat="1">
      <c r="C336" s="34"/>
      <c r="D336" s="34"/>
      <c r="E336" s="34"/>
    </row>
    <row r="337" spans="3:5" s="33" customFormat="1">
      <c r="C337" s="34"/>
      <c r="D337" s="34"/>
      <c r="E337" s="34"/>
    </row>
    <row r="338" spans="3:5" s="33" customFormat="1">
      <c r="C338" s="34"/>
      <c r="D338" s="34"/>
      <c r="E338" s="34"/>
    </row>
  </sheetData>
  <mergeCells count="35">
    <mergeCell ref="L1:P1"/>
    <mergeCell ref="D2:H2"/>
    <mergeCell ref="C3:N3"/>
    <mergeCell ref="C4:N4"/>
    <mergeCell ref="A6:B6"/>
    <mergeCell ref="C6:N6"/>
    <mergeCell ref="A7:B7"/>
    <mergeCell ref="C7:N7"/>
    <mergeCell ref="A8:B8"/>
    <mergeCell ref="C8:N8"/>
    <mergeCell ref="A9:B9"/>
    <mergeCell ref="C9:N9"/>
    <mergeCell ref="A10:B10"/>
    <mergeCell ref="C10:N10"/>
    <mergeCell ref="A11:B11"/>
    <mergeCell ref="C11:N11"/>
    <mergeCell ref="A13:G13"/>
    <mergeCell ref="K13:M13"/>
    <mergeCell ref="N13:O13"/>
    <mergeCell ref="I15:K15"/>
    <mergeCell ref="A17:A18"/>
    <mergeCell ref="B17:B18"/>
    <mergeCell ref="C17:C18"/>
    <mergeCell ref="D17:D18"/>
    <mergeCell ref="E17:E18"/>
    <mergeCell ref="F17:K17"/>
    <mergeCell ref="A48:B48"/>
    <mergeCell ref="G48:H48"/>
    <mergeCell ref="L17:P17"/>
    <mergeCell ref="C43:K43"/>
    <mergeCell ref="A45:B45"/>
    <mergeCell ref="D45:E45"/>
    <mergeCell ref="G45:H45"/>
    <mergeCell ref="I45:M45"/>
    <mergeCell ref="N45:O45"/>
  </mergeCells>
  <pageMargins left="0.78740157480314965" right="0.78740157480314965" top="0.98425196850393704" bottom="0.78740157480314965" header="0.51181102362204722" footer="0.51181102362204722"/>
  <pageSetup paperSize="9" scale="86" fitToHeight="0" orientation="landscape" r:id="rId1"/>
  <headerFooter alignWithMargins="0">
    <oddFooter>&amp;R&amp;P lapa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354"/>
  <sheetViews>
    <sheetView view="pageBreakPreview" topLeftCell="A36" zoomScaleNormal="100" zoomScaleSheetLayoutView="100" workbookViewId="0">
      <selection activeCell="F53" sqref="F53:P57"/>
    </sheetView>
  </sheetViews>
  <sheetFormatPr defaultRowHeight="12.75"/>
  <cols>
    <col min="1" max="1" width="4.140625" style="37" customWidth="1"/>
    <col min="2" max="2" width="10.85546875" style="51" customWidth="1"/>
    <col min="3" max="3" width="40" style="54" customWidth="1"/>
    <col min="4" max="4" width="5.85546875" style="54" bestFit="1" customWidth="1"/>
    <col min="5" max="5" width="7.85546875" style="54" customWidth="1"/>
    <col min="6" max="6" width="5.7109375" style="51" bestFit="1" customWidth="1"/>
    <col min="7" max="7" width="5.7109375" style="37" bestFit="1" customWidth="1"/>
    <col min="8" max="8" width="7.28515625" style="37" customWidth="1"/>
    <col min="9" max="9" width="6.7109375" style="37" bestFit="1" customWidth="1"/>
    <col min="10" max="10" width="7" style="37" bestFit="1" customWidth="1"/>
    <col min="11" max="11" width="7" style="37" customWidth="1"/>
    <col min="12" max="16" width="8.42578125" style="37" customWidth="1"/>
    <col min="17" max="16384" width="9.140625" style="37"/>
  </cols>
  <sheetData>
    <row r="1" spans="1:16" s="33" customFormat="1" ht="18" customHeight="1">
      <c r="C1" s="34"/>
      <c r="D1" s="34"/>
      <c r="E1" s="34"/>
      <c r="L1" s="710" t="s">
        <v>68</v>
      </c>
      <c r="M1" s="710"/>
      <c r="N1" s="710"/>
      <c r="O1" s="710"/>
      <c r="P1" s="710"/>
    </row>
    <row r="2" spans="1:16" s="33" customFormat="1" ht="12.75" customHeight="1">
      <c r="C2" s="34"/>
      <c r="D2" s="711" t="s">
        <v>40</v>
      </c>
      <c r="E2" s="711"/>
      <c r="F2" s="711"/>
      <c r="G2" s="711"/>
      <c r="H2" s="711"/>
      <c r="I2" s="35" t="s">
        <v>892</v>
      </c>
    </row>
    <row r="3" spans="1:16" s="33" customFormat="1" ht="12.75" customHeight="1">
      <c r="C3" s="712" t="s">
        <v>822</v>
      </c>
      <c r="D3" s="712"/>
      <c r="E3" s="712"/>
      <c r="F3" s="712"/>
      <c r="G3" s="712"/>
      <c r="H3" s="712"/>
      <c r="I3" s="712"/>
      <c r="J3" s="712"/>
      <c r="K3" s="712"/>
      <c r="L3" s="712"/>
      <c r="M3" s="712"/>
      <c r="N3" s="712"/>
    </row>
    <row r="4" spans="1:16" s="33" customFormat="1" ht="12.75" customHeight="1">
      <c r="C4" s="713" t="s">
        <v>18</v>
      </c>
      <c r="D4" s="713"/>
      <c r="E4" s="713"/>
      <c r="F4" s="713"/>
      <c r="G4" s="713"/>
      <c r="H4" s="713"/>
      <c r="I4" s="713"/>
      <c r="J4" s="713"/>
      <c r="K4" s="713"/>
      <c r="L4" s="713"/>
      <c r="M4" s="713"/>
      <c r="N4" s="713"/>
    </row>
    <row r="5" spans="1:16" s="33" customFormat="1" ht="12.75" customHeight="1">
      <c r="C5" s="439"/>
      <c r="D5" s="439"/>
      <c r="E5" s="439"/>
      <c r="F5" s="439"/>
      <c r="G5" s="439"/>
      <c r="H5" s="439"/>
      <c r="I5" s="439"/>
      <c r="J5" s="439"/>
      <c r="K5" s="439"/>
      <c r="L5" s="439"/>
      <c r="M5" s="439"/>
      <c r="N5" s="439"/>
    </row>
    <row r="6" spans="1:16" s="33" customFormat="1" ht="28.5" customHeight="1">
      <c r="A6" s="714" t="s">
        <v>3</v>
      </c>
      <c r="B6" s="714"/>
      <c r="C6" s="715" t="str">
        <f>PBK!C26</f>
        <v>1. KĀRTA KATLU MĀJAS PĀRBŪVE PAR SOCIĀLĀS APRŪPES CENTRU UN KATLA MĀJAS NOVIETOŠANA</v>
      </c>
      <c r="D6" s="715"/>
      <c r="E6" s="715"/>
      <c r="F6" s="715"/>
      <c r="G6" s="715"/>
      <c r="H6" s="715"/>
      <c r="I6" s="715"/>
      <c r="J6" s="715"/>
      <c r="K6" s="715"/>
      <c r="L6" s="715"/>
      <c r="M6" s="715"/>
      <c r="N6" s="715"/>
    </row>
    <row r="7" spans="1:16" s="33" customFormat="1" ht="12.75" customHeight="1">
      <c r="A7" s="714" t="s">
        <v>4</v>
      </c>
      <c r="B7" s="714"/>
      <c r="C7" s="715" t="str">
        <f>PBK!C16</f>
        <v>1. KĀRTA KATLU MĀJAS PĀRBŪVE PAR SOCIĀLĀS APRŪPES CENTRU UN KATLA MĀJAS NOVIETOŠANA</v>
      </c>
      <c r="D7" s="715"/>
      <c r="E7" s="715"/>
      <c r="F7" s="715"/>
      <c r="G7" s="715"/>
      <c r="H7" s="715"/>
      <c r="I7" s="715"/>
      <c r="J7" s="715"/>
      <c r="K7" s="715"/>
      <c r="L7" s="715"/>
      <c r="M7" s="715"/>
      <c r="N7" s="715"/>
    </row>
    <row r="8" spans="1:16" s="33" customFormat="1" ht="12.75" customHeight="1">
      <c r="A8" s="714" t="s">
        <v>5</v>
      </c>
      <c r="B8" s="714"/>
      <c r="C8" s="715" t="str">
        <f>PBK!C17</f>
        <v>SIGULDAS IELA 7A, MORE, MORES PAGASTS, SIGULDAS NOVADS</v>
      </c>
      <c r="D8" s="715"/>
      <c r="E8" s="715"/>
      <c r="F8" s="715"/>
      <c r="G8" s="715"/>
      <c r="H8" s="715"/>
      <c r="I8" s="715"/>
      <c r="J8" s="715"/>
      <c r="K8" s="715"/>
      <c r="L8" s="715"/>
      <c r="M8" s="715"/>
      <c r="N8" s="715"/>
    </row>
    <row r="9" spans="1:16" s="33" customFormat="1">
      <c r="A9" s="714" t="s">
        <v>47</v>
      </c>
      <c r="B9" s="714"/>
      <c r="C9" s="715" t="str">
        <f>PBK!C18</f>
        <v>SIGULDAS NOVADA PAŠVALDĪBA</v>
      </c>
      <c r="D9" s="715"/>
      <c r="E9" s="715"/>
      <c r="F9" s="715"/>
      <c r="G9" s="715"/>
      <c r="H9" s="715"/>
      <c r="I9" s="715"/>
      <c r="J9" s="715"/>
      <c r="K9" s="715"/>
      <c r="L9" s="715"/>
      <c r="M9" s="715"/>
      <c r="N9" s="715"/>
    </row>
    <row r="10" spans="1:16" s="33" customFormat="1">
      <c r="A10" s="714" t="s">
        <v>6</v>
      </c>
      <c r="B10" s="714"/>
      <c r="C10" s="715">
        <f>PBK!C19</f>
        <v>0</v>
      </c>
      <c r="D10" s="715"/>
      <c r="E10" s="715"/>
      <c r="F10" s="715"/>
      <c r="G10" s="715"/>
      <c r="H10" s="715"/>
      <c r="I10" s="715"/>
      <c r="J10" s="715"/>
      <c r="K10" s="715"/>
      <c r="L10" s="715"/>
      <c r="M10" s="715"/>
      <c r="N10" s="715"/>
    </row>
    <row r="11" spans="1:16" s="33" customFormat="1">
      <c r="A11" s="714" t="s">
        <v>41</v>
      </c>
      <c r="B11" s="714"/>
      <c r="C11" s="715">
        <f>PBK!C20</f>
        <v>0</v>
      </c>
      <c r="D11" s="715"/>
      <c r="E11" s="715"/>
      <c r="F11" s="715"/>
      <c r="G11" s="715"/>
      <c r="H11" s="715"/>
      <c r="I11" s="715"/>
      <c r="J11" s="715"/>
      <c r="K11" s="715"/>
      <c r="L11" s="715"/>
      <c r="M11" s="715"/>
      <c r="N11" s="715"/>
    </row>
    <row r="12" spans="1:16" s="33" customFormat="1">
      <c r="A12" s="441"/>
      <c r="B12" s="441"/>
      <c r="C12" s="442"/>
      <c r="D12" s="442"/>
      <c r="E12" s="442"/>
      <c r="F12" s="442"/>
      <c r="G12" s="442"/>
      <c r="H12" s="442"/>
      <c r="I12" s="442"/>
      <c r="J12" s="442"/>
      <c r="K12" s="442"/>
      <c r="L12" s="442"/>
      <c r="M12" s="442"/>
      <c r="N12" s="442"/>
    </row>
    <row r="13" spans="1:16" s="33" customFormat="1" ht="12.75" customHeight="1">
      <c r="A13" s="714" t="s">
        <v>823</v>
      </c>
      <c r="B13" s="714"/>
      <c r="C13" s="714"/>
      <c r="D13" s="714"/>
      <c r="E13" s="714"/>
      <c r="F13" s="714"/>
      <c r="G13" s="714"/>
      <c r="H13" s="442"/>
      <c r="I13" s="442"/>
      <c r="J13" s="442"/>
      <c r="K13" s="715" t="s">
        <v>42</v>
      </c>
      <c r="L13" s="715"/>
      <c r="M13" s="715"/>
      <c r="N13" s="716">
        <f>P59</f>
        <v>0</v>
      </c>
      <c r="O13" s="716"/>
      <c r="P13" s="36" t="s">
        <v>48</v>
      </c>
    </row>
    <row r="14" spans="1:16" s="33" customFormat="1">
      <c r="A14" s="441"/>
      <c r="B14" s="441"/>
      <c r="C14" s="441"/>
      <c r="D14" s="441"/>
      <c r="E14" s="441"/>
      <c r="F14" s="441"/>
      <c r="G14" s="441"/>
      <c r="H14" s="442"/>
      <c r="I14" s="442"/>
      <c r="J14" s="442"/>
      <c r="K14" s="442"/>
      <c r="L14" s="442"/>
      <c r="M14" s="442"/>
      <c r="N14" s="443"/>
      <c r="O14" s="442"/>
      <c r="P14" s="36"/>
    </row>
    <row r="15" spans="1:16">
      <c r="B15" s="37"/>
      <c r="C15" s="37"/>
      <c r="D15" s="37"/>
      <c r="E15" s="37"/>
      <c r="F15" s="37"/>
      <c r="I15" s="717" t="s">
        <v>44</v>
      </c>
      <c r="J15" s="717"/>
      <c r="K15" s="717"/>
      <c r="L15" s="38">
        <v>2017</v>
      </c>
      <c r="M15" s="38" t="s">
        <v>43</v>
      </c>
      <c r="N15" s="38">
        <f>'1 KOPS'!E16</f>
        <v>0</v>
      </c>
      <c r="O15" s="103">
        <f>'1 KOPS'!F16</f>
        <v>0</v>
      </c>
      <c r="P15" s="103"/>
    </row>
    <row r="16" spans="1:16" ht="13.5" thickBot="1">
      <c r="B16" s="37"/>
      <c r="C16" s="37"/>
      <c r="D16" s="37"/>
      <c r="E16" s="37"/>
      <c r="F16" s="37"/>
      <c r="I16" s="440"/>
      <c r="J16" s="440"/>
      <c r="K16" s="440"/>
      <c r="L16" s="38"/>
      <c r="M16" s="38"/>
      <c r="N16" s="38"/>
      <c r="O16" s="111"/>
      <c r="P16" s="111"/>
    </row>
    <row r="17" spans="1:16" s="11" customFormat="1" ht="13.5" customHeight="1" thickBot="1">
      <c r="A17" s="718" t="s">
        <v>1</v>
      </c>
      <c r="B17" s="718" t="s">
        <v>29</v>
      </c>
      <c r="C17" s="720" t="s">
        <v>30</v>
      </c>
      <c r="D17" s="718" t="s">
        <v>31</v>
      </c>
      <c r="E17" s="718" t="s">
        <v>32</v>
      </c>
      <c r="F17" s="722" t="s">
        <v>33</v>
      </c>
      <c r="G17" s="723"/>
      <c r="H17" s="723"/>
      <c r="I17" s="723"/>
      <c r="J17" s="723"/>
      <c r="K17" s="724"/>
      <c r="L17" s="722" t="s">
        <v>34</v>
      </c>
      <c r="M17" s="723"/>
      <c r="N17" s="723"/>
      <c r="O17" s="723"/>
      <c r="P17" s="724"/>
    </row>
    <row r="18" spans="1:16" s="11" customFormat="1" ht="69.75" customHeight="1" thickBot="1">
      <c r="A18" s="719"/>
      <c r="B18" s="719"/>
      <c r="C18" s="721"/>
      <c r="D18" s="719"/>
      <c r="E18" s="719"/>
      <c r="F18" s="12" t="s">
        <v>35</v>
      </c>
      <c r="G18" s="13" t="s">
        <v>49</v>
      </c>
      <c r="H18" s="13" t="s">
        <v>50</v>
      </c>
      <c r="I18" s="13" t="s">
        <v>64</v>
      </c>
      <c r="J18" s="13" t="s">
        <v>52</v>
      </c>
      <c r="K18" s="12" t="s">
        <v>53</v>
      </c>
      <c r="L18" s="13" t="s">
        <v>36</v>
      </c>
      <c r="M18" s="13" t="s">
        <v>50</v>
      </c>
      <c r="N18" s="13" t="s">
        <v>64</v>
      </c>
      <c r="O18" s="13" t="s">
        <v>52</v>
      </c>
      <c r="P18" s="13" t="s">
        <v>54</v>
      </c>
    </row>
    <row r="19" spans="1:16" s="11" customFormat="1" ht="13.5" thickBot="1">
      <c r="A19" s="14" t="s">
        <v>37</v>
      </c>
      <c r="B19" s="15" t="s">
        <v>38</v>
      </c>
      <c r="C19" s="16">
        <v>3</v>
      </c>
      <c r="D19" s="17">
        <v>4</v>
      </c>
      <c r="E19" s="16">
        <v>5</v>
      </c>
      <c r="F19" s="17">
        <v>6</v>
      </c>
      <c r="G19" s="16">
        <v>7</v>
      </c>
      <c r="H19" s="16">
        <v>8</v>
      </c>
      <c r="I19" s="17">
        <v>9</v>
      </c>
      <c r="J19" s="17">
        <v>10</v>
      </c>
      <c r="K19" s="16">
        <v>11</v>
      </c>
      <c r="L19" s="16">
        <v>12</v>
      </c>
      <c r="M19" s="16">
        <v>13</v>
      </c>
      <c r="N19" s="17">
        <v>14</v>
      </c>
      <c r="O19" s="17">
        <v>15</v>
      </c>
      <c r="P19" s="18">
        <v>16</v>
      </c>
    </row>
    <row r="20" spans="1:16" ht="15.75" customHeight="1">
      <c r="A20" s="39"/>
      <c r="B20" s="40"/>
      <c r="C20" s="101" t="s">
        <v>842</v>
      </c>
      <c r="D20" s="41"/>
      <c r="E20" s="42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4"/>
    </row>
    <row r="21" spans="1:16" s="360" customFormat="1">
      <c r="A21" s="474">
        <v>1</v>
      </c>
      <c r="B21" s="369" t="s">
        <v>61</v>
      </c>
      <c r="C21" s="230" t="s">
        <v>824</v>
      </c>
      <c r="D21" s="369" t="s">
        <v>125</v>
      </c>
      <c r="E21" s="335">
        <f>92.45/2</f>
        <v>46.225000000000001</v>
      </c>
      <c r="F21" s="27"/>
      <c r="G21" s="624"/>
      <c r="H21" s="625"/>
      <c r="I21" s="624"/>
      <c r="J21" s="624"/>
      <c r="K21" s="624"/>
      <c r="L21" s="624"/>
      <c r="M21" s="624"/>
      <c r="N21" s="624"/>
      <c r="O21" s="624"/>
      <c r="P21" s="626"/>
    </row>
    <row r="22" spans="1:16" s="360" customFormat="1">
      <c r="A22" s="474">
        <v>2</v>
      </c>
      <c r="B22" s="369"/>
      <c r="C22" s="458" t="s">
        <v>825</v>
      </c>
      <c r="D22" s="369" t="s">
        <v>165</v>
      </c>
      <c r="E22" s="335">
        <f>E21*0.15</f>
        <v>6.9337499999999999</v>
      </c>
      <c r="F22" s="27"/>
      <c r="G22" s="624"/>
      <c r="H22" s="625"/>
      <c r="I22" s="624"/>
      <c r="J22" s="624"/>
      <c r="K22" s="624"/>
      <c r="L22" s="624"/>
      <c r="M22" s="624"/>
      <c r="N22" s="624"/>
      <c r="O22" s="624"/>
      <c r="P22" s="626"/>
    </row>
    <row r="23" spans="1:16" s="360" customFormat="1">
      <c r="A23" s="474">
        <v>3</v>
      </c>
      <c r="B23" s="369"/>
      <c r="C23" s="458" t="s">
        <v>826</v>
      </c>
      <c r="D23" s="369" t="s">
        <v>109</v>
      </c>
      <c r="E23" s="335">
        <v>1</v>
      </c>
      <c r="F23" s="27"/>
      <c r="G23" s="624"/>
      <c r="H23" s="625"/>
      <c r="I23" s="624"/>
      <c r="J23" s="624"/>
      <c r="K23" s="624"/>
      <c r="L23" s="624"/>
      <c r="M23" s="624"/>
      <c r="N23" s="624"/>
      <c r="O23" s="624"/>
      <c r="P23" s="626"/>
    </row>
    <row r="24" spans="1:16" ht="15.75" customHeight="1">
      <c r="A24" s="479"/>
      <c r="C24" s="477" t="s">
        <v>827</v>
      </c>
      <c r="D24" s="473"/>
      <c r="E24" s="478"/>
      <c r="F24" s="645"/>
      <c r="G24" s="645"/>
      <c r="H24" s="645"/>
      <c r="I24" s="645"/>
      <c r="J24" s="645"/>
      <c r="K24" s="645"/>
      <c r="L24" s="645"/>
      <c r="M24" s="645"/>
      <c r="N24" s="645"/>
      <c r="O24" s="645"/>
      <c r="P24" s="646"/>
    </row>
    <row r="25" spans="1:16" s="360" customFormat="1">
      <c r="A25" s="474">
        <v>1</v>
      </c>
      <c r="B25" s="369" t="s">
        <v>61</v>
      </c>
      <c r="C25" s="230" t="s">
        <v>828</v>
      </c>
      <c r="D25" s="369" t="s">
        <v>125</v>
      </c>
      <c r="E25" s="335">
        <f>517.22/4</f>
        <v>129.30500000000001</v>
      </c>
      <c r="F25" s="27"/>
      <c r="G25" s="624"/>
      <c r="H25" s="625"/>
      <c r="I25" s="624"/>
      <c r="J25" s="624"/>
      <c r="K25" s="624"/>
      <c r="L25" s="624"/>
      <c r="M25" s="624"/>
      <c r="N25" s="624"/>
      <c r="O25" s="624"/>
      <c r="P25" s="626"/>
    </row>
    <row r="26" spans="1:16" s="360" customFormat="1">
      <c r="A26" s="474">
        <v>2</v>
      </c>
      <c r="B26" s="369"/>
      <c r="C26" s="458" t="s">
        <v>825</v>
      </c>
      <c r="D26" s="369" t="s">
        <v>165</v>
      </c>
      <c r="E26" s="335">
        <f>E25*0.1</f>
        <v>12.930500000000002</v>
      </c>
      <c r="F26" s="27"/>
      <c r="G26" s="624"/>
      <c r="H26" s="625"/>
      <c r="I26" s="624"/>
      <c r="J26" s="624"/>
      <c r="K26" s="624"/>
      <c r="L26" s="624"/>
      <c r="M26" s="624"/>
      <c r="N26" s="624"/>
      <c r="O26" s="624"/>
      <c r="P26" s="626"/>
    </row>
    <row r="27" spans="1:16" s="360" customFormat="1">
      <c r="A27" s="474">
        <v>3</v>
      </c>
      <c r="B27" s="369"/>
      <c r="C27" s="458" t="s">
        <v>829</v>
      </c>
      <c r="D27" s="369" t="s">
        <v>408</v>
      </c>
      <c r="E27" s="335">
        <f>E25/15</f>
        <v>8.620333333333333</v>
      </c>
      <c r="F27" s="27"/>
      <c r="G27" s="624"/>
      <c r="H27" s="625"/>
      <c r="I27" s="624"/>
      <c r="J27" s="624"/>
      <c r="K27" s="624"/>
      <c r="L27" s="624"/>
      <c r="M27" s="624"/>
      <c r="N27" s="624"/>
      <c r="O27" s="624"/>
      <c r="P27" s="626"/>
    </row>
    <row r="28" spans="1:16" ht="15.75" customHeight="1">
      <c r="A28" s="479"/>
      <c r="C28" s="477" t="s">
        <v>830</v>
      </c>
      <c r="D28" s="473"/>
      <c r="E28" s="478"/>
      <c r="F28" s="645"/>
      <c r="G28" s="645"/>
      <c r="H28" s="645"/>
      <c r="I28" s="645"/>
      <c r="J28" s="645"/>
      <c r="K28" s="645"/>
      <c r="L28" s="645"/>
      <c r="M28" s="645"/>
      <c r="N28" s="645"/>
      <c r="O28" s="645"/>
      <c r="P28" s="646"/>
    </row>
    <row r="29" spans="1:16" s="360" customFormat="1">
      <c r="A29" s="474">
        <v>1</v>
      </c>
      <c r="B29" s="369" t="s">
        <v>61</v>
      </c>
      <c r="C29" s="333" t="s">
        <v>831</v>
      </c>
      <c r="D29" s="369" t="s">
        <v>125</v>
      </c>
      <c r="E29" s="335">
        <v>41.42</v>
      </c>
      <c r="F29" s="27"/>
      <c r="G29" s="624"/>
      <c r="H29" s="625"/>
      <c r="I29" s="624"/>
      <c r="J29" s="624"/>
      <c r="K29" s="624"/>
      <c r="L29" s="624"/>
      <c r="M29" s="624"/>
      <c r="N29" s="624"/>
      <c r="O29" s="624"/>
      <c r="P29" s="626"/>
    </row>
    <row r="30" spans="1:16" s="360" customFormat="1">
      <c r="A30" s="474">
        <v>2</v>
      </c>
      <c r="B30" s="369" t="s">
        <v>61</v>
      </c>
      <c r="C30" s="475" t="s">
        <v>832</v>
      </c>
      <c r="D30" s="369" t="s">
        <v>165</v>
      </c>
      <c r="E30" s="335">
        <f>E29*0.2</f>
        <v>8.2840000000000007</v>
      </c>
      <c r="F30" s="27"/>
      <c r="G30" s="624"/>
      <c r="H30" s="625"/>
      <c r="I30" s="624"/>
      <c r="J30" s="624"/>
      <c r="K30" s="624"/>
      <c r="L30" s="624"/>
      <c r="M30" s="624"/>
      <c r="N30" s="624"/>
      <c r="O30" s="624"/>
      <c r="P30" s="626"/>
    </row>
    <row r="31" spans="1:16" s="360" customFormat="1">
      <c r="A31" s="474">
        <v>3</v>
      </c>
      <c r="B31" s="369"/>
      <c r="C31" s="476" t="s">
        <v>833</v>
      </c>
      <c r="D31" s="369" t="s">
        <v>165</v>
      </c>
      <c r="E31" s="335">
        <f>E30*1.3</f>
        <v>10.769200000000001</v>
      </c>
      <c r="F31" s="27"/>
      <c r="G31" s="624"/>
      <c r="H31" s="625"/>
      <c r="I31" s="624"/>
      <c r="J31" s="624"/>
      <c r="K31" s="624"/>
      <c r="L31" s="624"/>
      <c r="M31" s="624"/>
      <c r="N31" s="624"/>
      <c r="O31" s="624"/>
      <c r="P31" s="626"/>
    </row>
    <row r="32" spans="1:16" s="360" customFormat="1">
      <c r="A32" s="474">
        <v>4</v>
      </c>
      <c r="B32" s="369" t="s">
        <v>61</v>
      </c>
      <c r="C32" s="475" t="s">
        <v>834</v>
      </c>
      <c r="D32" s="369" t="s">
        <v>165</v>
      </c>
      <c r="E32" s="335">
        <f>E29*0.25</f>
        <v>10.355</v>
      </c>
      <c r="F32" s="27"/>
      <c r="G32" s="624"/>
      <c r="H32" s="625"/>
      <c r="I32" s="624"/>
      <c r="J32" s="624"/>
      <c r="K32" s="624"/>
      <c r="L32" s="624"/>
      <c r="M32" s="624"/>
      <c r="N32" s="624"/>
      <c r="O32" s="624"/>
      <c r="P32" s="626"/>
    </row>
    <row r="33" spans="1:16" s="360" customFormat="1">
      <c r="A33" s="474">
        <v>5</v>
      </c>
      <c r="B33" s="369"/>
      <c r="C33" s="476" t="s">
        <v>835</v>
      </c>
      <c r="D33" s="369" t="s">
        <v>165</v>
      </c>
      <c r="E33" s="335">
        <f>E29*0.2*1.3</f>
        <v>10.769200000000001</v>
      </c>
      <c r="F33" s="27"/>
      <c r="G33" s="624"/>
      <c r="H33" s="625"/>
      <c r="I33" s="624"/>
      <c r="J33" s="624"/>
      <c r="K33" s="624"/>
      <c r="L33" s="624"/>
      <c r="M33" s="624"/>
      <c r="N33" s="624"/>
      <c r="O33" s="624"/>
      <c r="P33" s="626"/>
    </row>
    <row r="34" spans="1:16" s="360" customFormat="1">
      <c r="A34" s="474">
        <v>6</v>
      </c>
      <c r="B34" s="369"/>
      <c r="C34" s="476" t="s">
        <v>836</v>
      </c>
      <c r="D34" s="369" t="s">
        <v>165</v>
      </c>
      <c r="E34" s="335">
        <f>E29*0.05*1.3</f>
        <v>2.6923000000000004</v>
      </c>
      <c r="F34" s="27"/>
      <c r="G34" s="624"/>
      <c r="H34" s="625"/>
      <c r="I34" s="624"/>
      <c r="J34" s="624"/>
      <c r="K34" s="624"/>
      <c r="L34" s="624"/>
      <c r="M34" s="624"/>
      <c r="N34" s="624"/>
      <c r="O34" s="624"/>
      <c r="P34" s="626"/>
    </row>
    <row r="35" spans="1:16" s="360" customFormat="1">
      <c r="A35" s="474">
        <v>7</v>
      </c>
      <c r="B35" s="369" t="s">
        <v>61</v>
      </c>
      <c r="C35" s="475" t="s">
        <v>837</v>
      </c>
      <c r="D35" s="369" t="s">
        <v>125</v>
      </c>
      <c r="E35" s="335">
        <f>E29</f>
        <v>41.42</v>
      </c>
      <c r="F35" s="27"/>
      <c r="G35" s="624"/>
      <c r="H35" s="625"/>
      <c r="I35" s="624"/>
      <c r="J35" s="624"/>
      <c r="K35" s="624"/>
      <c r="L35" s="624"/>
      <c r="M35" s="624"/>
      <c r="N35" s="624"/>
      <c r="O35" s="624"/>
      <c r="P35" s="626"/>
    </row>
    <row r="36" spans="1:16" s="360" customFormat="1">
      <c r="A36" s="474">
        <v>8</v>
      </c>
      <c r="B36" s="369"/>
      <c r="C36" s="458" t="s">
        <v>838</v>
      </c>
      <c r="D36" s="369" t="s">
        <v>125</v>
      </c>
      <c r="E36" s="335">
        <f>E35*1.03</f>
        <v>42.662600000000005</v>
      </c>
      <c r="F36" s="27"/>
      <c r="G36" s="624"/>
      <c r="H36" s="625"/>
      <c r="I36" s="624"/>
      <c r="J36" s="624"/>
      <c r="K36" s="624"/>
      <c r="L36" s="624"/>
      <c r="M36" s="624"/>
      <c r="N36" s="624"/>
      <c r="O36" s="624"/>
      <c r="P36" s="626"/>
    </row>
    <row r="37" spans="1:16" s="360" customFormat="1">
      <c r="A37" s="474">
        <v>9</v>
      </c>
      <c r="B37" s="369"/>
      <c r="C37" s="458" t="s">
        <v>839</v>
      </c>
      <c r="D37" s="369" t="s">
        <v>125</v>
      </c>
      <c r="E37" s="335">
        <f>E35</f>
        <v>41.42</v>
      </c>
      <c r="F37" s="27"/>
      <c r="G37" s="624"/>
      <c r="H37" s="625"/>
      <c r="I37" s="624"/>
      <c r="J37" s="624"/>
      <c r="K37" s="624"/>
      <c r="L37" s="624"/>
      <c r="M37" s="624"/>
      <c r="N37" s="624"/>
      <c r="O37" s="624"/>
      <c r="P37" s="626"/>
    </row>
    <row r="38" spans="1:16" s="360" customFormat="1">
      <c r="A38" s="474">
        <v>10</v>
      </c>
      <c r="B38" s="369" t="s">
        <v>61</v>
      </c>
      <c r="C38" s="475" t="s">
        <v>840</v>
      </c>
      <c r="D38" s="369" t="s">
        <v>92</v>
      </c>
      <c r="E38" s="335">
        <f>E29*2/1.5</f>
        <v>55.226666666666667</v>
      </c>
      <c r="F38" s="27"/>
      <c r="G38" s="624"/>
      <c r="H38" s="625"/>
      <c r="I38" s="624"/>
      <c r="J38" s="624"/>
      <c r="K38" s="624"/>
      <c r="L38" s="624"/>
      <c r="M38" s="624"/>
      <c r="N38" s="624"/>
      <c r="O38" s="624"/>
      <c r="P38" s="626"/>
    </row>
    <row r="39" spans="1:16" s="360" customFormat="1">
      <c r="A39" s="474">
        <v>11</v>
      </c>
      <c r="B39" s="369"/>
      <c r="C39" s="458" t="s">
        <v>841</v>
      </c>
      <c r="D39" s="369" t="s">
        <v>92</v>
      </c>
      <c r="E39" s="335">
        <f>E38</f>
        <v>55.226666666666667</v>
      </c>
      <c r="F39" s="27"/>
      <c r="G39" s="624"/>
      <c r="H39" s="625"/>
      <c r="I39" s="624"/>
      <c r="J39" s="624"/>
      <c r="K39" s="624"/>
      <c r="L39" s="624"/>
      <c r="M39" s="624"/>
      <c r="N39" s="624"/>
      <c r="O39" s="624"/>
      <c r="P39" s="626"/>
    </row>
    <row r="40" spans="1:16" s="360" customFormat="1">
      <c r="A40" s="474">
        <v>12</v>
      </c>
      <c r="B40" s="369"/>
      <c r="C40" s="458" t="s">
        <v>404</v>
      </c>
      <c r="D40" s="369" t="s">
        <v>165</v>
      </c>
      <c r="E40" s="335">
        <f>E38*0.3*0.2</f>
        <v>3.3135999999999997</v>
      </c>
      <c r="F40" s="27"/>
      <c r="G40" s="624"/>
      <c r="H40" s="625"/>
      <c r="I40" s="624"/>
      <c r="J40" s="624"/>
      <c r="K40" s="624"/>
      <c r="L40" s="624"/>
      <c r="M40" s="624"/>
      <c r="N40" s="624"/>
      <c r="O40" s="624"/>
      <c r="P40" s="626"/>
    </row>
    <row r="41" spans="1:16" ht="15.75" customHeight="1">
      <c r="A41" s="479"/>
      <c r="C41" s="477" t="s">
        <v>1067</v>
      </c>
      <c r="D41" s="473"/>
      <c r="E41" s="478"/>
      <c r="F41" s="645"/>
      <c r="G41" s="645"/>
      <c r="H41" s="645"/>
      <c r="I41" s="645"/>
      <c r="J41" s="645"/>
      <c r="K41" s="645"/>
      <c r="L41" s="645"/>
      <c r="M41" s="645"/>
      <c r="N41" s="645"/>
      <c r="O41" s="645"/>
      <c r="P41" s="646"/>
    </row>
    <row r="42" spans="1:16" s="360" customFormat="1">
      <c r="A42" s="474">
        <v>1</v>
      </c>
      <c r="B42" s="369" t="s">
        <v>61</v>
      </c>
      <c r="C42" s="333" t="s">
        <v>831</v>
      </c>
      <c r="D42" s="369" t="s">
        <v>125</v>
      </c>
      <c r="E42" s="335">
        <v>135.43</v>
      </c>
      <c r="F42" s="27"/>
      <c r="G42" s="624"/>
      <c r="H42" s="625"/>
      <c r="I42" s="624"/>
      <c r="J42" s="624"/>
      <c r="K42" s="624"/>
      <c r="L42" s="624"/>
      <c r="M42" s="624"/>
      <c r="N42" s="624"/>
      <c r="O42" s="624"/>
      <c r="P42" s="626"/>
    </row>
    <row r="43" spans="1:16" s="360" customFormat="1">
      <c r="A43" s="474">
        <v>2</v>
      </c>
      <c r="B43" s="369" t="s">
        <v>61</v>
      </c>
      <c r="C43" s="475" t="s">
        <v>832</v>
      </c>
      <c r="D43" s="369" t="s">
        <v>165</v>
      </c>
      <c r="E43" s="335">
        <f>E42*0.2</f>
        <v>27.086000000000002</v>
      </c>
      <c r="F43" s="27"/>
      <c r="G43" s="624"/>
      <c r="H43" s="625"/>
      <c r="I43" s="624"/>
      <c r="J43" s="624"/>
      <c r="K43" s="624"/>
      <c r="L43" s="624"/>
      <c r="M43" s="624"/>
      <c r="N43" s="624"/>
      <c r="O43" s="624"/>
      <c r="P43" s="626"/>
    </row>
    <row r="44" spans="1:16" s="360" customFormat="1">
      <c r="A44" s="474">
        <v>3</v>
      </c>
      <c r="B44" s="369"/>
      <c r="C44" s="476" t="s">
        <v>833</v>
      </c>
      <c r="D44" s="369" t="s">
        <v>165</v>
      </c>
      <c r="E44" s="335">
        <f>E43*1.3</f>
        <v>35.211800000000004</v>
      </c>
      <c r="F44" s="27"/>
      <c r="G44" s="624"/>
      <c r="H44" s="625"/>
      <c r="I44" s="624"/>
      <c r="J44" s="624"/>
      <c r="K44" s="624"/>
      <c r="L44" s="624"/>
      <c r="M44" s="624"/>
      <c r="N44" s="624"/>
      <c r="O44" s="624"/>
      <c r="P44" s="626"/>
    </row>
    <row r="45" spans="1:16" s="360" customFormat="1">
      <c r="A45" s="474">
        <v>4</v>
      </c>
      <c r="B45" s="369" t="s">
        <v>61</v>
      </c>
      <c r="C45" s="475" t="s">
        <v>834</v>
      </c>
      <c r="D45" s="369" t="s">
        <v>165</v>
      </c>
      <c r="E45" s="335">
        <f>E42*0.25</f>
        <v>33.857500000000002</v>
      </c>
      <c r="F45" s="27"/>
      <c r="G45" s="624"/>
      <c r="H45" s="625"/>
      <c r="I45" s="624"/>
      <c r="J45" s="624"/>
      <c r="K45" s="624"/>
      <c r="L45" s="624"/>
      <c r="M45" s="624"/>
      <c r="N45" s="624"/>
      <c r="O45" s="624"/>
      <c r="P45" s="626"/>
    </row>
    <row r="46" spans="1:16" s="360" customFormat="1">
      <c r="A46" s="474">
        <v>5</v>
      </c>
      <c r="B46" s="369"/>
      <c r="C46" s="476" t="s">
        <v>835</v>
      </c>
      <c r="D46" s="369" t="s">
        <v>165</v>
      </c>
      <c r="E46" s="335">
        <f>E42*0.2*1.3</f>
        <v>35.211800000000004</v>
      </c>
      <c r="F46" s="27"/>
      <c r="G46" s="624"/>
      <c r="H46" s="625"/>
      <c r="I46" s="624"/>
      <c r="J46" s="624"/>
      <c r="K46" s="624"/>
      <c r="L46" s="624"/>
      <c r="M46" s="624"/>
      <c r="N46" s="624"/>
      <c r="O46" s="624"/>
      <c r="P46" s="626"/>
    </row>
    <row r="47" spans="1:16" s="360" customFormat="1">
      <c r="A47" s="474">
        <v>6</v>
      </c>
      <c r="B47" s="369"/>
      <c r="C47" s="476" t="s">
        <v>836</v>
      </c>
      <c r="D47" s="369" t="s">
        <v>165</v>
      </c>
      <c r="E47" s="335">
        <f>E42*0.05*1.3</f>
        <v>8.8029500000000009</v>
      </c>
      <c r="F47" s="27"/>
      <c r="G47" s="624"/>
      <c r="H47" s="625"/>
      <c r="I47" s="624"/>
      <c r="J47" s="624"/>
      <c r="K47" s="624"/>
      <c r="L47" s="624"/>
      <c r="M47" s="624"/>
      <c r="N47" s="624"/>
      <c r="O47" s="624"/>
      <c r="P47" s="626"/>
    </row>
    <row r="48" spans="1:16" s="360" customFormat="1">
      <c r="A48" s="474">
        <v>7</v>
      </c>
      <c r="B48" s="369" t="s">
        <v>61</v>
      </c>
      <c r="C48" s="475" t="s">
        <v>845</v>
      </c>
      <c r="D48" s="369" t="s">
        <v>125</v>
      </c>
      <c r="E48" s="335">
        <f>E42</f>
        <v>135.43</v>
      </c>
      <c r="F48" s="27"/>
      <c r="G48" s="624"/>
      <c r="H48" s="625"/>
      <c r="I48" s="624"/>
      <c r="J48" s="624"/>
      <c r="K48" s="624"/>
      <c r="L48" s="624"/>
      <c r="M48" s="624"/>
      <c r="N48" s="624"/>
      <c r="O48" s="624"/>
      <c r="P48" s="626"/>
    </row>
    <row r="49" spans="1:16" s="360" customFormat="1">
      <c r="A49" s="474">
        <v>8</v>
      </c>
      <c r="B49" s="369"/>
      <c r="C49" s="458" t="s">
        <v>846</v>
      </c>
      <c r="D49" s="369" t="s">
        <v>125</v>
      </c>
      <c r="E49" s="335">
        <f>E48</f>
        <v>135.43</v>
      </c>
      <c r="F49" s="27"/>
      <c r="G49" s="624"/>
      <c r="H49" s="625"/>
      <c r="I49" s="624"/>
      <c r="J49" s="624"/>
      <c r="K49" s="624"/>
      <c r="L49" s="624"/>
      <c r="M49" s="624"/>
      <c r="N49" s="624"/>
      <c r="O49" s="624"/>
      <c r="P49" s="626"/>
    </row>
    <row r="50" spans="1:16" s="360" customFormat="1">
      <c r="A50" s="474">
        <v>9</v>
      </c>
      <c r="B50" s="369"/>
      <c r="C50" s="458" t="s">
        <v>839</v>
      </c>
      <c r="D50" s="369" t="s">
        <v>125</v>
      </c>
      <c r="E50" s="335">
        <f>E48</f>
        <v>135.43</v>
      </c>
      <c r="F50" s="27"/>
      <c r="G50" s="624"/>
      <c r="H50" s="625"/>
      <c r="I50" s="624"/>
      <c r="J50" s="624"/>
      <c r="K50" s="624"/>
      <c r="L50" s="624"/>
      <c r="M50" s="624"/>
      <c r="N50" s="624"/>
      <c r="O50" s="624"/>
      <c r="P50" s="626"/>
    </row>
    <row r="51" spans="1:16" s="360" customFormat="1">
      <c r="A51" s="474">
        <v>10</v>
      </c>
      <c r="B51" s="369" t="s">
        <v>61</v>
      </c>
      <c r="C51" s="475" t="s">
        <v>840</v>
      </c>
      <c r="D51" s="369" t="s">
        <v>92</v>
      </c>
      <c r="E51" s="335">
        <v>43</v>
      </c>
      <c r="F51" s="27"/>
      <c r="G51" s="624"/>
      <c r="H51" s="625"/>
      <c r="I51" s="624"/>
      <c r="J51" s="624"/>
      <c r="K51" s="624"/>
      <c r="L51" s="624"/>
      <c r="M51" s="624"/>
      <c r="N51" s="624"/>
      <c r="O51" s="624"/>
      <c r="P51" s="626"/>
    </row>
    <row r="52" spans="1:16" s="360" customFormat="1">
      <c r="A52" s="474">
        <v>11</v>
      </c>
      <c r="B52" s="369"/>
      <c r="C52" s="458" t="s">
        <v>844</v>
      </c>
      <c r="D52" s="369" t="s">
        <v>92</v>
      </c>
      <c r="E52" s="335">
        <f>E51</f>
        <v>43</v>
      </c>
      <c r="F52" s="27"/>
      <c r="G52" s="624"/>
      <c r="H52" s="625"/>
      <c r="I52" s="624"/>
      <c r="J52" s="624"/>
      <c r="K52" s="624"/>
      <c r="L52" s="624"/>
      <c r="M52" s="624"/>
      <c r="N52" s="624"/>
      <c r="O52" s="624"/>
      <c r="P52" s="626"/>
    </row>
    <row r="53" spans="1:16" s="360" customFormat="1">
      <c r="A53" s="474">
        <v>12</v>
      </c>
      <c r="B53" s="369"/>
      <c r="C53" s="458" t="s">
        <v>404</v>
      </c>
      <c r="D53" s="369" t="s">
        <v>165</v>
      </c>
      <c r="E53" s="335">
        <f>E51*0.3*0.2</f>
        <v>2.58</v>
      </c>
      <c r="F53" s="27"/>
      <c r="G53" s="624"/>
      <c r="H53" s="625"/>
      <c r="I53" s="624"/>
      <c r="J53" s="624"/>
      <c r="K53" s="624"/>
      <c r="L53" s="624"/>
      <c r="M53" s="624"/>
      <c r="N53" s="624"/>
      <c r="O53" s="624"/>
      <c r="P53" s="626"/>
    </row>
    <row r="54" spans="1:16" ht="15.75" customHeight="1">
      <c r="A54" s="479"/>
      <c r="C54" s="477" t="s">
        <v>1015</v>
      </c>
      <c r="D54" s="473"/>
      <c r="E54" s="478"/>
      <c r="F54" s="645"/>
      <c r="G54" s="645"/>
      <c r="H54" s="645"/>
      <c r="I54" s="645"/>
      <c r="J54" s="645"/>
      <c r="K54" s="645"/>
      <c r="L54" s="645"/>
      <c r="M54" s="645"/>
      <c r="N54" s="645"/>
      <c r="O54" s="645"/>
      <c r="P54" s="646"/>
    </row>
    <row r="55" spans="1:16" s="360" customFormat="1">
      <c r="A55" s="474">
        <v>1</v>
      </c>
      <c r="B55" s="369" t="s">
        <v>61</v>
      </c>
      <c r="C55" s="230" t="s">
        <v>1016</v>
      </c>
      <c r="D55" s="369" t="s">
        <v>125</v>
      </c>
      <c r="E55" s="335">
        <v>32</v>
      </c>
      <c r="F55" s="27"/>
      <c r="G55" s="624"/>
      <c r="H55" s="625"/>
      <c r="I55" s="624"/>
      <c r="J55" s="624"/>
      <c r="K55" s="624"/>
      <c r="L55" s="624"/>
      <c r="M55" s="624"/>
      <c r="N55" s="624"/>
      <c r="O55" s="624"/>
      <c r="P55" s="626"/>
    </row>
    <row r="56" spans="1:16" s="360" customFormat="1">
      <c r="A56" s="474">
        <v>2</v>
      </c>
      <c r="B56" s="369"/>
      <c r="C56" s="458" t="s">
        <v>1017</v>
      </c>
      <c r="D56" s="369" t="s">
        <v>165</v>
      </c>
      <c r="E56" s="335">
        <f>E55*0.1*1.3</f>
        <v>4.16</v>
      </c>
      <c r="F56" s="27"/>
      <c r="G56" s="624"/>
      <c r="H56" s="625"/>
      <c r="I56" s="624"/>
      <c r="J56" s="624"/>
      <c r="K56" s="624"/>
      <c r="L56" s="624"/>
      <c r="M56" s="624"/>
      <c r="N56" s="624"/>
      <c r="O56" s="624"/>
      <c r="P56" s="626"/>
    </row>
    <row r="57" spans="1:16" s="360" customFormat="1">
      <c r="A57" s="474">
        <v>3</v>
      </c>
      <c r="B57" s="369"/>
      <c r="C57" s="458" t="s">
        <v>1018</v>
      </c>
      <c r="D57" s="369" t="s">
        <v>125</v>
      </c>
      <c r="E57" s="335">
        <f>E55*1.2</f>
        <v>38.4</v>
      </c>
      <c r="F57" s="27"/>
      <c r="G57" s="624"/>
      <c r="H57" s="625"/>
      <c r="I57" s="624"/>
      <c r="J57" s="624"/>
      <c r="K57" s="624"/>
      <c r="L57" s="624"/>
      <c r="M57" s="624"/>
      <c r="N57" s="624"/>
      <c r="O57" s="624"/>
      <c r="P57" s="626"/>
    </row>
    <row r="58" spans="1:16" ht="15" customHeight="1" thickBot="1">
      <c r="A58" s="45"/>
      <c r="B58" s="46"/>
      <c r="C58" s="47"/>
      <c r="D58" s="48"/>
      <c r="E58" s="49"/>
      <c r="F58" s="629"/>
      <c r="G58" s="629"/>
      <c r="H58" s="629"/>
      <c r="I58" s="629"/>
      <c r="J58" s="629"/>
      <c r="K58" s="629"/>
      <c r="L58" s="629"/>
      <c r="M58" s="629"/>
      <c r="N58" s="629"/>
      <c r="O58" s="630"/>
      <c r="P58" s="631"/>
    </row>
    <row r="59" spans="1:16" ht="13.5" thickBot="1">
      <c r="A59" s="124"/>
      <c r="B59" s="125"/>
      <c r="C59" s="725" t="s">
        <v>65</v>
      </c>
      <c r="D59" s="726"/>
      <c r="E59" s="726"/>
      <c r="F59" s="726"/>
      <c r="G59" s="726"/>
      <c r="H59" s="726"/>
      <c r="I59" s="726"/>
      <c r="J59" s="726"/>
      <c r="K59" s="726"/>
      <c r="L59" s="650">
        <f>SUM(L21:L58)</f>
        <v>0</v>
      </c>
      <c r="M59" s="632">
        <f>SUM(M21:M58)</f>
        <v>0</v>
      </c>
      <c r="N59" s="632">
        <f>SUM(N21:N58)</f>
        <v>0</v>
      </c>
      <c r="O59" s="632">
        <f>SUM(O21:O58)</f>
        <v>0</v>
      </c>
      <c r="P59" s="633">
        <f>SUM(P21:P58)</f>
        <v>0</v>
      </c>
    </row>
    <row r="60" spans="1:16" s="33" customFormat="1" ht="19.5" customHeight="1">
      <c r="C60" s="34"/>
      <c r="D60" s="34"/>
      <c r="E60" s="34"/>
    </row>
    <row r="61" spans="1:16" s="33" customFormat="1">
      <c r="A61" s="710" t="s">
        <v>14</v>
      </c>
      <c r="B61" s="710"/>
      <c r="C61" s="52">
        <f>PBK!C41</f>
        <v>0</v>
      </c>
      <c r="D61" s="728">
        <f>PBK!D41</f>
        <v>0</v>
      </c>
      <c r="E61" s="729"/>
      <c r="G61" s="710" t="s">
        <v>39</v>
      </c>
      <c r="H61" s="710"/>
      <c r="I61" s="730">
        <f>PBK!C46</f>
        <v>0</v>
      </c>
      <c r="J61" s="730"/>
      <c r="K61" s="730"/>
      <c r="L61" s="730"/>
      <c r="M61" s="730"/>
      <c r="N61" s="731">
        <f>D61</f>
        <v>0</v>
      </c>
      <c r="O61" s="710"/>
    </row>
    <row r="62" spans="1:16" s="33" customFormat="1">
      <c r="C62" s="53" t="s">
        <v>45</v>
      </c>
      <c r="D62" s="34"/>
      <c r="E62" s="34"/>
      <c r="K62" s="53" t="s">
        <v>45</v>
      </c>
    </row>
    <row r="63" spans="1:16" s="33" customFormat="1">
      <c r="C63" s="34"/>
      <c r="D63" s="34"/>
      <c r="E63" s="34"/>
    </row>
    <row r="64" spans="1:16" s="33" customFormat="1">
      <c r="A64" s="710" t="s">
        <v>15</v>
      </c>
      <c r="B64" s="710"/>
      <c r="C64" s="34">
        <f>PBK!C44</f>
        <v>0</v>
      </c>
      <c r="D64" s="34"/>
      <c r="E64" s="34"/>
      <c r="G64" s="710"/>
      <c r="H64" s="710"/>
      <c r="I64" s="33">
        <f>PBK!C49</f>
        <v>0</v>
      </c>
    </row>
    <row r="65" spans="3:5" s="33" customFormat="1">
      <c r="C65" s="34"/>
      <c r="D65" s="34"/>
      <c r="E65" s="34"/>
    </row>
    <row r="66" spans="3:5" s="33" customFormat="1">
      <c r="C66" s="34"/>
      <c r="D66" s="34"/>
      <c r="E66" s="34"/>
    </row>
    <row r="67" spans="3:5" s="33" customFormat="1">
      <c r="C67" s="34"/>
      <c r="D67" s="34"/>
      <c r="E67" s="34"/>
    </row>
    <row r="68" spans="3:5" s="33" customFormat="1">
      <c r="C68" s="34"/>
      <c r="D68" s="34"/>
      <c r="E68" s="34"/>
    </row>
    <row r="69" spans="3:5" s="33" customFormat="1">
      <c r="C69" s="34"/>
      <c r="D69" s="34"/>
      <c r="E69" s="34"/>
    </row>
    <row r="70" spans="3:5" s="33" customFormat="1">
      <c r="C70" s="34"/>
      <c r="D70" s="34"/>
      <c r="E70" s="34"/>
    </row>
    <row r="71" spans="3:5" s="33" customFormat="1">
      <c r="C71" s="34"/>
      <c r="D71" s="34"/>
      <c r="E71" s="34"/>
    </row>
    <row r="72" spans="3:5" s="33" customFormat="1">
      <c r="C72" s="34"/>
      <c r="D72" s="34"/>
      <c r="E72" s="34"/>
    </row>
    <row r="73" spans="3:5" s="33" customFormat="1">
      <c r="C73" s="34"/>
      <c r="D73" s="34"/>
      <c r="E73" s="34"/>
    </row>
    <row r="74" spans="3:5" s="33" customFormat="1">
      <c r="C74" s="34"/>
      <c r="D74" s="34"/>
      <c r="E74" s="34"/>
    </row>
    <row r="75" spans="3:5" s="33" customFormat="1">
      <c r="C75" s="34"/>
      <c r="D75" s="34"/>
      <c r="E75" s="34"/>
    </row>
    <row r="76" spans="3:5" s="33" customFormat="1">
      <c r="C76" s="34"/>
      <c r="D76" s="34"/>
      <c r="E76" s="34"/>
    </row>
    <row r="77" spans="3:5" s="33" customFormat="1">
      <c r="C77" s="34"/>
      <c r="D77" s="34"/>
      <c r="E77" s="34"/>
    </row>
    <row r="78" spans="3:5" s="33" customFormat="1">
      <c r="C78" s="34"/>
      <c r="D78" s="34"/>
      <c r="E78" s="34"/>
    </row>
    <row r="79" spans="3:5" s="33" customFormat="1">
      <c r="C79" s="34"/>
      <c r="D79" s="34"/>
      <c r="E79" s="34"/>
    </row>
    <row r="80" spans="3:5" s="33" customFormat="1">
      <c r="C80" s="34"/>
      <c r="D80" s="34"/>
      <c r="E80" s="34"/>
    </row>
    <row r="81" spans="3:5" s="33" customFormat="1">
      <c r="C81" s="34"/>
      <c r="D81" s="34"/>
      <c r="E81" s="34"/>
    </row>
    <row r="82" spans="3:5" s="33" customFormat="1">
      <c r="C82" s="34"/>
      <c r="D82" s="34"/>
      <c r="E82" s="34"/>
    </row>
    <row r="83" spans="3:5" s="33" customFormat="1">
      <c r="C83" s="34"/>
      <c r="D83" s="34"/>
      <c r="E83" s="34"/>
    </row>
    <row r="84" spans="3:5" s="33" customFormat="1">
      <c r="C84" s="34"/>
      <c r="D84" s="34"/>
      <c r="E84" s="34"/>
    </row>
    <row r="85" spans="3:5" s="33" customFormat="1">
      <c r="C85" s="34"/>
      <c r="D85" s="34"/>
      <c r="E85" s="34"/>
    </row>
    <row r="86" spans="3:5" s="33" customFormat="1">
      <c r="C86" s="34"/>
      <c r="D86" s="34"/>
      <c r="E86" s="34"/>
    </row>
    <row r="87" spans="3:5" s="33" customFormat="1">
      <c r="C87" s="34"/>
      <c r="D87" s="34"/>
      <c r="E87" s="34"/>
    </row>
    <row r="88" spans="3:5" s="33" customFormat="1">
      <c r="C88" s="34"/>
      <c r="D88" s="34"/>
      <c r="E88" s="34"/>
    </row>
    <row r="89" spans="3:5" s="33" customFormat="1">
      <c r="C89" s="34"/>
      <c r="D89" s="34"/>
      <c r="E89" s="34"/>
    </row>
    <row r="90" spans="3:5" s="33" customFormat="1">
      <c r="C90" s="34"/>
      <c r="D90" s="34"/>
      <c r="E90" s="34"/>
    </row>
    <row r="91" spans="3:5" s="33" customFormat="1">
      <c r="C91" s="34"/>
      <c r="D91" s="34"/>
      <c r="E91" s="34"/>
    </row>
    <row r="92" spans="3:5" s="33" customFormat="1">
      <c r="C92" s="34"/>
      <c r="D92" s="34"/>
      <c r="E92" s="34"/>
    </row>
    <row r="93" spans="3:5" s="33" customFormat="1">
      <c r="C93" s="34"/>
      <c r="D93" s="34"/>
      <c r="E93" s="34"/>
    </row>
    <row r="94" spans="3:5" s="33" customFormat="1">
      <c r="C94" s="34"/>
      <c r="D94" s="34"/>
      <c r="E94" s="34"/>
    </row>
    <row r="95" spans="3:5" s="33" customFormat="1">
      <c r="C95" s="34"/>
      <c r="D95" s="34"/>
      <c r="E95" s="34"/>
    </row>
    <row r="96" spans="3:5" s="33" customFormat="1">
      <c r="C96" s="34"/>
      <c r="D96" s="34"/>
      <c r="E96" s="34"/>
    </row>
    <row r="97" spans="3:5" s="33" customFormat="1">
      <c r="C97" s="34"/>
      <c r="D97" s="34"/>
      <c r="E97" s="34"/>
    </row>
    <row r="98" spans="3:5" s="33" customFormat="1">
      <c r="C98" s="34"/>
      <c r="D98" s="34"/>
      <c r="E98" s="34"/>
    </row>
    <row r="99" spans="3:5" s="33" customFormat="1">
      <c r="C99" s="34"/>
      <c r="D99" s="34"/>
      <c r="E99" s="34"/>
    </row>
    <row r="100" spans="3:5" s="33" customFormat="1">
      <c r="C100" s="34"/>
      <c r="D100" s="34"/>
      <c r="E100" s="34"/>
    </row>
    <row r="101" spans="3:5" s="33" customFormat="1">
      <c r="C101" s="34"/>
      <c r="D101" s="34"/>
      <c r="E101" s="34"/>
    </row>
    <row r="102" spans="3:5" s="33" customFormat="1">
      <c r="C102" s="34"/>
      <c r="D102" s="34"/>
      <c r="E102" s="34"/>
    </row>
    <row r="103" spans="3:5" s="33" customFormat="1">
      <c r="C103" s="34"/>
      <c r="D103" s="34"/>
      <c r="E103" s="34"/>
    </row>
    <row r="104" spans="3:5" s="33" customFormat="1">
      <c r="C104" s="34"/>
      <c r="D104" s="34"/>
      <c r="E104" s="34"/>
    </row>
    <row r="105" spans="3:5" s="33" customFormat="1">
      <c r="C105" s="34"/>
      <c r="D105" s="34"/>
      <c r="E105" s="34"/>
    </row>
    <row r="106" spans="3:5" s="33" customFormat="1">
      <c r="C106" s="34"/>
      <c r="D106" s="34"/>
      <c r="E106" s="34"/>
    </row>
    <row r="107" spans="3:5" s="33" customFormat="1">
      <c r="C107" s="34"/>
      <c r="D107" s="34"/>
      <c r="E107" s="34"/>
    </row>
    <row r="108" spans="3:5" s="33" customFormat="1">
      <c r="C108" s="34"/>
      <c r="D108" s="34"/>
      <c r="E108" s="34"/>
    </row>
    <row r="109" spans="3:5" s="33" customFormat="1">
      <c r="C109" s="34"/>
      <c r="D109" s="34"/>
      <c r="E109" s="34"/>
    </row>
    <row r="110" spans="3:5" s="33" customFormat="1">
      <c r="C110" s="34"/>
      <c r="D110" s="34"/>
      <c r="E110" s="34"/>
    </row>
    <row r="111" spans="3:5" s="33" customFormat="1">
      <c r="C111" s="34"/>
      <c r="D111" s="34"/>
      <c r="E111" s="34"/>
    </row>
    <row r="112" spans="3:5" s="33" customFormat="1">
      <c r="C112" s="34"/>
      <c r="D112" s="34"/>
      <c r="E112" s="34"/>
    </row>
    <row r="113" spans="3:5" s="33" customFormat="1">
      <c r="C113" s="34"/>
      <c r="D113" s="34"/>
      <c r="E113" s="34"/>
    </row>
    <row r="114" spans="3:5" s="33" customFormat="1">
      <c r="C114" s="34"/>
      <c r="D114" s="34"/>
      <c r="E114" s="34"/>
    </row>
    <row r="115" spans="3:5" s="33" customFormat="1">
      <c r="C115" s="34"/>
      <c r="D115" s="34"/>
      <c r="E115" s="34"/>
    </row>
    <row r="116" spans="3:5" s="33" customFormat="1">
      <c r="C116" s="34"/>
      <c r="D116" s="34"/>
      <c r="E116" s="34"/>
    </row>
    <row r="117" spans="3:5" s="33" customFormat="1">
      <c r="C117" s="34"/>
      <c r="D117" s="34"/>
      <c r="E117" s="34"/>
    </row>
    <row r="118" spans="3:5" s="33" customFormat="1">
      <c r="C118" s="34"/>
      <c r="D118" s="34"/>
      <c r="E118" s="34"/>
    </row>
    <row r="119" spans="3:5" s="33" customFormat="1">
      <c r="C119" s="34"/>
      <c r="D119" s="34"/>
      <c r="E119" s="34"/>
    </row>
    <row r="120" spans="3:5" s="33" customFormat="1">
      <c r="C120" s="34"/>
      <c r="D120" s="34"/>
      <c r="E120" s="34"/>
    </row>
    <row r="121" spans="3:5" s="33" customFormat="1">
      <c r="C121" s="34"/>
      <c r="D121" s="34"/>
      <c r="E121" s="34"/>
    </row>
    <row r="122" spans="3:5" s="33" customFormat="1">
      <c r="C122" s="34"/>
      <c r="D122" s="34"/>
      <c r="E122" s="34"/>
    </row>
    <row r="123" spans="3:5" s="33" customFormat="1">
      <c r="C123" s="34"/>
      <c r="D123" s="34"/>
      <c r="E123" s="34"/>
    </row>
    <row r="124" spans="3:5" s="33" customFormat="1">
      <c r="C124" s="34"/>
      <c r="D124" s="34"/>
      <c r="E124" s="34"/>
    </row>
    <row r="125" spans="3:5" s="33" customFormat="1">
      <c r="C125" s="34"/>
      <c r="D125" s="34"/>
      <c r="E125" s="34"/>
    </row>
    <row r="126" spans="3:5" s="33" customFormat="1">
      <c r="C126" s="34"/>
      <c r="D126" s="34"/>
      <c r="E126" s="34"/>
    </row>
    <row r="127" spans="3:5" s="33" customFormat="1">
      <c r="C127" s="34"/>
      <c r="D127" s="34"/>
      <c r="E127" s="34"/>
    </row>
    <row r="128" spans="3:5" s="33" customFormat="1">
      <c r="C128" s="34"/>
      <c r="D128" s="34"/>
      <c r="E128" s="34"/>
    </row>
    <row r="129" spans="3:5" s="33" customFormat="1">
      <c r="C129" s="34"/>
      <c r="D129" s="34"/>
      <c r="E129" s="34"/>
    </row>
    <row r="130" spans="3:5" s="33" customFormat="1">
      <c r="C130" s="34"/>
      <c r="D130" s="34"/>
      <c r="E130" s="34"/>
    </row>
    <row r="131" spans="3:5" s="33" customFormat="1">
      <c r="C131" s="34"/>
      <c r="D131" s="34"/>
      <c r="E131" s="34"/>
    </row>
    <row r="132" spans="3:5" s="33" customFormat="1">
      <c r="C132" s="34"/>
      <c r="D132" s="34"/>
      <c r="E132" s="34"/>
    </row>
    <row r="133" spans="3:5" s="33" customFormat="1">
      <c r="C133" s="34"/>
      <c r="D133" s="34"/>
      <c r="E133" s="34"/>
    </row>
    <row r="134" spans="3:5" s="33" customFormat="1">
      <c r="C134" s="34"/>
      <c r="D134" s="34"/>
      <c r="E134" s="34"/>
    </row>
    <row r="135" spans="3:5" s="33" customFormat="1">
      <c r="C135" s="34"/>
      <c r="D135" s="34"/>
      <c r="E135" s="34"/>
    </row>
    <row r="136" spans="3:5" s="33" customFormat="1">
      <c r="C136" s="34"/>
      <c r="D136" s="34"/>
      <c r="E136" s="34"/>
    </row>
    <row r="137" spans="3:5" s="33" customFormat="1">
      <c r="C137" s="34"/>
      <c r="D137" s="34"/>
      <c r="E137" s="34"/>
    </row>
    <row r="138" spans="3:5" s="33" customFormat="1">
      <c r="C138" s="34"/>
      <c r="D138" s="34"/>
      <c r="E138" s="34"/>
    </row>
    <row r="139" spans="3:5" s="33" customFormat="1">
      <c r="C139" s="34"/>
      <c r="D139" s="34"/>
      <c r="E139" s="34"/>
    </row>
    <row r="140" spans="3:5" s="33" customFormat="1">
      <c r="C140" s="34"/>
      <c r="D140" s="34"/>
      <c r="E140" s="34"/>
    </row>
    <row r="141" spans="3:5" s="33" customFormat="1">
      <c r="C141" s="34"/>
      <c r="D141" s="34"/>
      <c r="E141" s="34"/>
    </row>
    <row r="142" spans="3:5" s="33" customFormat="1">
      <c r="C142" s="34"/>
      <c r="D142" s="34"/>
      <c r="E142" s="34"/>
    </row>
    <row r="143" spans="3:5" s="33" customFormat="1">
      <c r="C143" s="34"/>
      <c r="D143" s="34"/>
      <c r="E143" s="34"/>
    </row>
    <row r="144" spans="3:5" s="33" customFormat="1">
      <c r="C144" s="34"/>
      <c r="D144" s="34"/>
      <c r="E144" s="34"/>
    </row>
    <row r="145" spans="3:5" s="33" customFormat="1">
      <c r="C145" s="34"/>
      <c r="D145" s="34"/>
      <c r="E145" s="34"/>
    </row>
    <row r="146" spans="3:5" s="33" customFormat="1">
      <c r="C146" s="34"/>
      <c r="D146" s="34"/>
      <c r="E146" s="34"/>
    </row>
    <row r="147" spans="3:5" s="33" customFormat="1">
      <c r="C147" s="34"/>
      <c r="D147" s="34"/>
      <c r="E147" s="34"/>
    </row>
    <row r="148" spans="3:5" s="33" customFormat="1">
      <c r="C148" s="34"/>
      <c r="D148" s="34"/>
      <c r="E148" s="34"/>
    </row>
    <row r="149" spans="3:5" s="33" customFormat="1">
      <c r="C149" s="34"/>
      <c r="D149" s="34"/>
      <c r="E149" s="34"/>
    </row>
    <row r="150" spans="3:5" s="33" customFormat="1">
      <c r="C150" s="34"/>
      <c r="D150" s="34"/>
      <c r="E150" s="34"/>
    </row>
    <row r="151" spans="3:5" s="33" customFormat="1">
      <c r="C151" s="34"/>
      <c r="D151" s="34"/>
      <c r="E151" s="34"/>
    </row>
    <row r="152" spans="3:5" s="33" customFormat="1">
      <c r="C152" s="34"/>
      <c r="D152" s="34"/>
      <c r="E152" s="34"/>
    </row>
    <row r="153" spans="3:5" s="33" customFormat="1">
      <c r="C153" s="34"/>
      <c r="D153" s="34"/>
      <c r="E153" s="34"/>
    </row>
    <row r="154" spans="3:5" s="33" customFormat="1">
      <c r="C154" s="34"/>
      <c r="D154" s="34"/>
      <c r="E154" s="34"/>
    </row>
    <row r="155" spans="3:5" s="33" customFormat="1">
      <c r="C155" s="34"/>
      <c r="D155" s="34"/>
      <c r="E155" s="34"/>
    </row>
    <row r="156" spans="3:5" s="33" customFormat="1">
      <c r="C156" s="34"/>
      <c r="D156" s="34"/>
      <c r="E156" s="34"/>
    </row>
    <row r="157" spans="3:5" s="33" customFormat="1">
      <c r="C157" s="34"/>
      <c r="D157" s="34"/>
      <c r="E157" s="34"/>
    </row>
    <row r="158" spans="3:5" s="33" customFormat="1">
      <c r="C158" s="34"/>
      <c r="D158" s="34"/>
      <c r="E158" s="34"/>
    </row>
    <row r="159" spans="3:5" s="33" customFormat="1">
      <c r="C159" s="34"/>
      <c r="D159" s="34"/>
      <c r="E159" s="34"/>
    </row>
    <row r="160" spans="3:5" s="33" customFormat="1">
      <c r="C160" s="34"/>
      <c r="D160" s="34"/>
      <c r="E160" s="34"/>
    </row>
    <row r="161" spans="3:5" s="33" customFormat="1">
      <c r="C161" s="34"/>
      <c r="D161" s="34"/>
      <c r="E161" s="34"/>
    </row>
    <row r="162" spans="3:5" s="33" customFormat="1">
      <c r="C162" s="34"/>
      <c r="D162" s="34"/>
      <c r="E162" s="34"/>
    </row>
    <row r="163" spans="3:5" s="33" customFormat="1">
      <c r="C163" s="34"/>
      <c r="D163" s="34"/>
      <c r="E163" s="34"/>
    </row>
    <row r="164" spans="3:5" s="33" customFormat="1">
      <c r="C164" s="34"/>
      <c r="D164" s="34"/>
      <c r="E164" s="34"/>
    </row>
    <row r="165" spans="3:5" s="33" customFormat="1">
      <c r="C165" s="34"/>
      <c r="D165" s="34"/>
      <c r="E165" s="34"/>
    </row>
    <row r="166" spans="3:5" s="33" customFormat="1">
      <c r="C166" s="34"/>
      <c r="D166" s="34"/>
      <c r="E166" s="34"/>
    </row>
    <row r="167" spans="3:5" s="33" customFormat="1">
      <c r="C167" s="34"/>
      <c r="D167" s="34"/>
      <c r="E167" s="34"/>
    </row>
    <row r="168" spans="3:5" s="33" customFormat="1">
      <c r="C168" s="34"/>
      <c r="D168" s="34"/>
      <c r="E168" s="34"/>
    </row>
    <row r="169" spans="3:5" s="33" customFormat="1">
      <c r="C169" s="34"/>
      <c r="D169" s="34"/>
      <c r="E169" s="34"/>
    </row>
    <row r="170" spans="3:5" s="33" customFormat="1">
      <c r="C170" s="34"/>
      <c r="D170" s="34"/>
      <c r="E170" s="34"/>
    </row>
    <row r="171" spans="3:5" s="33" customFormat="1">
      <c r="C171" s="34"/>
      <c r="D171" s="34"/>
      <c r="E171" s="34"/>
    </row>
    <row r="172" spans="3:5" s="33" customFormat="1">
      <c r="C172" s="34"/>
      <c r="D172" s="34"/>
      <c r="E172" s="34"/>
    </row>
    <row r="173" spans="3:5" s="33" customFormat="1">
      <c r="C173" s="34"/>
      <c r="D173" s="34"/>
      <c r="E173" s="34"/>
    </row>
    <row r="174" spans="3:5" s="33" customFormat="1">
      <c r="C174" s="34"/>
      <c r="D174" s="34"/>
      <c r="E174" s="34"/>
    </row>
    <row r="175" spans="3:5" s="33" customFormat="1">
      <c r="C175" s="34"/>
      <c r="D175" s="34"/>
      <c r="E175" s="34"/>
    </row>
    <row r="176" spans="3:5" s="33" customFormat="1">
      <c r="C176" s="34"/>
      <c r="D176" s="34"/>
      <c r="E176" s="34"/>
    </row>
    <row r="177" spans="3:5" s="33" customFormat="1">
      <c r="C177" s="34"/>
      <c r="D177" s="34"/>
      <c r="E177" s="34"/>
    </row>
    <row r="178" spans="3:5" s="33" customFormat="1">
      <c r="C178" s="34"/>
      <c r="D178" s="34"/>
      <c r="E178" s="34"/>
    </row>
    <row r="179" spans="3:5" s="33" customFormat="1">
      <c r="C179" s="34"/>
      <c r="D179" s="34"/>
      <c r="E179" s="34"/>
    </row>
    <row r="180" spans="3:5" s="33" customFormat="1">
      <c r="C180" s="34"/>
      <c r="D180" s="34"/>
      <c r="E180" s="34"/>
    </row>
    <row r="181" spans="3:5" s="33" customFormat="1">
      <c r="C181" s="34"/>
      <c r="D181" s="34"/>
      <c r="E181" s="34"/>
    </row>
    <row r="182" spans="3:5" s="33" customFormat="1">
      <c r="C182" s="34"/>
      <c r="D182" s="34"/>
      <c r="E182" s="34"/>
    </row>
    <row r="183" spans="3:5" s="33" customFormat="1">
      <c r="C183" s="34"/>
      <c r="D183" s="34"/>
      <c r="E183" s="34"/>
    </row>
    <row r="184" spans="3:5" s="33" customFormat="1">
      <c r="C184" s="34"/>
      <c r="D184" s="34"/>
      <c r="E184" s="34"/>
    </row>
    <row r="185" spans="3:5" s="33" customFormat="1">
      <c r="C185" s="34"/>
      <c r="D185" s="34"/>
      <c r="E185" s="34"/>
    </row>
    <row r="186" spans="3:5" s="33" customFormat="1">
      <c r="C186" s="34"/>
      <c r="D186" s="34"/>
      <c r="E186" s="34"/>
    </row>
    <row r="187" spans="3:5" s="33" customFormat="1">
      <c r="C187" s="34"/>
      <c r="D187" s="34"/>
      <c r="E187" s="34"/>
    </row>
    <row r="188" spans="3:5" s="33" customFormat="1">
      <c r="C188" s="34"/>
      <c r="D188" s="34"/>
      <c r="E188" s="34"/>
    </row>
    <row r="189" spans="3:5" s="33" customFormat="1">
      <c r="C189" s="34"/>
      <c r="D189" s="34"/>
      <c r="E189" s="34"/>
    </row>
    <row r="190" spans="3:5" s="33" customFormat="1">
      <c r="C190" s="34"/>
      <c r="D190" s="34"/>
      <c r="E190" s="34"/>
    </row>
    <row r="191" spans="3:5" s="33" customFormat="1">
      <c r="C191" s="34"/>
      <c r="D191" s="34"/>
      <c r="E191" s="34"/>
    </row>
    <row r="192" spans="3:5" s="33" customFormat="1">
      <c r="C192" s="34"/>
      <c r="D192" s="34"/>
      <c r="E192" s="34"/>
    </row>
    <row r="193" spans="3:5" s="33" customFormat="1">
      <c r="C193" s="34"/>
      <c r="D193" s="34"/>
      <c r="E193" s="34"/>
    </row>
    <row r="194" spans="3:5" s="33" customFormat="1">
      <c r="C194" s="34"/>
      <c r="D194" s="34"/>
      <c r="E194" s="34"/>
    </row>
    <row r="195" spans="3:5" s="33" customFormat="1">
      <c r="C195" s="34"/>
      <c r="D195" s="34"/>
      <c r="E195" s="34"/>
    </row>
    <row r="196" spans="3:5" s="33" customFormat="1">
      <c r="C196" s="34"/>
      <c r="D196" s="34"/>
      <c r="E196" s="34"/>
    </row>
    <row r="197" spans="3:5" s="33" customFormat="1">
      <c r="C197" s="34"/>
      <c r="D197" s="34"/>
      <c r="E197" s="34"/>
    </row>
    <row r="198" spans="3:5" s="33" customFormat="1">
      <c r="C198" s="34"/>
      <c r="D198" s="34"/>
      <c r="E198" s="34"/>
    </row>
    <row r="199" spans="3:5" s="33" customFormat="1">
      <c r="C199" s="34"/>
      <c r="D199" s="34"/>
      <c r="E199" s="34"/>
    </row>
    <row r="200" spans="3:5" s="33" customFormat="1">
      <c r="C200" s="34"/>
      <c r="D200" s="34"/>
      <c r="E200" s="34"/>
    </row>
    <row r="201" spans="3:5" s="33" customFormat="1">
      <c r="C201" s="34"/>
      <c r="D201" s="34"/>
      <c r="E201" s="34"/>
    </row>
    <row r="202" spans="3:5" s="33" customFormat="1">
      <c r="C202" s="34"/>
      <c r="D202" s="34"/>
      <c r="E202" s="34"/>
    </row>
    <row r="203" spans="3:5" s="33" customFormat="1">
      <c r="C203" s="34"/>
      <c r="D203" s="34"/>
      <c r="E203" s="34"/>
    </row>
    <row r="204" spans="3:5" s="33" customFormat="1">
      <c r="C204" s="34"/>
      <c r="D204" s="34"/>
      <c r="E204" s="34"/>
    </row>
    <row r="205" spans="3:5" s="33" customFormat="1">
      <c r="C205" s="34"/>
      <c r="D205" s="34"/>
      <c r="E205" s="34"/>
    </row>
    <row r="206" spans="3:5" s="33" customFormat="1">
      <c r="C206" s="34"/>
      <c r="D206" s="34"/>
      <c r="E206" s="34"/>
    </row>
    <row r="207" spans="3:5" s="33" customFormat="1">
      <c r="C207" s="34"/>
      <c r="D207" s="34"/>
      <c r="E207" s="34"/>
    </row>
    <row r="208" spans="3:5" s="33" customFormat="1">
      <c r="C208" s="34"/>
      <c r="D208" s="34"/>
      <c r="E208" s="34"/>
    </row>
    <row r="209" spans="3:5" s="33" customFormat="1">
      <c r="C209" s="34"/>
      <c r="D209" s="34"/>
      <c r="E209" s="34"/>
    </row>
    <row r="210" spans="3:5" s="33" customFormat="1">
      <c r="C210" s="34"/>
      <c r="D210" s="34"/>
      <c r="E210" s="34"/>
    </row>
    <row r="211" spans="3:5" s="33" customFormat="1">
      <c r="C211" s="34"/>
      <c r="D211" s="34"/>
      <c r="E211" s="34"/>
    </row>
    <row r="212" spans="3:5" s="33" customFormat="1">
      <c r="C212" s="34"/>
      <c r="D212" s="34"/>
      <c r="E212" s="34"/>
    </row>
    <row r="213" spans="3:5" s="33" customFormat="1">
      <c r="C213" s="34"/>
      <c r="D213" s="34"/>
      <c r="E213" s="34"/>
    </row>
    <row r="214" spans="3:5" s="33" customFormat="1">
      <c r="C214" s="34"/>
      <c r="D214" s="34"/>
      <c r="E214" s="34"/>
    </row>
    <row r="215" spans="3:5" s="33" customFormat="1">
      <c r="C215" s="34"/>
      <c r="D215" s="34"/>
      <c r="E215" s="34"/>
    </row>
    <row r="216" spans="3:5" s="33" customFormat="1">
      <c r="C216" s="34"/>
      <c r="D216" s="34"/>
      <c r="E216" s="34"/>
    </row>
    <row r="217" spans="3:5" s="33" customFormat="1">
      <c r="C217" s="34"/>
      <c r="D217" s="34"/>
      <c r="E217" s="34"/>
    </row>
    <row r="218" spans="3:5" s="33" customFormat="1">
      <c r="C218" s="34"/>
      <c r="D218" s="34"/>
      <c r="E218" s="34"/>
    </row>
    <row r="219" spans="3:5" s="33" customFormat="1">
      <c r="C219" s="34"/>
      <c r="D219" s="34"/>
      <c r="E219" s="34"/>
    </row>
    <row r="220" spans="3:5" s="33" customFormat="1">
      <c r="C220" s="34"/>
      <c r="D220" s="34"/>
      <c r="E220" s="34"/>
    </row>
    <row r="221" spans="3:5" s="33" customFormat="1">
      <c r="C221" s="34"/>
      <c r="D221" s="34"/>
      <c r="E221" s="34"/>
    </row>
    <row r="222" spans="3:5" s="33" customFormat="1">
      <c r="C222" s="34"/>
      <c r="D222" s="34"/>
      <c r="E222" s="34"/>
    </row>
    <row r="223" spans="3:5" s="33" customFormat="1">
      <c r="C223" s="34"/>
      <c r="D223" s="34"/>
      <c r="E223" s="34"/>
    </row>
    <row r="224" spans="3:5" s="33" customFormat="1">
      <c r="C224" s="34"/>
      <c r="D224" s="34"/>
      <c r="E224" s="34"/>
    </row>
    <row r="225" spans="3:5" s="33" customFormat="1">
      <c r="C225" s="34"/>
      <c r="D225" s="34"/>
      <c r="E225" s="34"/>
    </row>
    <row r="226" spans="3:5" s="33" customFormat="1">
      <c r="C226" s="34"/>
      <c r="D226" s="34"/>
      <c r="E226" s="34"/>
    </row>
    <row r="227" spans="3:5" s="33" customFormat="1">
      <c r="C227" s="34"/>
      <c r="D227" s="34"/>
      <c r="E227" s="34"/>
    </row>
    <row r="228" spans="3:5" s="33" customFormat="1">
      <c r="C228" s="34"/>
      <c r="D228" s="34"/>
      <c r="E228" s="34"/>
    </row>
    <row r="229" spans="3:5" s="33" customFormat="1">
      <c r="C229" s="34"/>
      <c r="D229" s="34"/>
      <c r="E229" s="34"/>
    </row>
    <row r="230" spans="3:5" s="33" customFormat="1">
      <c r="C230" s="34"/>
      <c r="D230" s="34"/>
      <c r="E230" s="34"/>
    </row>
    <row r="231" spans="3:5" s="33" customFormat="1">
      <c r="C231" s="34"/>
      <c r="D231" s="34"/>
      <c r="E231" s="34"/>
    </row>
    <row r="232" spans="3:5" s="33" customFormat="1">
      <c r="C232" s="34"/>
      <c r="D232" s="34"/>
      <c r="E232" s="34"/>
    </row>
    <row r="233" spans="3:5" s="33" customFormat="1">
      <c r="C233" s="34"/>
      <c r="D233" s="34"/>
      <c r="E233" s="34"/>
    </row>
    <row r="234" spans="3:5" s="33" customFormat="1">
      <c r="C234" s="34"/>
      <c r="D234" s="34"/>
      <c r="E234" s="34"/>
    </row>
    <row r="235" spans="3:5" s="33" customFormat="1">
      <c r="C235" s="34"/>
      <c r="D235" s="34"/>
      <c r="E235" s="34"/>
    </row>
    <row r="236" spans="3:5" s="33" customFormat="1">
      <c r="C236" s="34"/>
      <c r="D236" s="34"/>
      <c r="E236" s="34"/>
    </row>
    <row r="237" spans="3:5" s="33" customFormat="1">
      <c r="C237" s="34"/>
      <c r="D237" s="34"/>
      <c r="E237" s="34"/>
    </row>
    <row r="238" spans="3:5" s="33" customFormat="1">
      <c r="C238" s="34"/>
      <c r="D238" s="34"/>
      <c r="E238" s="34"/>
    </row>
    <row r="239" spans="3:5" s="33" customFormat="1">
      <c r="C239" s="34"/>
      <c r="D239" s="34"/>
      <c r="E239" s="34"/>
    </row>
    <row r="240" spans="3:5" s="33" customFormat="1">
      <c r="C240" s="34"/>
      <c r="D240" s="34"/>
      <c r="E240" s="34"/>
    </row>
    <row r="241" spans="3:5" s="33" customFormat="1">
      <c r="C241" s="34"/>
      <c r="D241" s="34"/>
      <c r="E241" s="34"/>
    </row>
    <row r="242" spans="3:5" s="33" customFormat="1">
      <c r="C242" s="34"/>
      <c r="D242" s="34"/>
      <c r="E242" s="34"/>
    </row>
    <row r="243" spans="3:5" s="33" customFormat="1">
      <c r="C243" s="34"/>
      <c r="D243" s="34"/>
      <c r="E243" s="34"/>
    </row>
    <row r="244" spans="3:5" s="33" customFormat="1">
      <c r="C244" s="34"/>
      <c r="D244" s="34"/>
      <c r="E244" s="34"/>
    </row>
    <row r="245" spans="3:5" s="33" customFormat="1">
      <c r="C245" s="34"/>
      <c r="D245" s="34"/>
      <c r="E245" s="34"/>
    </row>
    <row r="246" spans="3:5" s="33" customFormat="1">
      <c r="C246" s="34"/>
      <c r="D246" s="34"/>
      <c r="E246" s="34"/>
    </row>
    <row r="247" spans="3:5" s="33" customFormat="1">
      <c r="C247" s="34"/>
      <c r="D247" s="34"/>
      <c r="E247" s="34"/>
    </row>
    <row r="248" spans="3:5" s="33" customFormat="1">
      <c r="C248" s="34"/>
      <c r="D248" s="34"/>
      <c r="E248" s="34"/>
    </row>
    <row r="249" spans="3:5" s="33" customFormat="1">
      <c r="C249" s="34"/>
      <c r="D249" s="34"/>
      <c r="E249" s="34"/>
    </row>
    <row r="250" spans="3:5" s="33" customFormat="1">
      <c r="C250" s="34"/>
      <c r="D250" s="34"/>
      <c r="E250" s="34"/>
    </row>
    <row r="251" spans="3:5" s="33" customFormat="1">
      <c r="C251" s="34"/>
      <c r="D251" s="34"/>
      <c r="E251" s="34"/>
    </row>
    <row r="252" spans="3:5" s="33" customFormat="1">
      <c r="C252" s="34"/>
      <c r="D252" s="34"/>
      <c r="E252" s="34"/>
    </row>
    <row r="253" spans="3:5" s="33" customFormat="1">
      <c r="C253" s="34"/>
      <c r="D253" s="34"/>
      <c r="E253" s="34"/>
    </row>
    <row r="254" spans="3:5" s="33" customFormat="1">
      <c r="C254" s="34"/>
      <c r="D254" s="34"/>
      <c r="E254" s="34"/>
    </row>
    <row r="255" spans="3:5" s="33" customFormat="1">
      <c r="C255" s="34"/>
      <c r="D255" s="34"/>
      <c r="E255" s="34"/>
    </row>
    <row r="256" spans="3:5" s="33" customFormat="1">
      <c r="C256" s="34"/>
      <c r="D256" s="34"/>
      <c r="E256" s="34"/>
    </row>
    <row r="257" spans="3:5" s="33" customFormat="1">
      <c r="C257" s="34"/>
      <c r="D257" s="34"/>
      <c r="E257" s="34"/>
    </row>
    <row r="258" spans="3:5" s="33" customFormat="1">
      <c r="C258" s="34"/>
      <c r="D258" s="34"/>
      <c r="E258" s="34"/>
    </row>
    <row r="259" spans="3:5" s="33" customFormat="1">
      <c r="C259" s="34"/>
      <c r="D259" s="34"/>
      <c r="E259" s="34"/>
    </row>
    <row r="260" spans="3:5" s="33" customFormat="1">
      <c r="C260" s="34"/>
      <c r="D260" s="34"/>
      <c r="E260" s="34"/>
    </row>
    <row r="261" spans="3:5" s="33" customFormat="1">
      <c r="C261" s="34"/>
      <c r="D261" s="34"/>
      <c r="E261" s="34"/>
    </row>
    <row r="262" spans="3:5" s="33" customFormat="1">
      <c r="C262" s="34"/>
      <c r="D262" s="34"/>
      <c r="E262" s="34"/>
    </row>
    <row r="263" spans="3:5" s="33" customFormat="1">
      <c r="C263" s="34"/>
      <c r="D263" s="34"/>
      <c r="E263" s="34"/>
    </row>
    <row r="264" spans="3:5" s="33" customFormat="1">
      <c r="C264" s="34"/>
      <c r="D264" s="34"/>
      <c r="E264" s="34"/>
    </row>
    <row r="265" spans="3:5" s="33" customFormat="1">
      <c r="C265" s="34"/>
      <c r="D265" s="34"/>
      <c r="E265" s="34"/>
    </row>
    <row r="266" spans="3:5" s="33" customFormat="1">
      <c r="C266" s="34"/>
      <c r="D266" s="34"/>
      <c r="E266" s="34"/>
    </row>
    <row r="267" spans="3:5" s="33" customFormat="1">
      <c r="C267" s="34"/>
      <c r="D267" s="34"/>
      <c r="E267" s="34"/>
    </row>
    <row r="268" spans="3:5" s="33" customFormat="1">
      <c r="C268" s="34"/>
      <c r="D268" s="34"/>
      <c r="E268" s="34"/>
    </row>
    <row r="269" spans="3:5" s="33" customFormat="1">
      <c r="C269" s="34"/>
      <c r="D269" s="34"/>
      <c r="E269" s="34"/>
    </row>
    <row r="270" spans="3:5" s="33" customFormat="1">
      <c r="C270" s="34"/>
      <c r="D270" s="34"/>
      <c r="E270" s="34"/>
    </row>
    <row r="271" spans="3:5" s="33" customFormat="1">
      <c r="C271" s="34"/>
      <c r="D271" s="34"/>
      <c r="E271" s="34"/>
    </row>
    <row r="272" spans="3:5" s="33" customFormat="1">
      <c r="C272" s="34"/>
      <c r="D272" s="34"/>
      <c r="E272" s="34"/>
    </row>
    <row r="273" spans="3:5" s="33" customFormat="1">
      <c r="C273" s="34"/>
      <c r="D273" s="34"/>
      <c r="E273" s="34"/>
    </row>
    <row r="274" spans="3:5" s="33" customFormat="1">
      <c r="C274" s="34"/>
      <c r="D274" s="34"/>
      <c r="E274" s="34"/>
    </row>
    <row r="275" spans="3:5" s="33" customFormat="1">
      <c r="C275" s="34"/>
      <c r="D275" s="34"/>
      <c r="E275" s="34"/>
    </row>
    <row r="276" spans="3:5" s="33" customFormat="1">
      <c r="C276" s="34"/>
      <c r="D276" s="34"/>
      <c r="E276" s="34"/>
    </row>
    <row r="277" spans="3:5" s="33" customFormat="1">
      <c r="C277" s="34"/>
      <c r="D277" s="34"/>
      <c r="E277" s="34"/>
    </row>
    <row r="278" spans="3:5" s="33" customFormat="1">
      <c r="C278" s="34"/>
      <c r="D278" s="34"/>
      <c r="E278" s="34"/>
    </row>
    <row r="279" spans="3:5" s="33" customFormat="1">
      <c r="C279" s="34"/>
      <c r="D279" s="34"/>
      <c r="E279" s="34"/>
    </row>
    <row r="280" spans="3:5" s="33" customFormat="1">
      <c r="C280" s="34"/>
      <c r="D280" s="34"/>
      <c r="E280" s="34"/>
    </row>
    <row r="281" spans="3:5" s="33" customFormat="1">
      <c r="C281" s="34"/>
      <c r="D281" s="34"/>
      <c r="E281" s="34"/>
    </row>
    <row r="282" spans="3:5" s="33" customFormat="1">
      <c r="C282" s="34"/>
      <c r="D282" s="34"/>
      <c r="E282" s="34"/>
    </row>
    <row r="283" spans="3:5" s="33" customFormat="1">
      <c r="C283" s="34"/>
      <c r="D283" s="34"/>
      <c r="E283" s="34"/>
    </row>
    <row r="284" spans="3:5" s="33" customFormat="1">
      <c r="C284" s="34"/>
      <c r="D284" s="34"/>
      <c r="E284" s="34"/>
    </row>
    <row r="285" spans="3:5" s="33" customFormat="1">
      <c r="C285" s="34"/>
      <c r="D285" s="34"/>
      <c r="E285" s="34"/>
    </row>
    <row r="286" spans="3:5" s="33" customFormat="1">
      <c r="C286" s="34"/>
      <c r="D286" s="34"/>
      <c r="E286" s="34"/>
    </row>
    <row r="287" spans="3:5" s="33" customFormat="1">
      <c r="C287" s="34"/>
      <c r="D287" s="34"/>
      <c r="E287" s="34"/>
    </row>
    <row r="288" spans="3:5" s="33" customFormat="1">
      <c r="C288" s="34"/>
      <c r="D288" s="34"/>
      <c r="E288" s="34"/>
    </row>
    <row r="289" spans="3:5" s="33" customFormat="1">
      <c r="C289" s="34"/>
      <c r="D289" s="34"/>
      <c r="E289" s="34"/>
    </row>
    <row r="290" spans="3:5" s="33" customFormat="1">
      <c r="C290" s="34"/>
      <c r="D290" s="34"/>
      <c r="E290" s="34"/>
    </row>
    <row r="291" spans="3:5" s="33" customFormat="1">
      <c r="C291" s="34"/>
      <c r="D291" s="34"/>
      <c r="E291" s="34"/>
    </row>
    <row r="292" spans="3:5" s="33" customFormat="1">
      <c r="C292" s="34"/>
      <c r="D292" s="34"/>
      <c r="E292" s="34"/>
    </row>
    <row r="293" spans="3:5" s="33" customFormat="1">
      <c r="C293" s="34"/>
      <c r="D293" s="34"/>
      <c r="E293" s="34"/>
    </row>
    <row r="294" spans="3:5" s="33" customFormat="1">
      <c r="C294" s="34"/>
      <c r="D294" s="34"/>
      <c r="E294" s="34"/>
    </row>
    <row r="295" spans="3:5" s="33" customFormat="1">
      <c r="C295" s="34"/>
      <c r="D295" s="34"/>
      <c r="E295" s="34"/>
    </row>
    <row r="296" spans="3:5" s="33" customFormat="1">
      <c r="C296" s="34"/>
      <c r="D296" s="34"/>
      <c r="E296" s="34"/>
    </row>
    <row r="297" spans="3:5" s="33" customFormat="1">
      <c r="C297" s="34"/>
      <c r="D297" s="34"/>
      <c r="E297" s="34"/>
    </row>
    <row r="298" spans="3:5" s="33" customFormat="1">
      <c r="C298" s="34"/>
      <c r="D298" s="34"/>
      <c r="E298" s="34"/>
    </row>
    <row r="299" spans="3:5" s="33" customFormat="1">
      <c r="C299" s="34"/>
      <c r="D299" s="34"/>
      <c r="E299" s="34"/>
    </row>
    <row r="300" spans="3:5" s="33" customFormat="1">
      <c r="C300" s="34"/>
      <c r="D300" s="34"/>
      <c r="E300" s="34"/>
    </row>
    <row r="301" spans="3:5" s="33" customFormat="1">
      <c r="C301" s="34"/>
      <c r="D301" s="34"/>
      <c r="E301" s="34"/>
    </row>
    <row r="302" spans="3:5" s="33" customFormat="1">
      <c r="C302" s="34"/>
      <c r="D302" s="34"/>
      <c r="E302" s="34"/>
    </row>
    <row r="303" spans="3:5" s="33" customFormat="1">
      <c r="C303" s="34"/>
      <c r="D303" s="34"/>
      <c r="E303" s="34"/>
    </row>
    <row r="304" spans="3:5" s="33" customFormat="1">
      <c r="C304" s="34"/>
      <c r="D304" s="34"/>
      <c r="E304" s="34"/>
    </row>
    <row r="305" spans="3:5" s="33" customFormat="1">
      <c r="C305" s="34"/>
      <c r="D305" s="34"/>
      <c r="E305" s="34"/>
    </row>
    <row r="306" spans="3:5" s="33" customFormat="1">
      <c r="C306" s="34"/>
      <c r="D306" s="34"/>
      <c r="E306" s="34"/>
    </row>
    <row r="307" spans="3:5" s="33" customFormat="1">
      <c r="C307" s="34"/>
      <c r="D307" s="34"/>
      <c r="E307" s="34"/>
    </row>
    <row r="308" spans="3:5" s="33" customFormat="1">
      <c r="C308" s="34"/>
      <c r="D308" s="34"/>
      <c r="E308" s="34"/>
    </row>
    <row r="309" spans="3:5" s="33" customFormat="1">
      <c r="C309" s="34"/>
      <c r="D309" s="34"/>
      <c r="E309" s="34"/>
    </row>
    <row r="310" spans="3:5" s="33" customFormat="1">
      <c r="C310" s="34"/>
      <c r="D310" s="34"/>
      <c r="E310" s="34"/>
    </row>
    <row r="311" spans="3:5" s="33" customFormat="1">
      <c r="C311" s="34"/>
      <c r="D311" s="34"/>
      <c r="E311" s="34"/>
    </row>
    <row r="312" spans="3:5" s="33" customFormat="1">
      <c r="C312" s="34"/>
      <c r="D312" s="34"/>
      <c r="E312" s="34"/>
    </row>
    <row r="313" spans="3:5" s="33" customFormat="1">
      <c r="C313" s="34"/>
      <c r="D313" s="34"/>
      <c r="E313" s="34"/>
    </row>
    <row r="314" spans="3:5" s="33" customFormat="1">
      <c r="C314" s="34"/>
      <c r="D314" s="34"/>
      <c r="E314" s="34"/>
    </row>
    <row r="315" spans="3:5" s="33" customFormat="1">
      <c r="C315" s="34"/>
      <c r="D315" s="34"/>
      <c r="E315" s="34"/>
    </row>
    <row r="316" spans="3:5" s="33" customFormat="1">
      <c r="C316" s="34"/>
      <c r="D316" s="34"/>
      <c r="E316" s="34"/>
    </row>
    <row r="317" spans="3:5" s="33" customFormat="1">
      <c r="C317" s="34"/>
      <c r="D317" s="34"/>
      <c r="E317" s="34"/>
    </row>
    <row r="318" spans="3:5" s="33" customFormat="1">
      <c r="C318" s="34"/>
      <c r="D318" s="34"/>
      <c r="E318" s="34"/>
    </row>
    <row r="319" spans="3:5" s="33" customFormat="1">
      <c r="C319" s="34"/>
      <c r="D319" s="34"/>
      <c r="E319" s="34"/>
    </row>
    <row r="320" spans="3:5" s="33" customFormat="1">
      <c r="C320" s="34"/>
      <c r="D320" s="34"/>
      <c r="E320" s="34"/>
    </row>
    <row r="321" spans="3:5" s="33" customFormat="1">
      <c r="C321" s="34"/>
      <c r="D321" s="34"/>
      <c r="E321" s="34"/>
    </row>
    <row r="322" spans="3:5" s="33" customFormat="1">
      <c r="C322" s="34"/>
      <c r="D322" s="34"/>
      <c r="E322" s="34"/>
    </row>
    <row r="323" spans="3:5" s="33" customFormat="1">
      <c r="C323" s="34"/>
      <c r="D323" s="34"/>
      <c r="E323" s="34"/>
    </row>
    <row r="324" spans="3:5" s="33" customFormat="1">
      <c r="C324" s="34"/>
      <c r="D324" s="34"/>
      <c r="E324" s="34"/>
    </row>
    <row r="325" spans="3:5" s="33" customFormat="1">
      <c r="C325" s="34"/>
      <c r="D325" s="34"/>
      <c r="E325" s="34"/>
    </row>
    <row r="326" spans="3:5" s="33" customFormat="1">
      <c r="C326" s="34"/>
      <c r="D326" s="34"/>
      <c r="E326" s="34"/>
    </row>
    <row r="327" spans="3:5" s="33" customFormat="1">
      <c r="C327" s="34"/>
      <c r="D327" s="34"/>
      <c r="E327" s="34"/>
    </row>
    <row r="328" spans="3:5" s="33" customFormat="1">
      <c r="C328" s="34"/>
      <c r="D328" s="34"/>
      <c r="E328" s="34"/>
    </row>
    <row r="329" spans="3:5" s="33" customFormat="1">
      <c r="C329" s="34"/>
      <c r="D329" s="34"/>
      <c r="E329" s="34"/>
    </row>
    <row r="330" spans="3:5" s="33" customFormat="1">
      <c r="C330" s="34"/>
      <c r="D330" s="34"/>
      <c r="E330" s="34"/>
    </row>
    <row r="331" spans="3:5" s="33" customFormat="1">
      <c r="C331" s="34"/>
      <c r="D331" s="34"/>
      <c r="E331" s="34"/>
    </row>
    <row r="332" spans="3:5" s="33" customFormat="1">
      <c r="C332" s="34"/>
      <c r="D332" s="34"/>
      <c r="E332" s="34"/>
    </row>
    <row r="333" spans="3:5" s="33" customFormat="1">
      <c r="C333" s="34"/>
      <c r="D333" s="34"/>
      <c r="E333" s="34"/>
    </row>
    <row r="334" spans="3:5" s="33" customFormat="1">
      <c r="C334" s="34"/>
      <c r="D334" s="34"/>
      <c r="E334" s="34"/>
    </row>
    <row r="335" spans="3:5" s="33" customFormat="1">
      <c r="C335" s="34"/>
      <c r="D335" s="34"/>
      <c r="E335" s="34"/>
    </row>
    <row r="336" spans="3:5" s="33" customFormat="1">
      <c r="C336" s="34"/>
      <c r="D336" s="34"/>
      <c r="E336" s="34"/>
    </row>
    <row r="337" spans="3:5" s="33" customFormat="1">
      <c r="C337" s="34"/>
      <c r="D337" s="34"/>
      <c r="E337" s="34"/>
    </row>
    <row r="338" spans="3:5" s="33" customFormat="1">
      <c r="C338" s="34"/>
      <c r="D338" s="34"/>
      <c r="E338" s="34"/>
    </row>
    <row r="339" spans="3:5" s="33" customFormat="1">
      <c r="C339" s="34"/>
      <c r="D339" s="34"/>
      <c r="E339" s="34"/>
    </row>
    <row r="340" spans="3:5" s="33" customFormat="1">
      <c r="C340" s="34"/>
      <c r="D340" s="34"/>
      <c r="E340" s="34"/>
    </row>
    <row r="341" spans="3:5" s="33" customFormat="1">
      <c r="C341" s="34"/>
      <c r="D341" s="34"/>
      <c r="E341" s="34"/>
    </row>
    <row r="342" spans="3:5" s="33" customFormat="1">
      <c r="C342" s="34"/>
      <c r="D342" s="34"/>
      <c r="E342" s="34"/>
    </row>
    <row r="343" spans="3:5" s="33" customFormat="1">
      <c r="C343" s="34"/>
      <c r="D343" s="34"/>
      <c r="E343" s="34"/>
    </row>
    <row r="344" spans="3:5" s="33" customFormat="1">
      <c r="C344" s="34"/>
      <c r="D344" s="34"/>
      <c r="E344" s="34"/>
    </row>
    <row r="345" spans="3:5" s="33" customFormat="1">
      <c r="C345" s="34"/>
      <c r="D345" s="34"/>
      <c r="E345" s="34"/>
    </row>
    <row r="346" spans="3:5" s="33" customFormat="1">
      <c r="C346" s="34"/>
      <c r="D346" s="34"/>
      <c r="E346" s="34"/>
    </row>
    <row r="347" spans="3:5" s="33" customFormat="1">
      <c r="C347" s="34"/>
      <c r="D347" s="34"/>
      <c r="E347" s="34"/>
    </row>
    <row r="348" spans="3:5" s="33" customFormat="1">
      <c r="C348" s="34"/>
      <c r="D348" s="34"/>
      <c r="E348" s="34"/>
    </row>
    <row r="349" spans="3:5" s="33" customFormat="1">
      <c r="C349" s="34"/>
      <c r="D349" s="34"/>
      <c r="E349" s="34"/>
    </row>
    <row r="350" spans="3:5" s="33" customFormat="1">
      <c r="C350" s="34"/>
      <c r="D350" s="34"/>
      <c r="E350" s="34"/>
    </row>
    <row r="351" spans="3:5" s="33" customFormat="1">
      <c r="C351" s="34"/>
      <c r="D351" s="34"/>
      <c r="E351" s="34"/>
    </row>
    <row r="352" spans="3:5" s="33" customFormat="1">
      <c r="C352" s="34"/>
      <c r="D352" s="34"/>
      <c r="E352" s="34"/>
    </row>
    <row r="353" spans="3:5" s="33" customFormat="1">
      <c r="C353" s="34"/>
      <c r="D353" s="34"/>
      <c r="E353" s="34"/>
    </row>
    <row r="354" spans="3:5" s="33" customFormat="1">
      <c r="C354" s="34"/>
      <c r="D354" s="34"/>
      <c r="E354" s="34"/>
    </row>
  </sheetData>
  <mergeCells count="35">
    <mergeCell ref="A64:B64"/>
    <mergeCell ref="G64:H64"/>
    <mergeCell ref="L17:P17"/>
    <mergeCell ref="C59:K59"/>
    <mergeCell ref="A61:B61"/>
    <mergeCell ref="D61:E61"/>
    <mergeCell ref="G61:H61"/>
    <mergeCell ref="I61:M61"/>
    <mergeCell ref="N61:O61"/>
    <mergeCell ref="I15:K15"/>
    <mergeCell ref="A17:A18"/>
    <mergeCell ref="B17:B18"/>
    <mergeCell ref="C17:C18"/>
    <mergeCell ref="D17:D18"/>
    <mergeCell ref="E17:E18"/>
    <mergeCell ref="F17:K17"/>
    <mergeCell ref="A10:B10"/>
    <mergeCell ref="C10:N10"/>
    <mergeCell ref="A11:B11"/>
    <mergeCell ref="C11:N11"/>
    <mergeCell ref="A13:G13"/>
    <mergeCell ref="K13:M13"/>
    <mergeCell ref="N13:O13"/>
    <mergeCell ref="A7:B7"/>
    <mergeCell ref="C7:N7"/>
    <mergeCell ref="A8:B8"/>
    <mergeCell ref="C8:N8"/>
    <mergeCell ref="A9:B9"/>
    <mergeCell ref="C9:N9"/>
    <mergeCell ref="L1:P1"/>
    <mergeCell ref="D2:H2"/>
    <mergeCell ref="C3:N3"/>
    <mergeCell ref="C4:N4"/>
    <mergeCell ref="A6:B6"/>
    <mergeCell ref="C6:N6"/>
  </mergeCells>
  <pageMargins left="0.78740157480314965" right="0.78740157480314965" top="0.98425196850393704" bottom="0.78740157480314965" header="0.51181102362204722" footer="0.51181102362204722"/>
  <pageSetup paperSize="9" scale="87" fitToHeight="0" orientation="landscape" r:id="rId1"/>
  <headerFooter alignWithMargins="0">
    <oddFooter>&amp;R&amp;P lapa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338"/>
  <sheetViews>
    <sheetView view="pageBreakPreview" topLeftCell="A19" zoomScaleNormal="100" zoomScaleSheetLayoutView="100" workbookViewId="0">
      <selection activeCell="F21" sqref="F21:P41"/>
    </sheetView>
  </sheetViews>
  <sheetFormatPr defaultRowHeight="12.75"/>
  <cols>
    <col min="1" max="1" width="4.140625" style="169" customWidth="1"/>
    <col min="2" max="2" width="10.85546875" style="202" customWidth="1"/>
    <col min="3" max="3" width="40" style="203" customWidth="1"/>
    <col min="4" max="4" width="5.85546875" style="203" bestFit="1" customWidth="1"/>
    <col min="5" max="5" width="7.85546875" style="203" customWidth="1"/>
    <col min="6" max="6" width="5.7109375" style="202" customWidth="1"/>
    <col min="7" max="7" width="5.7109375" style="169" customWidth="1"/>
    <col min="8" max="8" width="7.28515625" style="169" customWidth="1"/>
    <col min="9" max="9" width="6.7109375" style="169" customWidth="1"/>
    <col min="10" max="11" width="7" style="169" customWidth="1"/>
    <col min="12" max="16" width="8.42578125" style="169" customWidth="1"/>
    <col min="17" max="16384" width="9.140625" style="169"/>
  </cols>
  <sheetData>
    <row r="1" spans="1:16" s="161" customFormat="1" ht="18" customHeight="1">
      <c r="C1" s="162"/>
      <c r="D1" s="162"/>
      <c r="E1" s="162"/>
      <c r="L1" s="732" t="s">
        <v>68</v>
      </c>
      <c r="M1" s="732"/>
      <c r="N1" s="732"/>
      <c r="O1" s="732"/>
      <c r="P1" s="732"/>
    </row>
    <row r="2" spans="1:16" s="161" customFormat="1" ht="12.75" customHeight="1">
      <c r="C2" s="162"/>
      <c r="D2" s="751" t="s">
        <v>40</v>
      </c>
      <c r="E2" s="751"/>
      <c r="F2" s="751"/>
      <c r="G2" s="751"/>
      <c r="H2" s="751"/>
      <c r="I2" s="163" t="s">
        <v>87</v>
      </c>
    </row>
    <row r="3" spans="1:16" s="161" customFormat="1" ht="12.75" customHeight="1">
      <c r="C3" s="752" t="s">
        <v>89</v>
      </c>
      <c r="D3" s="752"/>
      <c r="E3" s="752"/>
      <c r="F3" s="752"/>
      <c r="G3" s="752"/>
      <c r="H3" s="752"/>
      <c r="I3" s="752"/>
      <c r="J3" s="752"/>
      <c r="K3" s="752"/>
      <c r="L3" s="752"/>
      <c r="M3" s="752"/>
      <c r="N3" s="752"/>
    </row>
    <row r="4" spans="1:16" s="161" customFormat="1" ht="12.75" customHeight="1">
      <c r="C4" s="753" t="s">
        <v>18</v>
      </c>
      <c r="D4" s="753"/>
      <c r="E4" s="753"/>
      <c r="F4" s="753"/>
      <c r="G4" s="753"/>
      <c r="H4" s="753"/>
      <c r="I4" s="753"/>
      <c r="J4" s="753"/>
      <c r="K4" s="753"/>
      <c r="L4" s="753"/>
      <c r="M4" s="753"/>
      <c r="N4" s="753"/>
    </row>
    <row r="5" spans="1:16" s="161" customFormat="1" ht="12.75" customHeight="1"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</row>
    <row r="6" spans="1:16" s="161" customFormat="1" ht="25.5" customHeight="1">
      <c r="A6" s="748" t="s">
        <v>3</v>
      </c>
      <c r="B6" s="748"/>
      <c r="C6" s="749" t="str">
        <f>PBK!C26</f>
        <v>1. KĀRTA KATLU MĀJAS PĀRBŪVE PAR SOCIĀLĀS APRŪPES CENTRU UN KATLA MĀJAS NOVIETOŠANA</v>
      </c>
      <c r="D6" s="749"/>
      <c r="E6" s="749"/>
      <c r="F6" s="749"/>
      <c r="G6" s="749"/>
      <c r="H6" s="749"/>
      <c r="I6" s="749"/>
      <c r="J6" s="749"/>
      <c r="K6" s="749"/>
      <c r="L6" s="749"/>
      <c r="M6" s="749"/>
      <c r="N6" s="749"/>
    </row>
    <row r="7" spans="1:16" s="161" customFormat="1" ht="12.75" customHeight="1">
      <c r="A7" s="748" t="s">
        <v>4</v>
      </c>
      <c r="B7" s="748"/>
      <c r="C7" s="749" t="str">
        <f>PBK!C16</f>
        <v>1. KĀRTA KATLU MĀJAS PĀRBŪVE PAR SOCIĀLĀS APRŪPES CENTRU UN KATLA MĀJAS NOVIETOŠANA</v>
      </c>
      <c r="D7" s="749"/>
      <c r="E7" s="749"/>
      <c r="F7" s="749"/>
      <c r="G7" s="749"/>
      <c r="H7" s="749"/>
      <c r="I7" s="749"/>
      <c r="J7" s="749"/>
      <c r="K7" s="749"/>
      <c r="L7" s="749"/>
      <c r="M7" s="749"/>
      <c r="N7" s="749"/>
    </row>
    <row r="8" spans="1:16" s="161" customFormat="1" ht="12.75" customHeight="1">
      <c r="A8" s="748" t="s">
        <v>5</v>
      </c>
      <c r="B8" s="748"/>
      <c r="C8" s="749" t="str">
        <f>PBK!C17</f>
        <v>SIGULDAS IELA 7A, MORE, MORES PAGASTS, SIGULDAS NOVADS</v>
      </c>
      <c r="D8" s="749"/>
      <c r="E8" s="749"/>
      <c r="F8" s="749"/>
      <c r="G8" s="749"/>
      <c r="H8" s="749"/>
      <c r="I8" s="749"/>
      <c r="J8" s="749"/>
      <c r="K8" s="749"/>
      <c r="L8" s="749"/>
      <c r="M8" s="749"/>
      <c r="N8" s="749"/>
    </row>
    <row r="9" spans="1:16" s="161" customFormat="1">
      <c r="A9" s="748" t="s">
        <v>47</v>
      </c>
      <c r="B9" s="748"/>
      <c r="C9" s="749" t="str">
        <f>PBK!C18</f>
        <v>SIGULDAS NOVADA PAŠVALDĪBA</v>
      </c>
      <c r="D9" s="749"/>
      <c r="E9" s="749"/>
      <c r="F9" s="749"/>
      <c r="G9" s="749"/>
      <c r="H9" s="749"/>
      <c r="I9" s="749"/>
      <c r="J9" s="749"/>
      <c r="K9" s="749"/>
      <c r="L9" s="749"/>
      <c r="M9" s="749"/>
      <c r="N9" s="749"/>
    </row>
    <row r="10" spans="1:16" s="161" customFormat="1">
      <c r="A10" s="748" t="s">
        <v>6</v>
      </c>
      <c r="B10" s="748"/>
      <c r="C10" s="749">
        <f>PBK!C19</f>
        <v>0</v>
      </c>
      <c r="D10" s="749"/>
      <c r="E10" s="749"/>
      <c r="F10" s="749"/>
      <c r="G10" s="749"/>
      <c r="H10" s="749"/>
      <c r="I10" s="749"/>
      <c r="J10" s="749"/>
      <c r="K10" s="749"/>
      <c r="L10" s="749"/>
      <c r="M10" s="749"/>
      <c r="N10" s="749"/>
    </row>
    <row r="11" spans="1:16" s="161" customFormat="1">
      <c r="A11" s="748" t="s">
        <v>41</v>
      </c>
      <c r="B11" s="748"/>
      <c r="C11" s="749">
        <f>PBK!C20</f>
        <v>0</v>
      </c>
      <c r="D11" s="749"/>
      <c r="E11" s="749"/>
      <c r="F11" s="749"/>
      <c r="G11" s="749"/>
      <c r="H11" s="749"/>
      <c r="I11" s="749"/>
      <c r="J11" s="749"/>
      <c r="K11" s="749"/>
      <c r="L11" s="749"/>
      <c r="M11" s="749"/>
      <c r="N11" s="749"/>
    </row>
    <row r="12" spans="1:16" s="161" customFormat="1">
      <c r="A12" s="165"/>
      <c r="B12" s="165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</row>
    <row r="13" spans="1:16" s="161" customFormat="1" ht="12.75" customHeight="1">
      <c r="A13" s="748" t="s">
        <v>110</v>
      </c>
      <c r="B13" s="748"/>
      <c r="C13" s="748"/>
      <c r="D13" s="748"/>
      <c r="E13" s="748"/>
      <c r="F13" s="748"/>
      <c r="G13" s="748"/>
      <c r="H13" s="166"/>
      <c r="I13" s="166"/>
      <c r="J13" s="166"/>
      <c r="K13" s="749" t="s">
        <v>42</v>
      </c>
      <c r="L13" s="749"/>
      <c r="M13" s="749"/>
      <c r="N13" s="750">
        <f>P43</f>
        <v>0</v>
      </c>
      <c r="O13" s="750"/>
      <c r="P13" s="167" t="s">
        <v>48</v>
      </c>
    </row>
    <row r="14" spans="1:16" s="161" customFormat="1">
      <c r="A14" s="165"/>
      <c r="B14" s="165"/>
      <c r="C14" s="165"/>
      <c r="D14" s="165"/>
      <c r="E14" s="165"/>
      <c r="F14" s="165"/>
      <c r="G14" s="165"/>
      <c r="H14" s="166"/>
      <c r="I14" s="166"/>
      <c r="J14" s="166"/>
      <c r="K14" s="166"/>
      <c r="L14" s="166"/>
      <c r="M14" s="166"/>
      <c r="N14" s="168"/>
      <c r="O14" s="166"/>
      <c r="P14" s="167"/>
    </row>
    <row r="15" spans="1:16">
      <c r="B15" s="169"/>
      <c r="C15" s="169"/>
      <c r="D15" s="169"/>
      <c r="E15" s="169"/>
      <c r="F15" s="169"/>
      <c r="I15" s="743" t="s">
        <v>44</v>
      </c>
      <c r="J15" s="743"/>
      <c r="K15" s="743"/>
      <c r="L15" s="170">
        <v>2017</v>
      </c>
      <c r="M15" s="170" t="s">
        <v>43</v>
      </c>
      <c r="N15" s="170">
        <f>'1 KOPS'!E16</f>
        <v>0</v>
      </c>
      <c r="O15" s="171">
        <f>'1 KOPS'!F16</f>
        <v>0</v>
      </c>
      <c r="P15" s="171"/>
    </row>
    <row r="16" spans="1:16" ht="13.5" thickBot="1">
      <c r="B16" s="169"/>
      <c r="C16" s="169"/>
      <c r="D16" s="169"/>
      <c r="E16" s="169"/>
      <c r="F16" s="169"/>
      <c r="I16" s="172"/>
      <c r="J16" s="172"/>
      <c r="K16" s="172"/>
      <c r="L16" s="170"/>
      <c r="M16" s="170"/>
      <c r="N16" s="170"/>
      <c r="O16" s="173"/>
      <c r="P16" s="173"/>
    </row>
    <row r="17" spans="1:16" s="174" customFormat="1" ht="13.5" customHeight="1" thickBot="1">
      <c r="A17" s="744" t="s">
        <v>1</v>
      </c>
      <c r="B17" s="744" t="s">
        <v>29</v>
      </c>
      <c r="C17" s="746" t="s">
        <v>30</v>
      </c>
      <c r="D17" s="744" t="s">
        <v>31</v>
      </c>
      <c r="E17" s="744" t="s">
        <v>32</v>
      </c>
      <c r="F17" s="733" t="s">
        <v>33</v>
      </c>
      <c r="G17" s="734"/>
      <c r="H17" s="734"/>
      <c r="I17" s="734"/>
      <c r="J17" s="734"/>
      <c r="K17" s="735"/>
      <c r="L17" s="733" t="s">
        <v>34</v>
      </c>
      <c r="M17" s="734"/>
      <c r="N17" s="734"/>
      <c r="O17" s="734"/>
      <c r="P17" s="735"/>
    </row>
    <row r="18" spans="1:16" s="174" customFormat="1" ht="69.75" customHeight="1" thickBot="1">
      <c r="A18" s="745"/>
      <c r="B18" s="745"/>
      <c r="C18" s="747"/>
      <c r="D18" s="745"/>
      <c r="E18" s="745"/>
      <c r="F18" s="175" t="s">
        <v>35</v>
      </c>
      <c r="G18" s="176" t="s">
        <v>49</v>
      </c>
      <c r="H18" s="176" t="s">
        <v>50</v>
      </c>
      <c r="I18" s="176" t="s">
        <v>64</v>
      </c>
      <c r="J18" s="176" t="s">
        <v>52</v>
      </c>
      <c r="K18" s="175" t="s">
        <v>53</v>
      </c>
      <c r="L18" s="176" t="s">
        <v>36</v>
      </c>
      <c r="M18" s="176" t="s">
        <v>50</v>
      </c>
      <c r="N18" s="176" t="s">
        <v>64</v>
      </c>
      <c r="O18" s="176" t="s">
        <v>52</v>
      </c>
      <c r="P18" s="176" t="s">
        <v>54</v>
      </c>
    </row>
    <row r="19" spans="1:16" s="174" customFormat="1" ht="13.5" thickBot="1">
      <c r="A19" s="177" t="s">
        <v>37</v>
      </c>
      <c r="B19" s="178" t="s">
        <v>38</v>
      </c>
      <c r="C19" s="179">
        <v>3</v>
      </c>
      <c r="D19" s="180">
        <v>4</v>
      </c>
      <c r="E19" s="179">
        <v>5</v>
      </c>
      <c r="F19" s="180">
        <v>6</v>
      </c>
      <c r="G19" s="179">
        <v>7</v>
      </c>
      <c r="H19" s="179">
        <v>8</v>
      </c>
      <c r="I19" s="180">
        <v>9</v>
      </c>
      <c r="J19" s="180">
        <v>10</v>
      </c>
      <c r="K19" s="179">
        <v>11</v>
      </c>
      <c r="L19" s="179">
        <v>12</v>
      </c>
      <c r="M19" s="179">
        <v>13</v>
      </c>
      <c r="N19" s="180">
        <v>14</v>
      </c>
      <c r="O19" s="180">
        <v>15</v>
      </c>
      <c r="P19" s="181">
        <v>16</v>
      </c>
    </row>
    <row r="20" spans="1:16" s="206" customFormat="1" ht="14.1" customHeight="1">
      <c r="A20" s="210"/>
      <c r="B20" s="210"/>
      <c r="C20" s="223" t="s">
        <v>90</v>
      </c>
      <c r="D20" s="210"/>
      <c r="E20" s="210"/>
      <c r="F20" s="182"/>
      <c r="G20" s="183"/>
      <c r="H20" s="184"/>
      <c r="I20" s="183"/>
      <c r="J20" s="183"/>
      <c r="K20" s="183"/>
      <c r="L20" s="183"/>
      <c r="M20" s="183"/>
      <c r="N20" s="183"/>
      <c r="O20" s="183"/>
      <c r="P20" s="185"/>
    </row>
    <row r="21" spans="1:16" s="206" customFormat="1" ht="14.1" customHeight="1">
      <c r="A21" s="207">
        <v>1</v>
      </c>
      <c r="B21" s="207" t="s">
        <v>61</v>
      </c>
      <c r="C21" s="204" t="s">
        <v>91</v>
      </c>
      <c r="D21" s="208" t="s">
        <v>92</v>
      </c>
      <c r="E21" s="209">
        <v>4</v>
      </c>
      <c r="F21" s="186"/>
      <c r="G21" s="647"/>
      <c r="H21" s="648"/>
      <c r="I21" s="647"/>
      <c r="J21" s="647"/>
      <c r="K21" s="647"/>
      <c r="L21" s="647"/>
      <c r="M21" s="647"/>
      <c r="N21" s="647"/>
      <c r="O21" s="647"/>
      <c r="P21" s="649"/>
    </row>
    <row r="22" spans="1:16" s="206" customFormat="1" ht="14.1" customHeight="1">
      <c r="A22" s="207">
        <v>2</v>
      </c>
      <c r="B22" s="207" t="s">
        <v>61</v>
      </c>
      <c r="C22" s="204" t="s">
        <v>93</v>
      </c>
      <c r="D22" s="208" t="s">
        <v>92</v>
      </c>
      <c r="E22" s="209">
        <v>15</v>
      </c>
      <c r="F22" s="186"/>
      <c r="G22" s="647"/>
      <c r="H22" s="648"/>
      <c r="I22" s="647"/>
      <c r="J22" s="647"/>
      <c r="K22" s="647"/>
      <c r="L22" s="647"/>
      <c r="M22" s="647"/>
      <c r="N22" s="647"/>
      <c r="O22" s="647"/>
      <c r="P22" s="649"/>
    </row>
    <row r="23" spans="1:16" s="206" customFormat="1" ht="14.1" customHeight="1">
      <c r="A23" s="207">
        <v>3</v>
      </c>
      <c r="B23" s="207" t="s">
        <v>61</v>
      </c>
      <c r="C23" s="204" t="s">
        <v>94</v>
      </c>
      <c r="D23" s="208" t="s">
        <v>92</v>
      </c>
      <c r="E23" s="209">
        <v>72</v>
      </c>
      <c r="F23" s="186"/>
      <c r="G23" s="647"/>
      <c r="H23" s="648"/>
      <c r="I23" s="647"/>
      <c r="J23" s="647"/>
      <c r="K23" s="647"/>
      <c r="L23" s="647"/>
      <c r="M23" s="647"/>
      <c r="N23" s="647"/>
      <c r="O23" s="647"/>
      <c r="P23" s="649"/>
    </row>
    <row r="24" spans="1:16" s="206" customFormat="1" ht="14.1" customHeight="1">
      <c r="A24" s="207">
        <v>4</v>
      </c>
      <c r="B24" s="207" t="s">
        <v>61</v>
      </c>
      <c r="C24" s="204" t="s">
        <v>95</v>
      </c>
      <c r="D24" s="208" t="s">
        <v>92</v>
      </c>
      <c r="E24" s="209">
        <v>4</v>
      </c>
      <c r="F24" s="186"/>
      <c r="G24" s="647"/>
      <c r="H24" s="648"/>
      <c r="I24" s="647"/>
      <c r="J24" s="647"/>
      <c r="K24" s="647"/>
      <c r="L24" s="647"/>
      <c r="M24" s="647"/>
      <c r="N24" s="647"/>
      <c r="O24" s="647"/>
      <c r="P24" s="649"/>
    </row>
    <row r="25" spans="1:16" s="206" customFormat="1" ht="14.1" customHeight="1">
      <c r="A25" s="207">
        <v>5</v>
      </c>
      <c r="B25" s="207" t="s">
        <v>61</v>
      </c>
      <c r="C25" s="204" t="s">
        <v>96</v>
      </c>
      <c r="D25" s="208" t="s">
        <v>97</v>
      </c>
      <c r="E25" s="209">
        <v>4</v>
      </c>
      <c r="F25" s="186"/>
      <c r="G25" s="647"/>
      <c r="H25" s="648"/>
      <c r="I25" s="647"/>
      <c r="J25" s="647"/>
      <c r="K25" s="647"/>
      <c r="L25" s="647"/>
      <c r="M25" s="647"/>
      <c r="N25" s="647"/>
      <c r="O25" s="647"/>
      <c r="P25" s="649"/>
    </row>
    <row r="26" spans="1:16" s="206" customFormat="1" ht="14.1" customHeight="1">
      <c r="A26" s="207">
        <v>6</v>
      </c>
      <c r="B26" s="207" t="s">
        <v>61</v>
      </c>
      <c r="C26" s="204" t="s">
        <v>98</v>
      </c>
      <c r="D26" s="208" t="s">
        <v>97</v>
      </c>
      <c r="E26" s="209">
        <v>34</v>
      </c>
      <c r="F26" s="186"/>
      <c r="G26" s="647"/>
      <c r="H26" s="648"/>
      <c r="I26" s="647"/>
      <c r="J26" s="647"/>
      <c r="K26" s="647"/>
      <c r="L26" s="647"/>
      <c r="M26" s="647"/>
      <c r="N26" s="647"/>
      <c r="O26" s="647"/>
      <c r="P26" s="649"/>
    </row>
    <row r="27" spans="1:16" s="206" customFormat="1" ht="14.1" customHeight="1">
      <c r="A27" s="207">
        <v>7</v>
      </c>
      <c r="B27" s="207" t="s">
        <v>61</v>
      </c>
      <c r="C27" s="204" t="s">
        <v>99</v>
      </c>
      <c r="D27" s="208" t="s">
        <v>97</v>
      </c>
      <c r="E27" s="209">
        <v>51</v>
      </c>
      <c r="F27" s="186"/>
      <c r="G27" s="647"/>
      <c r="H27" s="648"/>
      <c r="I27" s="647"/>
      <c r="J27" s="647"/>
      <c r="K27" s="647"/>
      <c r="L27" s="647"/>
      <c r="M27" s="647"/>
      <c r="N27" s="647"/>
      <c r="O27" s="647"/>
      <c r="P27" s="649"/>
    </row>
    <row r="28" spans="1:16" s="206" customFormat="1" ht="14.1" customHeight="1">
      <c r="A28" s="207">
        <v>8</v>
      </c>
      <c r="B28" s="207" t="s">
        <v>61</v>
      </c>
      <c r="C28" s="204" t="s">
        <v>100</v>
      </c>
      <c r="D28" s="208" t="s">
        <v>97</v>
      </c>
      <c r="E28" s="209">
        <v>23</v>
      </c>
      <c r="F28" s="186"/>
      <c r="G28" s="647"/>
      <c r="H28" s="648"/>
      <c r="I28" s="647"/>
      <c r="J28" s="647"/>
      <c r="K28" s="647"/>
      <c r="L28" s="647"/>
      <c r="M28" s="647"/>
      <c r="N28" s="647"/>
      <c r="O28" s="647"/>
      <c r="P28" s="649"/>
    </row>
    <row r="29" spans="1:16" s="206" customFormat="1" ht="14.1" customHeight="1">
      <c r="A29" s="207">
        <v>9</v>
      </c>
      <c r="B29" s="207" t="s">
        <v>61</v>
      </c>
      <c r="C29" s="204" t="s">
        <v>101</v>
      </c>
      <c r="D29" s="208" t="s">
        <v>97</v>
      </c>
      <c r="E29" s="209">
        <v>2</v>
      </c>
      <c r="F29" s="186"/>
      <c r="G29" s="647"/>
      <c r="H29" s="648"/>
      <c r="I29" s="647"/>
      <c r="J29" s="647"/>
      <c r="K29" s="647"/>
      <c r="L29" s="647"/>
      <c r="M29" s="647"/>
      <c r="N29" s="647"/>
      <c r="O29" s="647"/>
      <c r="P29" s="649"/>
    </row>
    <row r="30" spans="1:16" s="206" customFormat="1" ht="24" customHeight="1">
      <c r="A30" s="207">
        <v>10</v>
      </c>
      <c r="B30" s="207" t="s">
        <v>61</v>
      </c>
      <c r="C30" s="204" t="s">
        <v>102</v>
      </c>
      <c r="D30" s="208" t="s">
        <v>97</v>
      </c>
      <c r="E30" s="209">
        <v>4</v>
      </c>
      <c r="F30" s="186"/>
      <c r="G30" s="647"/>
      <c r="H30" s="648"/>
      <c r="I30" s="647"/>
      <c r="J30" s="647"/>
      <c r="K30" s="647"/>
      <c r="L30" s="647"/>
      <c r="M30" s="647"/>
      <c r="N30" s="647"/>
      <c r="O30" s="647"/>
      <c r="P30" s="649"/>
    </row>
    <row r="31" spans="1:16" s="206" customFormat="1" ht="24" customHeight="1">
      <c r="A31" s="207">
        <v>11</v>
      </c>
      <c r="B31" s="207" t="s">
        <v>61</v>
      </c>
      <c r="C31" s="204" t="s">
        <v>103</v>
      </c>
      <c r="D31" s="208" t="s">
        <v>97</v>
      </c>
      <c r="E31" s="209">
        <v>1</v>
      </c>
      <c r="F31" s="186"/>
      <c r="G31" s="647"/>
      <c r="H31" s="648"/>
      <c r="I31" s="647"/>
      <c r="J31" s="647"/>
      <c r="K31" s="647"/>
      <c r="L31" s="647"/>
      <c r="M31" s="647"/>
      <c r="N31" s="647"/>
      <c r="O31" s="647"/>
      <c r="P31" s="649"/>
    </row>
    <row r="32" spans="1:16" s="206" customFormat="1" ht="24" customHeight="1">
      <c r="A32" s="207">
        <v>12</v>
      </c>
      <c r="B32" s="207" t="s">
        <v>61</v>
      </c>
      <c r="C32" s="204" t="s">
        <v>104</v>
      </c>
      <c r="D32" s="208" t="s">
        <v>97</v>
      </c>
      <c r="E32" s="209">
        <v>1</v>
      </c>
      <c r="F32" s="186"/>
      <c r="G32" s="647"/>
      <c r="H32" s="648"/>
      <c r="I32" s="647"/>
      <c r="J32" s="647"/>
      <c r="K32" s="647"/>
      <c r="L32" s="647"/>
      <c r="M32" s="647"/>
      <c r="N32" s="647"/>
      <c r="O32" s="647"/>
      <c r="P32" s="649"/>
    </row>
    <row r="33" spans="1:16" s="206" customFormat="1" ht="24" customHeight="1">
      <c r="A33" s="207">
        <v>13</v>
      </c>
      <c r="B33" s="207" t="s">
        <v>61</v>
      </c>
      <c r="C33" s="204" t="s">
        <v>987</v>
      </c>
      <c r="D33" s="208" t="s">
        <v>97</v>
      </c>
      <c r="E33" s="209">
        <v>1</v>
      </c>
      <c r="F33" s="186"/>
      <c r="G33" s="647"/>
      <c r="H33" s="648"/>
      <c r="I33" s="647"/>
      <c r="J33" s="647"/>
      <c r="K33" s="647"/>
      <c r="L33" s="647"/>
      <c r="M33" s="647"/>
      <c r="N33" s="647"/>
      <c r="O33" s="647"/>
      <c r="P33" s="649"/>
    </row>
    <row r="34" spans="1:16" s="206" customFormat="1" ht="24" customHeight="1">
      <c r="A34" s="207">
        <v>14</v>
      </c>
      <c r="B34" s="207" t="s">
        <v>61</v>
      </c>
      <c r="C34" s="204" t="s">
        <v>105</v>
      </c>
      <c r="D34" s="208" t="s">
        <v>97</v>
      </c>
      <c r="E34" s="209">
        <v>2</v>
      </c>
      <c r="F34" s="186"/>
      <c r="G34" s="647"/>
      <c r="H34" s="648"/>
      <c r="I34" s="647"/>
      <c r="J34" s="647"/>
      <c r="K34" s="647"/>
      <c r="L34" s="647"/>
      <c r="M34" s="647"/>
      <c r="N34" s="647"/>
      <c r="O34" s="647"/>
      <c r="P34" s="649"/>
    </row>
    <row r="35" spans="1:16" s="206" customFormat="1" ht="24" customHeight="1">
      <c r="A35" s="207">
        <v>15</v>
      </c>
      <c r="B35" s="207" t="s">
        <v>61</v>
      </c>
      <c r="C35" s="204" t="s">
        <v>106</v>
      </c>
      <c r="D35" s="208" t="s">
        <v>97</v>
      </c>
      <c r="E35" s="209">
        <v>2</v>
      </c>
      <c r="F35" s="186"/>
      <c r="G35" s="647"/>
      <c r="H35" s="648"/>
      <c r="I35" s="647"/>
      <c r="J35" s="647"/>
      <c r="K35" s="647"/>
      <c r="L35" s="647"/>
      <c r="M35" s="647"/>
      <c r="N35" s="647"/>
      <c r="O35" s="647"/>
      <c r="P35" s="649"/>
    </row>
    <row r="36" spans="1:16" s="206" customFormat="1" ht="14.1" customHeight="1">
      <c r="A36" s="207">
        <v>16</v>
      </c>
      <c r="B36" s="207" t="s">
        <v>61</v>
      </c>
      <c r="C36" s="204" t="s">
        <v>107</v>
      </c>
      <c r="D36" s="208" t="s">
        <v>97</v>
      </c>
      <c r="E36" s="209">
        <v>2</v>
      </c>
      <c r="F36" s="186"/>
      <c r="G36" s="647"/>
      <c r="H36" s="648"/>
      <c r="I36" s="647"/>
      <c r="J36" s="647"/>
      <c r="K36" s="647"/>
      <c r="L36" s="647"/>
      <c r="M36" s="647"/>
      <c r="N36" s="647"/>
      <c r="O36" s="647"/>
      <c r="P36" s="649"/>
    </row>
    <row r="37" spans="1:16" s="206" customFormat="1" ht="14.1" customHeight="1">
      <c r="A37" s="207">
        <v>17</v>
      </c>
      <c r="B37" s="207" t="s">
        <v>61</v>
      </c>
      <c r="C37" s="204" t="s">
        <v>108</v>
      </c>
      <c r="D37" s="208" t="s">
        <v>92</v>
      </c>
      <c r="E37" s="209">
        <v>10</v>
      </c>
      <c r="F37" s="186"/>
      <c r="G37" s="647"/>
      <c r="H37" s="648"/>
      <c r="I37" s="624"/>
      <c r="J37" s="647"/>
      <c r="K37" s="647"/>
      <c r="L37" s="647"/>
      <c r="M37" s="647"/>
      <c r="N37" s="647"/>
      <c r="O37" s="647"/>
      <c r="P37" s="649"/>
    </row>
    <row r="38" spans="1:16" s="206" customFormat="1" ht="14.1" customHeight="1">
      <c r="A38" s="207">
        <v>18</v>
      </c>
      <c r="B38" s="207" t="s">
        <v>61</v>
      </c>
      <c r="C38" s="204" t="s">
        <v>111</v>
      </c>
      <c r="D38" s="208" t="s">
        <v>109</v>
      </c>
      <c r="E38" s="209">
        <v>1</v>
      </c>
      <c r="F38" s="186"/>
      <c r="G38" s="647"/>
      <c r="H38" s="648"/>
      <c r="I38" s="624"/>
      <c r="J38" s="647"/>
      <c r="K38" s="647"/>
      <c r="L38" s="647"/>
      <c r="M38" s="647"/>
      <c r="N38" s="647"/>
      <c r="O38" s="647"/>
      <c r="P38" s="649"/>
    </row>
    <row r="39" spans="1:16" s="206" customFormat="1" ht="12" customHeight="1">
      <c r="A39" s="207">
        <v>19</v>
      </c>
      <c r="B39" s="207" t="s">
        <v>61</v>
      </c>
      <c r="C39" s="204" t="s">
        <v>112</v>
      </c>
      <c r="D39" s="208" t="s">
        <v>109</v>
      </c>
      <c r="E39" s="209">
        <v>1</v>
      </c>
      <c r="F39" s="186"/>
      <c r="G39" s="647"/>
      <c r="H39" s="648"/>
      <c r="I39" s="647"/>
      <c r="J39" s="647"/>
      <c r="K39" s="647"/>
      <c r="L39" s="647"/>
      <c r="M39" s="647"/>
      <c r="N39" s="647"/>
      <c r="O39" s="647"/>
      <c r="P39" s="649"/>
    </row>
    <row r="40" spans="1:16" s="206" customFormat="1" ht="12" customHeight="1">
      <c r="A40" s="207">
        <v>20</v>
      </c>
      <c r="B40" s="207" t="s">
        <v>61</v>
      </c>
      <c r="C40" s="204" t="s">
        <v>113</v>
      </c>
      <c r="D40" s="208" t="s">
        <v>109</v>
      </c>
      <c r="E40" s="209">
        <v>1</v>
      </c>
      <c r="F40" s="186"/>
      <c r="G40" s="647"/>
      <c r="H40" s="648"/>
      <c r="I40" s="647"/>
      <c r="J40" s="647"/>
      <c r="K40" s="647"/>
      <c r="L40" s="647"/>
      <c r="M40" s="647"/>
      <c r="N40" s="647"/>
      <c r="O40" s="647"/>
      <c r="P40" s="649"/>
    </row>
    <row r="41" spans="1:16" s="206" customFormat="1" ht="12" customHeight="1">
      <c r="A41" s="207">
        <v>21</v>
      </c>
      <c r="B41" s="207" t="s">
        <v>61</v>
      </c>
      <c r="C41" s="204" t="s">
        <v>114</v>
      </c>
      <c r="D41" s="208" t="s">
        <v>92</v>
      </c>
      <c r="E41" s="209">
        <v>95</v>
      </c>
      <c r="F41" s="186"/>
      <c r="G41" s="647"/>
      <c r="H41" s="648"/>
      <c r="I41" s="647"/>
      <c r="J41" s="647"/>
      <c r="K41" s="647"/>
      <c r="L41" s="647"/>
      <c r="M41" s="647"/>
      <c r="N41" s="647"/>
      <c r="O41" s="647"/>
      <c r="P41" s="649"/>
    </row>
    <row r="42" spans="1:16" ht="14.25" customHeight="1" thickBot="1">
      <c r="A42" s="190"/>
      <c r="B42" s="191"/>
      <c r="C42" s="192"/>
      <c r="D42" s="193"/>
      <c r="E42" s="194"/>
      <c r="F42" s="195"/>
      <c r="G42" s="195"/>
      <c r="H42" s="195"/>
      <c r="I42" s="195"/>
      <c r="J42" s="195"/>
      <c r="K42" s="195"/>
      <c r="L42" s="195"/>
      <c r="M42" s="195"/>
      <c r="N42" s="195"/>
      <c r="O42" s="196"/>
      <c r="P42" s="197"/>
    </row>
    <row r="43" spans="1:16" ht="13.5" thickBot="1">
      <c r="A43" s="199"/>
      <c r="B43" s="200"/>
      <c r="C43" s="736" t="s">
        <v>65</v>
      </c>
      <c r="D43" s="737"/>
      <c r="E43" s="737"/>
      <c r="F43" s="737"/>
      <c r="G43" s="737"/>
      <c r="H43" s="737"/>
      <c r="I43" s="737"/>
      <c r="J43" s="737"/>
      <c r="K43" s="738"/>
      <c r="L43" s="651">
        <f>SUM(L20:L42)</f>
        <v>0</v>
      </c>
      <c r="M43" s="651">
        <f>SUM(M20:M42)</f>
        <v>0</v>
      </c>
      <c r="N43" s="651">
        <f>SUM(N20:N42)</f>
        <v>0</v>
      </c>
      <c r="O43" s="651">
        <f>SUM(O20:O42)</f>
        <v>0</v>
      </c>
      <c r="P43" s="652">
        <f>SUM(P20:P42)</f>
        <v>0</v>
      </c>
    </row>
    <row r="44" spans="1:16" s="161" customFormat="1">
      <c r="C44" s="162"/>
      <c r="D44" s="162"/>
      <c r="E44" s="162"/>
    </row>
    <row r="45" spans="1:16" s="161" customFormat="1">
      <c r="A45" s="732" t="s">
        <v>14</v>
      </c>
      <c r="B45" s="732"/>
      <c r="C45" s="201">
        <f>PBK!C41</f>
        <v>0</v>
      </c>
      <c r="D45" s="739">
        <f>PBK!D41</f>
        <v>0</v>
      </c>
      <c r="E45" s="740"/>
      <c r="G45" s="732" t="s">
        <v>39</v>
      </c>
      <c r="H45" s="732"/>
      <c r="I45" s="741">
        <f>PBK!C46</f>
        <v>0</v>
      </c>
      <c r="J45" s="741"/>
      <c r="K45" s="741"/>
      <c r="L45" s="741"/>
      <c r="M45" s="741"/>
      <c r="N45" s="742">
        <f>D45</f>
        <v>0</v>
      </c>
      <c r="O45" s="732"/>
    </row>
    <row r="46" spans="1:16" s="161" customFormat="1">
      <c r="C46" s="126" t="s">
        <v>45</v>
      </c>
      <c r="D46" s="162"/>
      <c r="E46" s="162"/>
      <c r="K46" s="126" t="s">
        <v>45</v>
      </c>
    </row>
    <row r="47" spans="1:16" s="161" customFormat="1">
      <c r="C47" s="162"/>
      <c r="D47" s="162"/>
      <c r="E47" s="162"/>
    </row>
    <row r="48" spans="1:16" s="161" customFormat="1">
      <c r="A48" s="732" t="s">
        <v>15</v>
      </c>
      <c r="B48" s="732"/>
      <c r="C48" s="162">
        <f>PBK!C44</f>
        <v>0</v>
      </c>
      <c r="D48" s="162"/>
      <c r="E48" s="162"/>
      <c r="G48" s="732"/>
      <c r="H48" s="732"/>
      <c r="I48" s="161">
        <f>PBK!C49</f>
        <v>0</v>
      </c>
    </row>
    <row r="49" spans="3:5" s="161" customFormat="1">
      <c r="C49" s="162"/>
      <c r="D49" s="162"/>
      <c r="E49" s="162"/>
    </row>
    <row r="50" spans="3:5" s="161" customFormat="1">
      <c r="C50" s="162"/>
      <c r="D50" s="162"/>
      <c r="E50" s="162"/>
    </row>
    <row r="51" spans="3:5" s="161" customFormat="1">
      <c r="C51" s="162"/>
      <c r="D51" s="162"/>
      <c r="E51" s="162"/>
    </row>
    <row r="52" spans="3:5" s="161" customFormat="1">
      <c r="C52" s="162"/>
      <c r="D52" s="162"/>
      <c r="E52" s="162"/>
    </row>
    <row r="53" spans="3:5" s="161" customFormat="1">
      <c r="C53" s="162"/>
      <c r="D53" s="162"/>
      <c r="E53" s="162"/>
    </row>
    <row r="54" spans="3:5" s="161" customFormat="1">
      <c r="C54" s="162"/>
      <c r="D54" s="162"/>
      <c r="E54" s="162"/>
    </row>
    <row r="55" spans="3:5" s="161" customFormat="1">
      <c r="C55" s="162"/>
      <c r="D55" s="162"/>
      <c r="E55" s="162"/>
    </row>
    <row r="56" spans="3:5" s="161" customFormat="1">
      <c r="C56" s="162"/>
      <c r="D56" s="162"/>
      <c r="E56" s="162"/>
    </row>
    <row r="57" spans="3:5" s="161" customFormat="1">
      <c r="C57" s="162"/>
      <c r="D57" s="162"/>
      <c r="E57" s="162"/>
    </row>
    <row r="58" spans="3:5" s="161" customFormat="1">
      <c r="C58" s="162"/>
      <c r="D58" s="162"/>
      <c r="E58" s="162"/>
    </row>
    <row r="59" spans="3:5" s="161" customFormat="1">
      <c r="C59" s="162"/>
      <c r="D59" s="162"/>
      <c r="E59" s="162"/>
    </row>
    <row r="60" spans="3:5" s="161" customFormat="1">
      <c r="C60" s="162"/>
      <c r="D60" s="162"/>
      <c r="E60" s="162"/>
    </row>
    <row r="61" spans="3:5" s="161" customFormat="1">
      <c r="C61" s="162"/>
      <c r="D61" s="162"/>
      <c r="E61" s="162"/>
    </row>
    <row r="62" spans="3:5" s="161" customFormat="1">
      <c r="C62" s="162"/>
      <c r="D62" s="162"/>
      <c r="E62" s="162"/>
    </row>
    <row r="63" spans="3:5" s="161" customFormat="1">
      <c r="C63" s="162"/>
      <c r="D63" s="162"/>
      <c r="E63" s="162"/>
    </row>
    <row r="64" spans="3:5" s="161" customFormat="1">
      <c r="C64" s="162"/>
      <c r="D64" s="162"/>
      <c r="E64" s="162"/>
    </row>
    <row r="65" spans="3:5" s="161" customFormat="1">
      <c r="C65" s="162"/>
      <c r="D65" s="162"/>
      <c r="E65" s="162"/>
    </row>
    <row r="66" spans="3:5" s="161" customFormat="1">
      <c r="C66" s="162"/>
      <c r="D66" s="162"/>
      <c r="E66" s="162"/>
    </row>
    <row r="67" spans="3:5" s="161" customFormat="1">
      <c r="C67" s="162"/>
      <c r="D67" s="162"/>
      <c r="E67" s="162"/>
    </row>
    <row r="68" spans="3:5" s="161" customFormat="1">
      <c r="C68" s="162"/>
      <c r="D68" s="162"/>
      <c r="E68" s="162"/>
    </row>
    <row r="69" spans="3:5" s="161" customFormat="1">
      <c r="C69" s="162"/>
      <c r="D69" s="162"/>
      <c r="E69" s="162"/>
    </row>
    <row r="70" spans="3:5" s="161" customFormat="1">
      <c r="C70" s="162"/>
      <c r="D70" s="162"/>
      <c r="E70" s="162"/>
    </row>
    <row r="71" spans="3:5" s="161" customFormat="1">
      <c r="C71" s="162"/>
      <c r="D71" s="162"/>
      <c r="E71" s="162"/>
    </row>
    <row r="72" spans="3:5" s="161" customFormat="1">
      <c r="C72" s="162"/>
      <c r="D72" s="162"/>
      <c r="E72" s="162"/>
    </row>
    <row r="73" spans="3:5" s="161" customFormat="1">
      <c r="C73" s="162"/>
      <c r="D73" s="162"/>
      <c r="E73" s="162"/>
    </row>
    <row r="74" spans="3:5" s="161" customFormat="1">
      <c r="C74" s="162"/>
      <c r="D74" s="162"/>
      <c r="E74" s="162"/>
    </row>
    <row r="75" spans="3:5" s="161" customFormat="1">
      <c r="C75" s="162"/>
      <c r="D75" s="162"/>
      <c r="E75" s="162"/>
    </row>
    <row r="76" spans="3:5" s="161" customFormat="1">
      <c r="C76" s="162"/>
      <c r="D76" s="162"/>
      <c r="E76" s="162"/>
    </row>
    <row r="77" spans="3:5" s="161" customFormat="1">
      <c r="C77" s="162"/>
      <c r="D77" s="162"/>
      <c r="E77" s="162"/>
    </row>
    <row r="78" spans="3:5" s="161" customFormat="1">
      <c r="C78" s="162"/>
      <c r="D78" s="162"/>
      <c r="E78" s="162"/>
    </row>
    <row r="79" spans="3:5" s="161" customFormat="1">
      <c r="C79" s="162"/>
      <c r="D79" s="162"/>
      <c r="E79" s="162"/>
    </row>
    <row r="80" spans="3:5" s="161" customFormat="1">
      <c r="C80" s="162"/>
      <c r="D80" s="162"/>
      <c r="E80" s="162"/>
    </row>
    <row r="81" spans="3:5" s="161" customFormat="1">
      <c r="C81" s="162"/>
      <c r="D81" s="162"/>
      <c r="E81" s="162"/>
    </row>
    <row r="82" spans="3:5" s="161" customFormat="1">
      <c r="C82" s="162"/>
      <c r="D82" s="162"/>
      <c r="E82" s="162"/>
    </row>
    <row r="83" spans="3:5" s="161" customFormat="1">
      <c r="C83" s="162"/>
      <c r="D83" s="162"/>
      <c r="E83" s="162"/>
    </row>
    <row r="84" spans="3:5" s="161" customFormat="1">
      <c r="C84" s="162"/>
      <c r="D84" s="162"/>
      <c r="E84" s="162"/>
    </row>
    <row r="85" spans="3:5" s="161" customFormat="1">
      <c r="C85" s="162"/>
      <c r="D85" s="162"/>
      <c r="E85" s="162"/>
    </row>
    <row r="86" spans="3:5" s="161" customFormat="1">
      <c r="C86" s="162"/>
      <c r="D86" s="162"/>
      <c r="E86" s="162"/>
    </row>
    <row r="87" spans="3:5" s="161" customFormat="1">
      <c r="C87" s="162"/>
      <c r="D87" s="162"/>
      <c r="E87" s="162"/>
    </row>
    <row r="88" spans="3:5" s="161" customFormat="1">
      <c r="C88" s="162"/>
      <c r="D88" s="162"/>
      <c r="E88" s="162"/>
    </row>
    <row r="89" spans="3:5" s="161" customFormat="1">
      <c r="C89" s="162"/>
      <c r="D89" s="162"/>
      <c r="E89" s="162"/>
    </row>
    <row r="90" spans="3:5" s="161" customFormat="1">
      <c r="C90" s="162"/>
      <c r="D90" s="162"/>
      <c r="E90" s="162"/>
    </row>
    <row r="91" spans="3:5" s="161" customFormat="1">
      <c r="C91" s="162"/>
      <c r="D91" s="162"/>
      <c r="E91" s="162"/>
    </row>
    <row r="92" spans="3:5" s="161" customFormat="1">
      <c r="C92" s="162"/>
      <c r="D92" s="162"/>
      <c r="E92" s="162"/>
    </row>
    <row r="93" spans="3:5" s="161" customFormat="1">
      <c r="C93" s="162"/>
      <c r="D93" s="162"/>
      <c r="E93" s="162"/>
    </row>
    <row r="94" spans="3:5" s="161" customFormat="1">
      <c r="C94" s="162"/>
      <c r="D94" s="162"/>
      <c r="E94" s="162"/>
    </row>
    <row r="95" spans="3:5" s="161" customFormat="1">
      <c r="C95" s="162"/>
      <c r="D95" s="162"/>
      <c r="E95" s="162"/>
    </row>
    <row r="96" spans="3:5" s="161" customFormat="1">
      <c r="C96" s="162"/>
      <c r="D96" s="162"/>
      <c r="E96" s="162"/>
    </row>
    <row r="97" spans="3:5" s="161" customFormat="1">
      <c r="C97" s="162"/>
      <c r="D97" s="162"/>
      <c r="E97" s="162"/>
    </row>
    <row r="98" spans="3:5" s="161" customFormat="1">
      <c r="C98" s="162"/>
      <c r="D98" s="162"/>
      <c r="E98" s="162"/>
    </row>
    <row r="99" spans="3:5" s="161" customFormat="1">
      <c r="C99" s="162"/>
      <c r="D99" s="162"/>
      <c r="E99" s="162"/>
    </row>
    <row r="100" spans="3:5" s="161" customFormat="1">
      <c r="C100" s="162"/>
      <c r="D100" s="162"/>
      <c r="E100" s="162"/>
    </row>
    <row r="101" spans="3:5" s="161" customFormat="1">
      <c r="C101" s="162"/>
      <c r="D101" s="162"/>
      <c r="E101" s="162"/>
    </row>
    <row r="102" spans="3:5" s="161" customFormat="1">
      <c r="C102" s="162"/>
      <c r="D102" s="162"/>
      <c r="E102" s="162"/>
    </row>
    <row r="103" spans="3:5" s="161" customFormat="1">
      <c r="C103" s="162"/>
      <c r="D103" s="162"/>
      <c r="E103" s="162"/>
    </row>
    <row r="104" spans="3:5" s="161" customFormat="1">
      <c r="C104" s="162"/>
      <c r="D104" s="162"/>
      <c r="E104" s="162"/>
    </row>
    <row r="105" spans="3:5" s="161" customFormat="1">
      <c r="C105" s="162"/>
      <c r="D105" s="162"/>
      <c r="E105" s="162"/>
    </row>
    <row r="106" spans="3:5" s="161" customFormat="1">
      <c r="C106" s="162"/>
      <c r="D106" s="162"/>
      <c r="E106" s="162"/>
    </row>
    <row r="107" spans="3:5" s="161" customFormat="1">
      <c r="C107" s="162"/>
      <c r="D107" s="162"/>
      <c r="E107" s="162"/>
    </row>
    <row r="108" spans="3:5" s="161" customFormat="1">
      <c r="C108" s="162"/>
      <c r="D108" s="162"/>
      <c r="E108" s="162"/>
    </row>
    <row r="109" spans="3:5" s="161" customFormat="1">
      <c r="C109" s="162"/>
      <c r="D109" s="162"/>
      <c r="E109" s="162"/>
    </row>
    <row r="110" spans="3:5" s="161" customFormat="1">
      <c r="C110" s="162"/>
      <c r="D110" s="162"/>
      <c r="E110" s="162"/>
    </row>
    <row r="111" spans="3:5" s="161" customFormat="1">
      <c r="C111" s="162"/>
      <c r="D111" s="162"/>
      <c r="E111" s="162"/>
    </row>
    <row r="112" spans="3:5" s="161" customFormat="1">
      <c r="C112" s="162"/>
      <c r="D112" s="162"/>
      <c r="E112" s="162"/>
    </row>
    <row r="113" spans="3:5" s="161" customFormat="1">
      <c r="C113" s="162"/>
      <c r="D113" s="162"/>
      <c r="E113" s="162"/>
    </row>
    <row r="114" spans="3:5" s="161" customFormat="1">
      <c r="C114" s="162"/>
      <c r="D114" s="162"/>
      <c r="E114" s="162"/>
    </row>
    <row r="115" spans="3:5" s="161" customFormat="1">
      <c r="C115" s="162"/>
      <c r="D115" s="162"/>
      <c r="E115" s="162"/>
    </row>
    <row r="116" spans="3:5" s="161" customFormat="1">
      <c r="C116" s="162"/>
      <c r="D116" s="162"/>
      <c r="E116" s="162"/>
    </row>
    <row r="117" spans="3:5" s="161" customFormat="1">
      <c r="C117" s="162"/>
      <c r="D117" s="162"/>
      <c r="E117" s="162"/>
    </row>
    <row r="118" spans="3:5" s="161" customFormat="1">
      <c r="C118" s="162"/>
      <c r="D118" s="162"/>
      <c r="E118" s="162"/>
    </row>
    <row r="119" spans="3:5" s="161" customFormat="1">
      <c r="C119" s="162"/>
      <c r="D119" s="162"/>
      <c r="E119" s="162"/>
    </row>
    <row r="120" spans="3:5" s="161" customFormat="1">
      <c r="C120" s="162"/>
      <c r="D120" s="162"/>
      <c r="E120" s="162"/>
    </row>
    <row r="121" spans="3:5" s="161" customFormat="1">
      <c r="C121" s="162"/>
      <c r="D121" s="162"/>
      <c r="E121" s="162"/>
    </row>
    <row r="122" spans="3:5" s="161" customFormat="1">
      <c r="C122" s="162"/>
      <c r="D122" s="162"/>
      <c r="E122" s="162"/>
    </row>
    <row r="123" spans="3:5" s="161" customFormat="1">
      <c r="C123" s="162"/>
      <c r="D123" s="162"/>
      <c r="E123" s="162"/>
    </row>
    <row r="124" spans="3:5" s="161" customFormat="1">
      <c r="C124" s="162"/>
      <c r="D124" s="162"/>
      <c r="E124" s="162"/>
    </row>
    <row r="125" spans="3:5" s="161" customFormat="1">
      <c r="C125" s="162"/>
      <c r="D125" s="162"/>
      <c r="E125" s="162"/>
    </row>
    <row r="126" spans="3:5" s="161" customFormat="1">
      <c r="C126" s="162"/>
      <c r="D126" s="162"/>
      <c r="E126" s="162"/>
    </row>
    <row r="127" spans="3:5" s="161" customFormat="1">
      <c r="C127" s="162"/>
      <c r="D127" s="162"/>
      <c r="E127" s="162"/>
    </row>
    <row r="128" spans="3:5" s="161" customFormat="1">
      <c r="C128" s="162"/>
      <c r="D128" s="162"/>
      <c r="E128" s="162"/>
    </row>
    <row r="129" spans="3:5" s="161" customFormat="1">
      <c r="C129" s="162"/>
      <c r="D129" s="162"/>
      <c r="E129" s="162"/>
    </row>
    <row r="130" spans="3:5" s="161" customFormat="1">
      <c r="C130" s="162"/>
      <c r="D130" s="162"/>
      <c r="E130" s="162"/>
    </row>
    <row r="131" spans="3:5" s="161" customFormat="1">
      <c r="C131" s="162"/>
      <c r="D131" s="162"/>
      <c r="E131" s="162"/>
    </row>
    <row r="132" spans="3:5" s="161" customFormat="1">
      <c r="C132" s="162"/>
      <c r="D132" s="162"/>
      <c r="E132" s="162"/>
    </row>
    <row r="133" spans="3:5" s="161" customFormat="1">
      <c r="C133" s="162"/>
      <c r="D133" s="162"/>
      <c r="E133" s="162"/>
    </row>
    <row r="134" spans="3:5" s="161" customFormat="1">
      <c r="C134" s="162"/>
      <c r="D134" s="162"/>
      <c r="E134" s="162"/>
    </row>
    <row r="135" spans="3:5" s="161" customFormat="1">
      <c r="C135" s="162"/>
      <c r="D135" s="162"/>
      <c r="E135" s="162"/>
    </row>
    <row r="136" spans="3:5" s="161" customFormat="1">
      <c r="C136" s="162"/>
      <c r="D136" s="162"/>
      <c r="E136" s="162"/>
    </row>
    <row r="137" spans="3:5" s="161" customFormat="1">
      <c r="C137" s="162"/>
      <c r="D137" s="162"/>
      <c r="E137" s="162"/>
    </row>
    <row r="138" spans="3:5" s="161" customFormat="1">
      <c r="C138" s="162"/>
      <c r="D138" s="162"/>
      <c r="E138" s="162"/>
    </row>
    <row r="139" spans="3:5" s="161" customFormat="1">
      <c r="C139" s="162"/>
      <c r="D139" s="162"/>
      <c r="E139" s="162"/>
    </row>
    <row r="140" spans="3:5" s="161" customFormat="1">
      <c r="C140" s="162"/>
      <c r="D140" s="162"/>
      <c r="E140" s="162"/>
    </row>
    <row r="141" spans="3:5" s="161" customFormat="1">
      <c r="C141" s="162"/>
      <c r="D141" s="162"/>
      <c r="E141" s="162"/>
    </row>
    <row r="142" spans="3:5" s="161" customFormat="1">
      <c r="C142" s="162"/>
      <c r="D142" s="162"/>
      <c r="E142" s="162"/>
    </row>
    <row r="143" spans="3:5" s="161" customFormat="1">
      <c r="C143" s="162"/>
      <c r="D143" s="162"/>
      <c r="E143" s="162"/>
    </row>
    <row r="144" spans="3:5" s="161" customFormat="1">
      <c r="C144" s="162"/>
      <c r="D144" s="162"/>
      <c r="E144" s="162"/>
    </row>
    <row r="145" spans="3:5" s="161" customFormat="1">
      <c r="C145" s="162"/>
      <c r="D145" s="162"/>
      <c r="E145" s="162"/>
    </row>
    <row r="146" spans="3:5" s="161" customFormat="1">
      <c r="C146" s="162"/>
      <c r="D146" s="162"/>
      <c r="E146" s="162"/>
    </row>
    <row r="147" spans="3:5" s="161" customFormat="1">
      <c r="C147" s="162"/>
      <c r="D147" s="162"/>
      <c r="E147" s="162"/>
    </row>
    <row r="148" spans="3:5" s="161" customFormat="1">
      <c r="C148" s="162"/>
      <c r="D148" s="162"/>
      <c r="E148" s="162"/>
    </row>
    <row r="149" spans="3:5" s="161" customFormat="1">
      <c r="C149" s="162"/>
      <c r="D149" s="162"/>
      <c r="E149" s="162"/>
    </row>
    <row r="150" spans="3:5" s="161" customFormat="1">
      <c r="C150" s="162"/>
      <c r="D150" s="162"/>
      <c r="E150" s="162"/>
    </row>
    <row r="151" spans="3:5" s="161" customFormat="1">
      <c r="C151" s="162"/>
      <c r="D151" s="162"/>
      <c r="E151" s="162"/>
    </row>
    <row r="152" spans="3:5" s="161" customFormat="1">
      <c r="C152" s="162"/>
      <c r="D152" s="162"/>
      <c r="E152" s="162"/>
    </row>
    <row r="153" spans="3:5" s="161" customFormat="1">
      <c r="C153" s="162"/>
      <c r="D153" s="162"/>
      <c r="E153" s="162"/>
    </row>
    <row r="154" spans="3:5" s="161" customFormat="1">
      <c r="C154" s="162"/>
      <c r="D154" s="162"/>
      <c r="E154" s="162"/>
    </row>
    <row r="155" spans="3:5" s="161" customFormat="1">
      <c r="C155" s="162"/>
      <c r="D155" s="162"/>
      <c r="E155" s="162"/>
    </row>
    <row r="156" spans="3:5" s="161" customFormat="1">
      <c r="C156" s="162"/>
      <c r="D156" s="162"/>
      <c r="E156" s="162"/>
    </row>
    <row r="157" spans="3:5" s="161" customFormat="1">
      <c r="C157" s="162"/>
      <c r="D157" s="162"/>
      <c r="E157" s="162"/>
    </row>
    <row r="158" spans="3:5" s="161" customFormat="1">
      <c r="C158" s="162"/>
      <c r="D158" s="162"/>
      <c r="E158" s="162"/>
    </row>
    <row r="159" spans="3:5" s="161" customFormat="1">
      <c r="C159" s="162"/>
      <c r="D159" s="162"/>
      <c r="E159" s="162"/>
    </row>
    <row r="160" spans="3:5" s="161" customFormat="1">
      <c r="C160" s="162"/>
      <c r="D160" s="162"/>
      <c r="E160" s="162"/>
    </row>
    <row r="161" spans="3:5" s="161" customFormat="1">
      <c r="C161" s="162"/>
      <c r="D161" s="162"/>
      <c r="E161" s="162"/>
    </row>
    <row r="162" spans="3:5" s="161" customFormat="1">
      <c r="C162" s="162"/>
      <c r="D162" s="162"/>
      <c r="E162" s="162"/>
    </row>
    <row r="163" spans="3:5" s="161" customFormat="1">
      <c r="C163" s="162"/>
      <c r="D163" s="162"/>
      <c r="E163" s="162"/>
    </row>
    <row r="164" spans="3:5" s="161" customFormat="1">
      <c r="C164" s="162"/>
      <c r="D164" s="162"/>
      <c r="E164" s="162"/>
    </row>
    <row r="165" spans="3:5" s="161" customFormat="1">
      <c r="C165" s="162"/>
      <c r="D165" s="162"/>
      <c r="E165" s="162"/>
    </row>
    <row r="166" spans="3:5" s="161" customFormat="1">
      <c r="C166" s="162"/>
      <c r="D166" s="162"/>
      <c r="E166" s="162"/>
    </row>
    <row r="167" spans="3:5" s="161" customFormat="1">
      <c r="C167" s="162"/>
      <c r="D167" s="162"/>
      <c r="E167" s="162"/>
    </row>
    <row r="168" spans="3:5" s="161" customFormat="1">
      <c r="C168" s="162"/>
      <c r="D168" s="162"/>
      <c r="E168" s="162"/>
    </row>
    <row r="169" spans="3:5" s="161" customFormat="1">
      <c r="C169" s="162"/>
      <c r="D169" s="162"/>
      <c r="E169" s="162"/>
    </row>
    <row r="170" spans="3:5" s="161" customFormat="1">
      <c r="C170" s="162"/>
      <c r="D170" s="162"/>
      <c r="E170" s="162"/>
    </row>
    <row r="171" spans="3:5" s="161" customFormat="1">
      <c r="C171" s="162"/>
      <c r="D171" s="162"/>
      <c r="E171" s="162"/>
    </row>
    <row r="172" spans="3:5" s="161" customFormat="1">
      <c r="C172" s="162"/>
      <c r="D172" s="162"/>
      <c r="E172" s="162"/>
    </row>
    <row r="173" spans="3:5" s="161" customFormat="1">
      <c r="C173" s="162"/>
      <c r="D173" s="162"/>
      <c r="E173" s="162"/>
    </row>
    <row r="174" spans="3:5" s="161" customFormat="1">
      <c r="C174" s="162"/>
      <c r="D174" s="162"/>
      <c r="E174" s="162"/>
    </row>
    <row r="175" spans="3:5" s="161" customFormat="1">
      <c r="C175" s="162"/>
      <c r="D175" s="162"/>
      <c r="E175" s="162"/>
    </row>
    <row r="176" spans="3:5" s="161" customFormat="1">
      <c r="C176" s="162"/>
      <c r="D176" s="162"/>
      <c r="E176" s="162"/>
    </row>
    <row r="177" spans="3:5" s="161" customFormat="1">
      <c r="C177" s="162"/>
      <c r="D177" s="162"/>
      <c r="E177" s="162"/>
    </row>
    <row r="178" spans="3:5" s="161" customFormat="1">
      <c r="C178" s="162"/>
      <c r="D178" s="162"/>
      <c r="E178" s="162"/>
    </row>
    <row r="179" spans="3:5" s="161" customFormat="1">
      <c r="C179" s="162"/>
      <c r="D179" s="162"/>
      <c r="E179" s="162"/>
    </row>
    <row r="180" spans="3:5" s="161" customFormat="1">
      <c r="C180" s="162"/>
      <c r="D180" s="162"/>
      <c r="E180" s="162"/>
    </row>
    <row r="181" spans="3:5" s="161" customFormat="1">
      <c r="C181" s="162"/>
      <c r="D181" s="162"/>
      <c r="E181" s="162"/>
    </row>
    <row r="182" spans="3:5" s="161" customFormat="1">
      <c r="C182" s="162"/>
      <c r="D182" s="162"/>
      <c r="E182" s="162"/>
    </row>
    <row r="183" spans="3:5" s="161" customFormat="1">
      <c r="C183" s="162"/>
      <c r="D183" s="162"/>
      <c r="E183" s="162"/>
    </row>
    <row r="184" spans="3:5" s="161" customFormat="1">
      <c r="C184" s="162"/>
      <c r="D184" s="162"/>
      <c r="E184" s="162"/>
    </row>
    <row r="185" spans="3:5" s="161" customFormat="1">
      <c r="C185" s="162"/>
      <c r="D185" s="162"/>
      <c r="E185" s="162"/>
    </row>
    <row r="186" spans="3:5" s="161" customFormat="1">
      <c r="C186" s="162"/>
      <c r="D186" s="162"/>
      <c r="E186" s="162"/>
    </row>
    <row r="187" spans="3:5" s="161" customFormat="1">
      <c r="C187" s="162"/>
      <c r="D187" s="162"/>
      <c r="E187" s="162"/>
    </row>
    <row r="188" spans="3:5" s="161" customFormat="1">
      <c r="C188" s="162"/>
      <c r="D188" s="162"/>
      <c r="E188" s="162"/>
    </row>
    <row r="189" spans="3:5" s="161" customFormat="1">
      <c r="C189" s="162"/>
      <c r="D189" s="162"/>
      <c r="E189" s="162"/>
    </row>
    <row r="190" spans="3:5" s="161" customFormat="1">
      <c r="C190" s="162"/>
      <c r="D190" s="162"/>
      <c r="E190" s="162"/>
    </row>
    <row r="191" spans="3:5" s="161" customFormat="1">
      <c r="C191" s="162"/>
      <c r="D191" s="162"/>
      <c r="E191" s="162"/>
    </row>
    <row r="192" spans="3:5" s="161" customFormat="1">
      <c r="C192" s="162"/>
      <c r="D192" s="162"/>
      <c r="E192" s="162"/>
    </row>
    <row r="193" spans="3:5" s="161" customFormat="1">
      <c r="C193" s="162"/>
      <c r="D193" s="162"/>
      <c r="E193" s="162"/>
    </row>
    <row r="194" spans="3:5" s="161" customFormat="1">
      <c r="C194" s="162"/>
      <c r="D194" s="162"/>
      <c r="E194" s="162"/>
    </row>
    <row r="195" spans="3:5" s="161" customFormat="1">
      <c r="C195" s="162"/>
      <c r="D195" s="162"/>
      <c r="E195" s="162"/>
    </row>
    <row r="196" spans="3:5" s="161" customFormat="1">
      <c r="C196" s="162"/>
      <c r="D196" s="162"/>
      <c r="E196" s="162"/>
    </row>
    <row r="197" spans="3:5" s="161" customFormat="1">
      <c r="C197" s="162"/>
      <c r="D197" s="162"/>
      <c r="E197" s="162"/>
    </row>
    <row r="198" spans="3:5" s="161" customFormat="1">
      <c r="C198" s="162"/>
      <c r="D198" s="162"/>
      <c r="E198" s="162"/>
    </row>
    <row r="199" spans="3:5" s="161" customFormat="1">
      <c r="C199" s="162"/>
      <c r="D199" s="162"/>
      <c r="E199" s="162"/>
    </row>
    <row r="200" spans="3:5" s="161" customFormat="1">
      <c r="C200" s="162"/>
      <c r="D200" s="162"/>
      <c r="E200" s="162"/>
    </row>
    <row r="201" spans="3:5" s="161" customFormat="1">
      <c r="C201" s="162"/>
      <c r="D201" s="162"/>
      <c r="E201" s="162"/>
    </row>
    <row r="202" spans="3:5" s="161" customFormat="1">
      <c r="C202" s="162"/>
      <c r="D202" s="162"/>
      <c r="E202" s="162"/>
    </row>
    <row r="203" spans="3:5" s="161" customFormat="1">
      <c r="C203" s="162"/>
      <c r="D203" s="162"/>
      <c r="E203" s="162"/>
    </row>
    <row r="204" spans="3:5" s="161" customFormat="1">
      <c r="C204" s="162"/>
      <c r="D204" s="162"/>
      <c r="E204" s="162"/>
    </row>
    <row r="205" spans="3:5" s="161" customFormat="1">
      <c r="C205" s="162"/>
      <c r="D205" s="162"/>
      <c r="E205" s="162"/>
    </row>
    <row r="206" spans="3:5" s="161" customFormat="1">
      <c r="C206" s="162"/>
      <c r="D206" s="162"/>
      <c r="E206" s="162"/>
    </row>
    <row r="207" spans="3:5" s="161" customFormat="1">
      <c r="C207" s="162"/>
      <c r="D207" s="162"/>
      <c r="E207" s="162"/>
    </row>
    <row r="208" spans="3:5" s="161" customFormat="1">
      <c r="C208" s="162"/>
      <c r="D208" s="162"/>
      <c r="E208" s="162"/>
    </row>
    <row r="209" spans="3:5" s="161" customFormat="1">
      <c r="C209" s="162"/>
      <c r="D209" s="162"/>
      <c r="E209" s="162"/>
    </row>
    <row r="210" spans="3:5" s="161" customFormat="1">
      <c r="C210" s="162"/>
      <c r="D210" s="162"/>
      <c r="E210" s="162"/>
    </row>
    <row r="211" spans="3:5" s="161" customFormat="1">
      <c r="C211" s="162"/>
      <c r="D211" s="162"/>
      <c r="E211" s="162"/>
    </row>
    <row r="212" spans="3:5" s="161" customFormat="1">
      <c r="C212" s="162"/>
      <c r="D212" s="162"/>
      <c r="E212" s="162"/>
    </row>
    <row r="213" spans="3:5" s="161" customFormat="1">
      <c r="C213" s="162"/>
      <c r="D213" s="162"/>
      <c r="E213" s="162"/>
    </row>
    <row r="214" spans="3:5" s="161" customFormat="1">
      <c r="C214" s="162"/>
      <c r="D214" s="162"/>
      <c r="E214" s="162"/>
    </row>
    <row r="215" spans="3:5" s="161" customFormat="1">
      <c r="C215" s="162"/>
      <c r="D215" s="162"/>
      <c r="E215" s="162"/>
    </row>
    <row r="216" spans="3:5" s="161" customFormat="1">
      <c r="C216" s="162"/>
      <c r="D216" s="162"/>
      <c r="E216" s="162"/>
    </row>
    <row r="217" spans="3:5" s="161" customFormat="1">
      <c r="C217" s="162"/>
      <c r="D217" s="162"/>
      <c r="E217" s="162"/>
    </row>
    <row r="218" spans="3:5" s="161" customFormat="1">
      <c r="C218" s="162"/>
      <c r="D218" s="162"/>
      <c r="E218" s="162"/>
    </row>
    <row r="219" spans="3:5" s="161" customFormat="1">
      <c r="C219" s="162"/>
      <c r="D219" s="162"/>
      <c r="E219" s="162"/>
    </row>
    <row r="220" spans="3:5" s="161" customFormat="1">
      <c r="C220" s="162"/>
      <c r="D220" s="162"/>
      <c r="E220" s="162"/>
    </row>
    <row r="221" spans="3:5" s="161" customFormat="1">
      <c r="C221" s="162"/>
      <c r="D221" s="162"/>
      <c r="E221" s="162"/>
    </row>
    <row r="222" spans="3:5" s="161" customFormat="1">
      <c r="C222" s="162"/>
      <c r="D222" s="162"/>
      <c r="E222" s="162"/>
    </row>
    <row r="223" spans="3:5" s="161" customFormat="1">
      <c r="C223" s="162"/>
      <c r="D223" s="162"/>
      <c r="E223" s="162"/>
    </row>
    <row r="224" spans="3:5" s="161" customFormat="1">
      <c r="C224" s="162"/>
      <c r="D224" s="162"/>
      <c r="E224" s="162"/>
    </row>
    <row r="225" spans="3:5" s="161" customFormat="1">
      <c r="C225" s="162"/>
      <c r="D225" s="162"/>
      <c r="E225" s="162"/>
    </row>
    <row r="226" spans="3:5" s="161" customFormat="1">
      <c r="C226" s="162"/>
      <c r="D226" s="162"/>
      <c r="E226" s="162"/>
    </row>
    <row r="227" spans="3:5" s="161" customFormat="1">
      <c r="C227" s="162"/>
      <c r="D227" s="162"/>
      <c r="E227" s="162"/>
    </row>
    <row r="228" spans="3:5" s="161" customFormat="1">
      <c r="C228" s="162"/>
      <c r="D228" s="162"/>
      <c r="E228" s="162"/>
    </row>
    <row r="229" spans="3:5" s="161" customFormat="1">
      <c r="C229" s="162"/>
      <c r="D229" s="162"/>
      <c r="E229" s="162"/>
    </row>
    <row r="230" spans="3:5" s="161" customFormat="1">
      <c r="C230" s="162"/>
      <c r="D230" s="162"/>
      <c r="E230" s="162"/>
    </row>
    <row r="231" spans="3:5" s="161" customFormat="1">
      <c r="C231" s="162"/>
      <c r="D231" s="162"/>
      <c r="E231" s="162"/>
    </row>
    <row r="232" spans="3:5" s="161" customFormat="1">
      <c r="C232" s="162"/>
      <c r="D232" s="162"/>
      <c r="E232" s="162"/>
    </row>
    <row r="233" spans="3:5" s="161" customFormat="1">
      <c r="C233" s="162"/>
      <c r="D233" s="162"/>
      <c r="E233" s="162"/>
    </row>
    <row r="234" spans="3:5" s="161" customFormat="1">
      <c r="C234" s="162"/>
      <c r="D234" s="162"/>
      <c r="E234" s="162"/>
    </row>
    <row r="235" spans="3:5" s="161" customFormat="1">
      <c r="C235" s="162"/>
      <c r="D235" s="162"/>
      <c r="E235" s="162"/>
    </row>
    <row r="236" spans="3:5" s="161" customFormat="1">
      <c r="C236" s="162"/>
      <c r="D236" s="162"/>
      <c r="E236" s="162"/>
    </row>
    <row r="237" spans="3:5" s="161" customFormat="1">
      <c r="C237" s="162"/>
      <c r="D237" s="162"/>
      <c r="E237" s="162"/>
    </row>
    <row r="238" spans="3:5" s="161" customFormat="1">
      <c r="C238" s="162"/>
      <c r="D238" s="162"/>
      <c r="E238" s="162"/>
    </row>
    <row r="239" spans="3:5" s="161" customFormat="1">
      <c r="C239" s="162"/>
      <c r="D239" s="162"/>
      <c r="E239" s="162"/>
    </row>
    <row r="240" spans="3:5" s="161" customFormat="1">
      <c r="C240" s="162"/>
      <c r="D240" s="162"/>
      <c r="E240" s="162"/>
    </row>
    <row r="241" spans="3:5" s="161" customFormat="1">
      <c r="C241" s="162"/>
      <c r="D241" s="162"/>
      <c r="E241" s="162"/>
    </row>
    <row r="242" spans="3:5" s="161" customFormat="1">
      <c r="C242" s="162"/>
      <c r="D242" s="162"/>
      <c r="E242" s="162"/>
    </row>
    <row r="243" spans="3:5" s="161" customFormat="1">
      <c r="C243" s="162"/>
      <c r="D243" s="162"/>
      <c r="E243" s="162"/>
    </row>
    <row r="244" spans="3:5" s="161" customFormat="1">
      <c r="C244" s="162"/>
      <c r="D244" s="162"/>
      <c r="E244" s="162"/>
    </row>
    <row r="245" spans="3:5" s="161" customFormat="1">
      <c r="C245" s="162"/>
      <c r="D245" s="162"/>
      <c r="E245" s="162"/>
    </row>
    <row r="246" spans="3:5" s="161" customFormat="1">
      <c r="C246" s="162"/>
      <c r="D246" s="162"/>
      <c r="E246" s="162"/>
    </row>
    <row r="247" spans="3:5" s="161" customFormat="1">
      <c r="C247" s="162"/>
      <c r="D247" s="162"/>
      <c r="E247" s="162"/>
    </row>
    <row r="248" spans="3:5" s="161" customFormat="1">
      <c r="C248" s="162"/>
      <c r="D248" s="162"/>
      <c r="E248" s="162"/>
    </row>
    <row r="249" spans="3:5" s="161" customFormat="1">
      <c r="C249" s="162"/>
      <c r="D249" s="162"/>
      <c r="E249" s="162"/>
    </row>
    <row r="250" spans="3:5" s="161" customFormat="1">
      <c r="C250" s="162"/>
      <c r="D250" s="162"/>
      <c r="E250" s="162"/>
    </row>
    <row r="251" spans="3:5" s="161" customFormat="1">
      <c r="C251" s="162"/>
      <c r="D251" s="162"/>
      <c r="E251" s="162"/>
    </row>
    <row r="252" spans="3:5" s="161" customFormat="1">
      <c r="C252" s="162"/>
      <c r="D252" s="162"/>
      <c r="E252" s="162"/>
    </row>
    <row r="253" spans="3:5" s="161" customFormat="1">
      <c r="C253" s="162"/>
      <c r="D253" s="162"/>
      <c r="E253" s="162"/>
    </row>
    <row r="254" spans="3:5" s="161" customFormat="1">
      <c r="C254" s="162"/>
      <c r="D254" s="162"/>
      <c r="E254" s="162"/>
    </row>
    <row r="255" spans="3:5" s="161" customFormat="1">
      <c r="C255" s="162"/>
      <c r="D255" s="162"/>
      <c r="E255" s="162"/>
    </row>
    <row r="256" spans="3:5" s="161" customFormat="1">
      <c r="C256" s="162"/>
      <c r="D256" s="162"/>
      <c r="E256" s="162"/>
    </row>
    <row r="257" spans="3:5" s="161" customFormat="1">
      <c r="C257" s="162"/>
      <c r="D257" s="162"/>
      <c r="E257" s="162"/>
    </row>
    <row r="258" spans="3:5" s="161" customFormat="1">
      <c r="C258" s="162"/>
      <c r="D258" s="162"/>
      <c r="E258" s="162"/>
    </row>
    <row r="259" spans="3:5" s="161" customFormat="1">
      <c r="C259" s="162"/>
      <c r="D259" s="162"/>
      <c r="E259" s="162"/>
    </row>
    <row r="260" spans="3:5" s="161" customFormat="1">
      <c r="C260" s="162"/>
      <c r="D260" s="162"/>
      <c r="E260" s="162"/>
    </row>
    <row r="261" spans="3:5" s="161" customFormat="1">
      <c r="C261" s="162"/>
      <c r="D261" s="162"/>
      <c r="E261" s="162"/>
    </row>
    <row r="262" spans="3:5" s="161" customFormat="1">
      <c r="C262" s="162"/>
      <c r="D262" s="162"/>
      <c r="E262" s="162"/>
    </row>
    <row r="263" spans="3:5" s="161" customFormat="1">
      <c r="C263" s="162"/>
      <c r="D263" s="162"/>
      <c r="E263" s="162"/>
    </row>
    <row r="264" spans="3:5" s="161" customFormat="1">
      <c r="C264" s="162"/>
      <c r="D264" s="162"/>
      <c r="E264" s="162"/>
    </row>
    <row r="265" spans="3:5" s="161" customFormat="1">
      <c r="C265" s="162"/>
      <c r="D265" s="162"/>
      <c r="E265" s="162"/>
    </row>
    <row r="266" spans="3:5" s="161" customFormat="1">
      <c r="C266" s="162"/>
      <c r="D266" s="162"/>
      <c r="E266" s="162"/>
    </row>
    <row r="267" spans="3:5" s="161" customFormat="1">
      <c r="C267" s="162"/>
      <c r="D267" s="162"/>
      <c r="E267" s="162"/>
    </row>
    <row r="268" spans="3:5" s="161" customFormat="1">
      <c r="C268" s="162"/>
      <c r="D268" s="162"/>
      <c r="E268" s="162"/>
    </row>
    <row r="269" spans="3:5" s="161" customFormat="1">
      <c r="C269" s="162"/>
      <c r="D269" s="162"/>
      <c r="E269" s="162"/>
    </row>
    <row r="270" spans="3:5" s="161" customFormat="1">
      <c r="C270" s="162"/>
      <c r="D270" s="162"/>
      <c r="E270" s="162"/>
    </row>
    <row r="271" spans="3:5" s="161" customFormat="1">
      <c r="C271" s="162"/>
      <c r="D271" s="162"/>
      <c r="E271" s="162"/>
    </row>
    <row r="272" spans="3:5" s="161" customFormat="1">
      <c r="C272" s="162"/>
      <c r="D272" s="162"/>
      <c r="E272" s="162"/>
    </row>
    <row r="273" spans="3:5" s="161" customFormat="1">
      <c r="C273" s="162"/>
      <c r="D273" s="162"/>
      <c r="E273" s="162"/>
    </row>
    <row r="274" spans="3:5" s="161" customFormat="1">
      <c r="C274" s="162"/>
      <c r="D274" s="162"/>
      <c r="E274" s="162"/>
    </row>
    <row r="275" spans="3:5" s="161" customFormat="1">
      <c r="C275" s="162"/>
      <c r="D275" s="162"/>
      <c r="E275" s="162"/>
    </row>
    <row r="276" spans="3:5" s="161" customFormat="1">
      <c r="C276" s="162"/>
      <c r="D276" s="162"/>
      <c r="E276" s="162"/>
    </row>
    <row r="277" spans="3:5" s="161" customFormat="1">
      <c r="C277" s="162"/>
      <c r="D277" s="162"/>
      <c r="E277" s="162"/>
    </row>
    <row r="278" spans="3:5" s="161" customFormat="1">
      <c r="C278" s="162"/>
      <c r="D278" s="162"/>
      <c r="E278" s="162"/>
    </row>
    <row r="279" spans="3:5" s="161" customFormat="1">
      <c r="C279" s="162"/>
      <c r="D279" s="162"/>
      <c r="E279" s="162"/>
    </row>
    <row r="280" spans="3:5" s="161" customFormat="1">
      <c r="C280" s="162"/>
      <c r="D280" s="162"/>
      <c r="E280" s="162"/>
    </row>
    <row r="281" spans="3:5" s="161" customFormat="1">
      <c r="C281" s="162"/>
      <c r="D281" s="162"/>
      <c r="E281" s="162"/>
    </row>
    <row r="282" spans="3:5" s="161" customFormat="1">
      <c r="C282" s="162"/>
      <c r="D282" s="162"/>
      <c r="E282" s="162"/>
    </row>
    <row r="283" spans="3:5" s="161" customFormat="1">
      <c r="C283" s="162"/>
      <c r="D283" s="162"/>
      <c r="E283" s="162"/>
    </row>
    <row r="284" spans="3:5" s="161" customFormat="1">
      <c r="C284" s="162"/>
      <c r="D284" s="162"/>
      <c r="E284" s="162"/>
    </row>
    <row r="285" spans="3:5" s="161" customFormat="1">
      <c r="C285" s="162"/>
      <c r="D285" s="162"/>
      <c r="E285" s="162"/>
    </row>
    <row r="286" spans="3:5" s="161" customFormat="1">
      <c r="C286" s="162"/>
      <c r="D286" s="162"/>
      <c r="E286" s="162"/>
    </row>
    <row r="287" spans="3:5" s="161" customFormat="1">
      <c r="C287" s="162"/>
      <c r="D287" s="162"/>
      <c r="E287" s="162"/>
    </row>
    <row r="288" spans="3:5" s="161" customFormat="1">
      <c r="C288" s="162"/>
      <c r="D288" s="162"/>
      <c r="E288" s="162"/>
    </row>
    <row r="289" spans="3:5" s="161" customFormat="1">
      <c r="C289" s="162"/>
      <c r="D289" s="162"/>
      <c r="E289" s="162"/>
    </row>
    <row r="290" spans="3:5" s="161" customFormat="1">
      <c r="C290" s="162"/>
      <c r="D290" s="162"/>
      <c r="E290" s="162"/>
    </row>
    <row r="291" spans="3:5" s="161" customFormat="1">
      <c r="C291" s="162"/>
      <c r="D291" s="162"/>
      <c r="E291" s="162"/>
    </row>
    <row r="292" spans="3:5" s="161" customFormat="1">
      <c r="C292" s="162"/>
      <c r="D292" s="162"/>
      <c r="E292" s="162"/>
    </row>
    <row r="293" spans="3:5" s="161" customFormat="1">
      <c r="C293" s="162"/>
      <c r="D293" s="162"/>
      <c r="E293" s="162"/>
    </row>
    <row r="294" spans="3:5" s="161" customFormat="1">
      <c r="C294" s="162"/>
      <c r="D294" s="162"/>
      <c r="E294" s="162"/>
    </row>
    <row r="295" spans="3:5" s="161" customFormat="1">
      <c r="C295" s="162"/>
      <c r="D295" s="162"/>
      <c r="E295" s="162"/>
    </row>
    <row r="296" spans="3:5" s="161" customFormat="1">
      <c r="C296" s="162"/>
      <c r="D296" s="162"/>
      <c r="E296" s="162"/>
    </row>
    <row r="297" spans="3:5" s="161" customFormat="1">
      <c r="C297" s="162"/>
      <c r="D297" s="162"/>
      <c r="E297" s="162"/>
    </row>
    <row r="298" spans="3:5" s="161" customFormat="1">
      <c r="C298" s="162"/>
      <c r="D298" s="162"/>
      <c r="E298" s="162"/>
    </row>
    <row r="299" spans="3:5" s="161" customFormat="1">
      <c r="C299" s="162"/>
      <c r="D299" s="162"/>
      <c r="E299" s="162"/>
    </row>
    <row r="300" spans="3:5" s="161" customFormat="1">
      <c r="C300" s="162"/>
      <c r="D300" s="162"/>
      <c r="E300" s="162"/>
    </row>
    <row r="301" spans="3:5" s="161" customFormat="1">
      <c r="C301" s="162"/>
      <c r="D301" s="162"/>
      <c r="E301" s="162"/>
    </row>
    <row r="302" spans="3:5" s="161" customFormat="1">
      <c r="C302" s="162"/>
      <c r="D302" s="162"/>
      <c r="E302" s="162"/>
    </row>
    <row r="303" spans="3:5" s="161" customFormat="1">
      <c r="C303" s="162"/>
      <c r="D303" s="162"/>
      <c r="E303" s="162"/>
    </row>
    <row r="304" spans="3:5" s="161" customFormat="1">
      <c r="C304" s="162"/>
      <c r="D304" s="162"/>
      <c r="E304" s="162"/>
    </row>
    <row r="305" spans="3:5" s="161" customFormat="1">
      <c r="C305" s="162"/>
      <c r="D305" s="162"/>
      <c r="E305" s="162"/>
    </row>
    <row r="306" spans="3:5" s="161" customFormat="1">
      <c r="C306" s="162"/>
      <c r="D306" s="162"/>
      <c r="E306" s="162"/>
    </row>
    <row r="307" spans="3:5" s="161" customFormat="1">
      <c r="C307" s="162"/>
      <c r="D307" s="162"/>
      <c r="E307" s="162"/>
    </row>
    <row r="308" spans="3:5" s="161" customFormat="1">
      <c r="C308" s="162"/>
      <c r="D308" s="162"/>
      <c r="E308" s="162"/>
    </row>
    <row r="309" spans="3:5" s="161" customFormat="1">
      <c r="C309" s="162"/>
      <c r="D309" s="162"/>
      <c r="E309" s="162"/>
    </row>
    <row r="310" spans="3:5" s="161" customFormat="1">
      <c r="C310" s="162"/>
      <c r="D310" s="162"/>
      <c r="E310" s="162"/>
    </row>
    <row r="311" spans="3:5" s="161" customFormat="1">
      <c r="C311" s="162"/>
      <c r="D311" s="162"/>
      <c r="E311" s="162"/>
    </row>
    <row r="312" spans="3:5" s="161" customFormat="1">
      <c r="C312" s="162"/>
      <c r="D312" s="162"/>
      <c r="E312" s="162"/>
    </row>
    <row r="313" spans="3:5" s="161" customFormat="1">
      <c r="C313" s="162"/>
      <c r="D313" s="162"/>
      <c r="E313" s="162"/>
    </row>
    <row r="314" spans="3:5" s="161" customFormat="1">
      <c r="C314" s="162"/>
      <c r="D314" s="162"/>
      <c r="E314" s="162"/>
    </row>
    <row r="315" spans="3:5" s="161" customFormat="1">
      <c r="C315" s="162"/>
      <c r="D315" s="162"/>
      <c r="E315" s="162"/>
    </row>
    <row r="316" spans="3:5" s="161" customFormat="1">
      <c r="C316" s="162"/>
      <c r="D316" s="162"/>
      <c r="E316" s="162"/>
    </row>
    <row r="317" spans="3:5" s="161" customFormat="1">
      <c r="C317" s="162"/>
      <c r="D317" s="162"/>
      <c r="E317" s="162"/>
    </row>
    <row r="318" spans="3:5" s="161" customFormat="1">
      <c r="C318" s="162"/>
      <c r="D318" s="162"/>
      <c r="E318" s="162"/>
    </row>
    <row r="319" spans="3:5" s="161" customFormat="1">
      <c r="C319" s="162"/>
      <c r="D319" s="162"/>
      <c r="E319" s="162"/>
    </row>
    <row r="320" spans="3:5" s="161" customFormat="1">
      <c r="C320" s="162"/>
      <c r="D320" s="162"/>
      <c r="E320" s="162"/>
    </row>
    <row r="321" spans="3:5" s="161" customFormat="1">
      <c r="C321" s="162"/>
      <c r="D321" s="162"/>
      <c r="E321" s="162"/>
    </row>
    <row r="322" spans="3:5" s="161" customFormat="1">
      <c r="C322" s="162"/>
      <c r="D322" s="162"/>
      <c r="E322" s="162"/>
    </row>
    <row r="323" spans="3:5" s="161" customFormat="1">
      <c r="C323" s="162"/>
      <c r="D323" s="162"/>
      <c r="E323" s="162"/>
    </row>
    <row r="324" spans="3:5" s="161" customFormat="1">
      <c r="C324" s="162"/>
      <c r="D324" s="162"/>
      <c r="E324" s="162"/>
    </row>
    <row r="325" spans="3:5" s="161" customFormat="1">
      <c r="C325" s="162"/>
      <c r="D325" s="162"/>
      <c r="E325" s="162"/>
    </row>
    <row r="326" spans="3:5" s="161" customFormat="1">
      <c r="C326" s="162"/>
      <c r="D326" s="162"/>
      <c r="E326" s="162"/>
    </row>
    <row r="327" spans="3:5" s="161" customFormat="1">
      <c r="C327" s="162"/>
      <c r="D327" s="162"/>
      <c r="E327" s="162"/>
    </row>
    <row r="328" spans="3:5" s="161" customFormat="1">
      <c r="C328" s="162"/>
      <c r="D328" s="162"/>
      <c r="E328" s="162"/>
    </row>
    <row r="329" spans="3:5" s="161" customFormat="1">
      <c r="C329" s="162"/>
      <c r="D329" s="162"/>
      <c r="E329" s="162"/>
    </row>
    <row r="330" spans="3:5" s="161" customFormat="1">
      <c r="C330" s="162"/>
      <c r="D330" s="162"/>
      <c r="E330" s="162"/>
    </row>
    <row r="331" spans="3:5" s="161" customFormat="1">
      <c r="C331" s="162"/>
      <c r="D331" s="162"/>
      <c r="E331" s="162"/>
    </row>
    <row r="332" spans="3:5" s="161" customFormat="1">
      <c r="C332" s="162"/>
      <c r="D332" s="162"/>
      <c r="E332" s="162"/>
    </row>
    <row r="333" spans="3:5" s="161" customFormat="1">
      <c r="C333" s="162"/>
      <c r="D333" s="162"/>
      <c r="E333" s="162"/>
    </row>
    <row r="334" spans="3:5" s="161" customFormat="1">
      <c r="C334" s="162"/>
      <c r="D334" s="162"/>
      <c r="E334" s="162"/>
    </row>
    <row r="335" spans="3:5" s="161" customFormat="1">
      <c r="C335" s="162"/>
      <c r="D335" s="162"/>
      <c r="E335" s="162"/>
    </row>
    <row r="336" spans="3:5" s="161" customFormat="1">
      <c r="C336" s="162"/>
      <c r="D336" s="162"/>
      <c r="E336" s="162"/>
    </row>
    <row r="337" spans="3:5" s="161" customFormat="1">
      <c r="C337" s="162"/>
      <c r="D337" s="162"/>
      <c r="E337" s="162"/>
    </row>
    <row r="338" spans="3:5" s="161" customFormat="1">
      <c r="C338" s="162"/>
      <c r="D338" s="162"/>
      <c r="E338" s="162"/>
    </row>
  </sheetData>
  <mergeCells count="35">
    <mergeCell ref="L1:P1"/>
    <mergeCell ref="D2:H2"/>
    <mergeCell ref="C3:N3"/>
    <mergeCell ref="C4:N4"/>
    <mergeCell ref="A6:B6"/>
    <mergeCell ref="C6:N6"/>
    <mergeCell ref="A7:B7"/>
    <mergeCell ref="C7:N7"/>
    <mergeCell ref="A8:B8"/>
    <mergeCell ref="C8:N8"/>
    <mergeCell ref="A9:B9"/>
    <mergeCell ref="C9:N9"/>
    <mergeCell ref="A10:B10"/>
    <mergeCell ref="C10:N10"/>
    <mergeCell ref="A11:B11"/>
    <mergeCell ref="C11:N11"/>
    <mergeCell ref="A13:G13"/>
    <mergeCell ref="K13:M13"/>
    <mergeCell ref="N13:O13"/>
    <mergeCell ref="I15:K15"/>
    <mergeCell ref="A17:A18"/>
    <mergeCell ref="B17:B18"/>
    <mergeCell ref="C17:C18"/>
    <mergeCell ref="D17:D18"/>
    <mergeCell ref="E17:E18"/>
    <mergeCell ref="F17:K17"/>
    <mergeCell ref="A48:B48"/>
    <mergeCell ref="G48:H48"/>
    <mergeCell ref="L17:P17"/>
    <mergeCell ref="C43:K43"/>
    <mergeCell ref="A45:B45"/>
    <mergeCell ref="D45:E45"/>
    <mergeCell ref="G45:H45"/>
    <mergeCell ref="I45:M45"/>
    <mergeCell ref="N45:O45"/>
  </mergeCells>
  <pageMargins left="0.78740157480314965" right="0.78740157480314965" top="0.98425196850393704" bottom="0.78740157480314965" header="0.51181102362204722" footer="0.51181102362204722"/>
  <pageSetup paperSize="9" scale="87" fitToHeight="0" orientation="landscape" r:id="rId1"/>
  <headerFooter alignWithMargins="0">
    <oddFooter>&amp;R&amp;P lapa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375"/>
  <sheetViews>
    <sheetView view="pageBreakPreview" topLeftCell="A64" zoomScaleNormal="100" zoomScaleSheetLayoutView="100" workbookViewId="0">
      <selection activeCell="F73" sqref="F73:P78"/>
    </sheetView>
  </sheetViews>
  <sheetFormatPr defaultRowHeight="12.75"/>
  <cols>
    <col min="1" max="1" width="4.140625" style="37" customWidth="1"/>
    <col min="2" max="2" width="10.85546875" style="51" customWidth="1"/>
    <col min="3" max="3" width="43.5703125" style="54" customWidth="1"/>
    <col min="4" max="4" width="5.85546875" style="54" bestFit="1" customWidth="1"/>
    <col min="5" max="5" width="7.85546875" style="54" customWidth="1"/>
    <col min="6" max="6" width="5.7109375" style="51" bestFit="1" customWidth="1"/>
    <col min="7" max="7" width="5.7109375" style="37" bestFit="1" customWidth="1"/>
    <col min="8" max="8" width="7.28515625" style="37" customWidth="1"/>
    <col min="9" max="9" width="6.7109375" style="37" bestFit="1" customWidth="1"/>
    <col min="10" max="10" width="7" style="37" bestFit="1" customWidth="1"/>
    <col min="11" max="11" width="7" style="37" customWidth="1"/>
    <col min="12" max="16" width="8.42578125" style="37" customWidth="1"/>
    <col min="17" max="16384" width="9.140625" style="37"/>
  </cols>
  <sheetData>
    <row r="1" spans="1:16" s="33" customFormat="1" ht="18" customHeight="1">
      <c r="C1" s="34"/>
      <c r="D1" s="34"/>
      <c r="E1" s="34"/>
      <c r="L1" s="710" t="s">
        <v>68</v>
      </c>
      <c r="M1" s="710"/>
      <c r="N1" s="710"/>
      <c r="O1" s="710"/>
      <c r="P1" s="710"/>
    </row>
    <row r="2" spans="1:16" s="33" customFormat="1" ht="12.75" customHeight="1">
      <c r="C2" s="34"/>
      <c r="D2" s="711" t="s">
        <v>40</v>
      </c>
      <c r="E2" s="711"/>
      <c r="F2" s="711"/>
      <c r="G2" s="711"/>
      <c r="H2" s="711"/>
      <c r="I2" s="35" t="s">
        <v>115</v>
      </c>
    </row>
    <row r="3" spans="1:16" s="33" customFormat="1" ht="12.75" customHeight="1">
      <c r="C3" s="712" t="s">
        <v>191</v>
      </c>
      <c r="D3" s="712"/>
      <c r="E3" s="712"/>
      <c r="F3" s="712"/>
      <c r="G3" s="712"/>
      <c r="H3" s="712"/>
      <c r="I3" s="712"/>
      <c r="J3" s="712"/>
      <c r="K3" s="712"/>
      <c r="L3" s="712"/>
      <c r="M3" s="712"/>
      <c r="N3" s="712"/>
    </row>
    <row r="4" spans="1:16" s="33" customFormat="1" ht="12.75" customHeight="1">
      <c r="C4" s="713" t="s">
        <v>18</v>
      </c>
      <c r="D4" s="713"/>
      <c r="E4" s="713"/>
      <c r="F4" s="713"/>
      <c r="G4" s="713"/>
      <c r="H4" s="713"/>
      <c r="I4" s="713"/>
      <c r="J4" s="713"/>
      <c r="K4" s="713"/>
      <c r="L4" s="713"/>
      <c r="M4" s="713"/>
      <c r="N4" s="713"/>
    </row>
    <row r="5" spans="1:16" s="33" customFormat="1" ht="12.75" customHeight="1"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</row>
    <row r="6" spans="1:16" s="33" customFormat="1" ht="25.5" customHeight="1">
      <c r="A6" s="714" t="s">
        <v>3</v>
      </c>
      <c r="B6" s="714"/>
      <c r="C6" s="715" t="str">
        <f>PBK!C26</f>
        <v>1. KĀRTA KATLU MĀJAS PĀRBŪVE PAR SOCIĀLĀS APRŪPES CENTRU UN KATLA MĀJAS NOVIETOŠANA</v>
      </c>
      <c r="D6" s="715"/>
      <c r="E6" s="715"/>
      <c r="F6" s="715"/>
      <c r="G6" s="715"/>
      <c r="H6" s="715"/>
      <c r="I6" s="715"/>
      <c r="J6" s="715"/>
      <c r="K6" s="715"/>
      <c r="L6" s="715"/>
      <c r="M6" s="715"/>
      <c r="N6" s="715"/>
    </row>
    <row r="7" spans="1:16" s="33" customFormat="1" ht="12.75" customHeight="1">
      <c r="A7" s="714" t="s">
        <v>4</v>
      </c>
      <c r="B7" s="714"/>
      <c r="C7" s="715" t="str">
        <f>PBK!C16</f>
        <v>1. KĀRTA KATLU MĀJAS PĀRBŪVE PAR SOCIĀLĀS APRŪPES CENTRU UN KATLA MĀJAS NOVIETOŠANA</v>
      </c>
      <c r="D7" s="715"/>
      <c r="E7" s="715"/>
      <c r="F7" s="715"/>
      <c r="G7" s="715"/>
      <c r="H7" s="715"/>
      <c r="I7" s="715"/>
      <c r="J7" s="715"/>
      <c r="K7" s="715"/>
      <c r="L7" s="715"/>
      <c r="M7" s="715"/>
      <c r="N7" s="715"/>
    </row>
    <row r="8" spans="1:16" s="33" customFormat="1" ht="12.75" customHeight="1">
      <c r="A8" s="714" t="s">
        <v>5</v>
      </c>
      <c r="B8" s="714"/>
      <c r="C8" s="715" t="str">
        <f>PBK!C17</f>
        <v>SIGULDAS IELA 7A, MORE, MORES PAGASTS, SIGULDAS NOVADS</v>
      </c>
      <c r="D8" s="715"/>
      <c r="E8" s="715"/>
      <c r="F8" s="715"/>
      <c r="G8" s="715"/>
      <c r="H8" s="715"/>
      <c r="I8" s="715"/>
      <c r="J8" s="715"/>
      <c r="K8" s="715"/>
      <c r="L8" s="715"/>
      <c r="M8" s="715"/>
      <c r="N8" s="715"/>
    </row>
    <row r="9" spans="1:16" s="33" customFormat="1">
      <c r="A9" s="714" t="s">
        <v>47</v>
      </c>
      <c r="B9" s="714"/>
      <c r="C9" s="715" t="str">
        <f>PBK!C18</f>
        <v>SIGULDAS NOVADA PAŠVALDĪBA</v>
      </c>
      <c r="D9" s="715"/>
      <c r="E9" s="715"/>
      <c r="F9" s="715"/>
      <c r="G9" s="715"/>
      <c r="H9" s="715"/>
      <c r="I9" s="715"/>
      <c r="J9" s="715"/>
      <c r="K9" s="715"/>
      <c r="L9" s="715"/>
      <c r="M9" s="715"/>
      <c r="N9" s="715"/>
    </row>
    <row r="10" spans="1:16" s="33" customFormat="1">
      <c r="A10" s="714" t="s">
        <v>6</v>
      </c>
      <c r="B10" s="714"/>
      <c r="C10" s="715">
        <f>PBK!C19</f>
        <v>0</v>
      </c>
      <c r="D10" s="715"/>
      <c r="E10" s="715"/>
      <c r="F10" s="715"/>
      <c r="G10" s="715"/>
      <c r="H10" s="715"/>
      <c r="I10" s="715"/>
      <c r="J10" s="715"/>
      <c r="K10" s="715"/>
      <c r="L10" s="715"/>
      <c r="M10" s="715"/>
      <c r="N10" s="715"/>
    </row>
    <row r="11" spans="1:16" s="33" customFormat="1">
      <c r="A11" s="714" t="s">
        <v>41</v>
      </c>
      <c r="B11" s="714"/>
      <c r="C11" s="715">
        <f>PBK!C20</f>
        <v>0</v>
      </c>
      <c r="D11" s="715"/>
      <c r="E11" s="715"/>
      <c r="F11" s="715"/>
      <c r="G11" s="715"/>
      <c r="H11" s="715"/>
      <c r="I11" s="715"/>
      <c r="J11" s="715"/>
      <c r="K11" s="715"/>
      <c r="L11" s="715"/>
      <c r="M11" s="715"/>
      <c r="N11" s="715"/>
    </row>
    <row r="12" spans="1:16" s="33" customFormat="1">
      <c r="A12" s="129"/>
      <c r="B12" s="129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</row>
    <row r="13" spans="1:16" s="33" customFormat="1" ht="12.75" customHeight="1">
      <c r="A13" s="714" t="s">
        <v>192</v>
      </c>
      <c r="B13" s="714"/>
      <c r="C13" s="714"/>
      <c r="D13" s="714"/>
      <c r="E13" s="714"/>
      <c r="F13" s="714"/>
      <c r="G13" s="714"/>
      <c r="H13" s="130"/>
      <c r="I13" s="130"/>
      <c r="J13" s="130"/>
      <c r="K13" s="715" t="s">
        <v>42</v>
      </c>
      <c r="L13" s="715"/>
      <c r="M13" s="715"/>
      <c r="N13" s="716">
        <f>P80</f>
        <v>0</v>
      </c>
      <c r="O13" s="716"/>
      <c r="P13" s="36" t="s">
        <v>48</v>
      </c>
    </row>
    <row r="14" spans="1:16" s="33" customFormat="1">
      <c r="A14" s="129"/>
      <c r="B14" s="129"/>
      <c r="C14" s="129"/>
      <c r="D14" s="129"/>
      <c r="E14" s="129"/>
      <c r="F14" s="129"/>
      <c r="G14" s="129"/>
      <c r="H14" s="130"/>
      <c r="I14" s="130"/>
      <c r="J14" s="130"/>
      <c r="K14" s="130"/>
      <c r="L14" s="130"/>
      <c r="M14" s="130"/>
      <c r="N14" s="131"/>
      <c r="O14" s="130"/>
      <c r="P14" s="36"/>
    </row>
    <row r="15" spans="1:16">
      <c r="B15" s="37"/>
      <c r="C15" s="37"/>
      <c r="D15" s="37"/>
      <c r="E15" s="37"/>
      <c r="F15" s="37"/>
      <c r="I15" s="717" t="s">
        <v>44</v>
      </c>
      <c r="J15" s="717"/>
      <c r="K15" s="717"/>
      <c r="L15" s="38">
        <v>2017</v>
      </c>
      <c r="M15" s="38" t="s">
        <v>43</v>
      </c>
      <c r="N15" s="38">
        <f>'1 KOPS'!E16</f>
        <v>0</v>
      </c>
      <c r="O15" s="103">
        <f>'1 KOPS'!F16</f>
        <v>0</v>
      </c>
      <c r="P15" s="103"/>
    </row>
    <row r="16" spans="1:16" ht="13.5" thickBot="1">
      <c r="B16" s="37"/>
      <c r="C16" s="37"/>
      <c r="D16" s="37"/>
      <c r="E16" s="37"/>
      <c r="F16" s="37"/>
      <c r="I16" s="128"/>
      <c r="J16" s="128"/>
      <c r="K16" s="128"/>
      <c r="L16" s="38"/>
      <c r="M16" s="38"/>
      <c r="N16" s="38"/>
      <c r="O16" s="111"/>
      <c r="P16" s="111"/>
    </row>
    <row r="17" spans="1:16" s="11" customFormat="1" ht="13.5" customHeight="1" thickBot="1">
      <c r="A17" s="718" t="s">
        <v>1</v>
      </c>
      <c r="B17" s="718" t="s">
        <v>29</v>
      </c>
      <c r="C17" s="720" t="s">
        <v>30</v>
      </c>
      <c r="D17" s="718" t="s">
        <v>31</v>
      </c>
      <c r="E17" s="718" t="s">
        <v>32</v>
      </c>
      <c r="F17" s="722" t="s">
        <v>33</v>
      </c>
      <c r="G17" s="723"/>
      <c r="H17" s="723"/>
      <c r="I17" s="723"/>
      <c r="J17" s="723"/>
      <c r="K17" s="724"/>
      <c r="L17" s="722" t="s">
        <v>34</v>
      </c>
      <c r="M17" s="723"/>
      <c r="N17" s="723"/>
      <c r="O17" s="723"/>
      <c r="P17" s="724"/>
    </row>
    <row r="18" spans="1:16" s="11" customFormat="1" ht="69.75" customHeight="1" thickBot="1">
      <c r="A18" s="719"/>
      <c r="B18" s="719"/>
      <c r="C18" s="721"/>
      <c r="D18" s="719"/>
      <c r="E18" s="719"/>
      <c r="F18" s="12" t="s">
        <v>35</v>
      </c>
      <c r="G18" s="13" t="s">
        <v>49</v>
      </c>
      <c r="H18" s="13" t="s">
        <v>50</v>
      </c>
      <c r="I18" s="13" t="s">
        <v>64</v>
      </c>
      <c r="J18" s="13" t="s">
        <v>52</v>
      </c>
      <c r="K18" s="12" t="s">
        <v>53</v>
      </c>
      <c r="L18" s="13" t="s">
        <v>36</v>
      </c>
      <c r="M18" s="13" t="s">
        <v>50</v>
      </c>
      <c r="N18" s="13" t="s">
        <v>64</v>
      </c>
      <c r="O18" s="13" t="s">
        <v>52</v>
      </c>
      <c r="P18" s="13" t="s">
        <v>54</v>
      </c>
    </row>
    <row r="19" spans="1:16" s="11" customFormat="1" ht="13.5" thickBot="1">
      <c r="A19" s="156" t="s">
        <v>37</v>
      </c>
      <c r="B19" s="157" t="s">
        <v>38</v>
      </c>
      <c r="C19" s="158">
        <v>3</v>
      </c>
      <c r="D19" s="159">
        <v>4</v>
      </c>
      <c r="E19" s="158">
        <v>5</v>
      </c>
      <c r="F19" s="159">
        <v>6</v>
      </c>
      <c r="G19" s="158">
        <v>7</v>
      </c>
      <c r="H19" s="158">
        <v>8</v>
      </c>
      <c r="I19" s="159">
        <v>9</v>
      </c>
      <c r="J19" s="159">
        <v>10</v>
      </c>
      <c r="K19" s="158">
        <v>11</v>
      </c>
      <c r="L19" s="158">
        <v>12</v>
      </c>
      <c r="M19" s="158">
        <v>13</v>
      </c>
      <c r="N19" s="159">
        <v>14</v>
      </c>
      <c r="O19" s="159">
        <v>15</v>
      </c>
      <c r="P19" s="160">
        <v>16</v>
      </c>
    </row>
    <row r="20" spans="1:16" s="213" customFormat="1" ht="17.25" customHeight="1">
      <c r="A20" s="214"/>
      <c r="B20" s="221"/>
      <c r="C20" s="222" t="s">
        <v>193</v>
      </c>
      <c r="D20" s="214"/>
      <c r="E20" s="221"/>
      <c r="F20" s="152"/>
      <c r="G20" s="153"/>
      <c r="H20" s="154"/>
      <c r="I20" s="153"/>
      <c r="J20" s="153"/>
      <c r="K20" s="153"/>
      <c r="L20" s="153"/>
      <c r="M20" s="153"/>
      <c r="N20" s="153"/>
      <c r="O20" s="153"/>
      <c r="P20" s="155"/>
    </row>
    <row r="21" spans="1:16" s="213" customFormat="1" ht="29.25" customHeight="1">
      <c r="A21" s="217">
        <v>1</v>
      </c>
      <c r="B21" s="218" t="s">
        <v>61</v>
      </c>
      <c r="C21" s="219" t="s">
        <v>194</v>
      </c>
      <c r="D21" s="208" t="s">
        <v>109</v>
      </c>
      <c r="E21" s="220">
        <v>1</v>
      </c>
      <c r="F21" s="27"/>
      <c r="G21" s="624"/>
      <c r="H21" s="625"/>
      <c r="I21" s="624"/>
      <c r="J21" s="624"/>
      <c r="K21" s="624"/>
      <c r="L21" s="624"/>
      <c r="M21" s="624"/>
      <c r="N21" s="624"/>
      <c r="O21" s="624"/>
      <c r="P21" s="626"/>
    </row>
    <row r="22" spans="1:16" s="213" customFormat="1" ht="24" customHeight="1">
      <c r="A22" s="217">
        <v>2</v>
      </c>
      <c r="B22" s="218" t="s">
        <v>61</v>
      </c>
      <c r="C22" s="219" t="s">
        <v>195</v>
      </c>
      <c r="D22" s="208" t="s">
        <v>109</v>
      </c>
      <c r="E22" s="220">
        <v>1</v>
      </c>
      <c r="F22" s="27"/>
      <c r="G22" s="624"/>
      <c r="H22" s="625"/>
      <c r="I22" s="624"/>
      <c r="J22" s="624"/>
      <c r="K22" s="624"/>
      <c r="L22" s="624"/>
      <c r="M22" s="624"/>
      <c r="N22" s="624"/>
      <c r="O22" s="624"/>
      <c r="P22" s="626"/>
    </row>
    <row r="23" spans="1:16" s="213" customFormat="1" ht="24" customHeight="1">
      <c r="A23" s="217">
        <v>3</v>
      </c>
      <c r="B23" s="218" t="s">
        <v>61</v>
      </c>
      <c r="C23" s="219" t="s">
        <v>196</v>
      </c>
      <c r="D23" s="208" t="s">
        <v>97</v>
      </c>
      <c r="E23" s="220">
        <v>1</v>
      </c>
      <c r="F23" s="27"/>
      <c r="G23" s="624"/>
      <c r="H23" s="625"/>
      <c r="I23" s="624"/>
      <c r="J23" s="624"/>
      <c r="K23" s="624"/>
      <c r="L23" s="624"/>
      <c r="M23" s="624"/>
      <c r="N23" s="624"/>
      <c r="O23" s="624"/>
      <c r="P23" s="626"/>
    </row>
    <row r="24" spans="1:16" s="213" customFormat="1" ht="24" customHeight="1">
      <c r="A24" s="217">
        <v>4</v>
      </c>
      <c r="B24" s="218" t="s">
        <v>61</v>
      </c>
      <c r="C24" s="219" t="s">
        <v>197</v>
      </c>
      <c r="D24" s="208" t="s">
        <v>97</v>
      </c>
      <c r="E24" s="220">
        <v>1</v>
      </c>
      <c r="F24" s="27"/>
      <c r="G24" s="624"/>
      <c r="H24" s="625"/>
      <c r="I24" s="624"/>
      <c r="J24" s="624"/>
      <c r="K24" s="624"/>
      <c r="L24" s="624"/>
      <c r="M24" s="624"/>
      <c r="N24" s="624"/>
      <c r="O24" s="624"/>
      <c r="P24" s="626"/>
    </row>
    <row r="25" spans="1:16" s="213" customFormat="1" ht="24" customHeight="1">
      <c r="A25" s="217">
        <v>5</v>
      </c>
      <c r="B25" s="218" t="s">
        <v>61</v>
      </c>
      <c r="C25" s="219" t="s">
        <v>198</v>
      </c>
      <c r="D25" s="208" t="s">
        <v>109</v>
      </c>
      <c r="E25" s="220">
        <v>1</v>
      </c>
      <c r="F25" s="27"/>
      <c r="G25" s="624"/>
      <c r="H25" s="625"/>
      <c r="I25" s="624"/>
      <c r="J25" s="624"/>
      <c r="K25" s="624"/>
      <c r="L25" s="624"/>
      <c r="M25" s="624"/>
      <c r="N25" s="624"/>
      <c r="O25" s="624"/>
      <c r="P25" s="626"/>
    </row>
    <row r="26" spans="1:16" s="213" customFormat="1" ht="12.75" customHeight="1">
      <c r="A26" s="217">
        <v>6</v>
      </c>
      <c r="B26" s="218" t="s">
        <v>61</v>
      </c>
      <c r="C26" s="219" t="s">
        <v>199</v>
      </c>
      <c r="D26" s="208" t="s">
        <v>97</v>
      </c>
      <c r="E26" s="220">
        <v>1</v>
      </c>
      <c r="F26" s="27"/>
      <c r="G26" s="624"/>
      <c r="H26" s="625"/>
      <c r="I26" s="624"/>
      <c r="J26" s="624"/>
      <c r="K26" s="624"/>
      <c r="L26" s="624"/>
      <c r="M26" s="624"/>
      <c r="N26" s="624"/>
      <c r="O26" s="624"/>
      <c r="P26" s="626"/>
    </row>
    <row r="27" spans="1:16" s="213" customFormat="1" ht="12.75" customHeight="1">
      <c r="A27" s="217">
        <v>7</v>
      </c>
      <c r="B27" s="218" t="s">
        <v>61</v>
      </c>
      <c r="C27" s="219" t="s">
        <v>200</v>
      </c>
      <c r="D27" s="208" t="s">
        <v>109</v>
      </c>
      <c r="E27" s="220">
        <v>1</v>
      </c>
      <c r="F27" s="27"/>
      <c r="G27" s="624"/>
      <c r="H27" s="625"/>
      <c r="I27" s="624"/>
      <c r="J27" s="624"/>
      <c r="K27" s="624"/>
      <c r="L27" s="624"/>
      <c r="M27" s="624"/>
      <c r="N27" s="624"/>
      <c r="O27" s="624"/>
      <c r="P27" s="626"/>
    </row>
    <row r="28" spans="1:16" s="213" customFormat="1" ht="12.75" customHeight="1">
      <c r="A28" s="217">
        <v>8</v>
      </c>
      <c r="B28" s="218" t="s">
        <v>61</v>
      </c>
      <c r="C28" s="219" t="s">
        <v>201</v>
      </c>
      <c r="D28" s="208" t="s">
        <v>97</v>
      </c>
      <c r="E28" s="220">
        <v>1</v>
      </c>
      <c r="F28" s="27"/>
      <c r="G28" s="624"/>
      <c r="H28" s="625"/>
      <c r="I28" s="624"/>
      <c r="J28" s="624"/>
      <c r="K28" s="624"/>
      <c r="L28" s="624"/>
      <c r="M28" s="624"/>
      <c r="N28" s="624"/>
      <c r="O28" s="624"/>
      <c r="P28" s="626"/>
    </row>
    <row r="29" spans="1:16" s="213" customFormat="1" ht="12.75" customHeight="1">
      <c r="A29" s="217">
        <v>9</v>
      </c>
      <c r="B29" s="218" t="s">
        <v>61</v>
      </c>
      <c r="C29" s="219" t="s">
        <v>200</v>
      </c>
      <c r="D29" s="208" t="s">
        <v>109</v>
      </c>
      <c r="E29" s="220">
        <v>1</v>
      </c>
      <c r="F29" s="27"/>
      <c r="G29" s="624"/>
      <c r="H29" s="625"/>
      <c r="I29" s="624"/>
      <c r="J29" s="624"/>
      <c r="K29" s="624"/>
      <c r="L29" s="624"/>
      <c r="M29" s="624"/>
      <c r="N29" s="624"/>
      <c r="O29" s="624"/>
      <c r="P29" s="626"/>
    </row>
    <row r="30" spans="1:16" s="213" customFormat="1" ht="22.5" customHeight="1">
      <c r="A30" s="217">
        <v>10</v>
      </c>
      <c r="B30" s="218" t="s">
        <v>61</v>
      </c>
      <c r="C30" s="219" t="s">
        <v>202</v>
      </c>
      <c r="D30" s="208" t="s">
        <v>203</v>
      </c>
      <c r="E30" s="220">
        <v>1</v>
      </c>
      <c r="F30" s="27"/>
      <c r="G30" s="624"/>
      <c r="H30" s="625"/>
      <c r="I30" s="624"/>
      <c r="J30" s="624"/>
      <c r="K30" s="624"/>
      <c r="L30" s="624"/>
      <c r="M30" s="624"/>
      <c r="N30" s="624"/>
      <c r="O30" s="624"/>
      <c r="P30" s="626"/>
    </row>
    <row r="31" spans="1:16" s="213" customFormat="1" ht="22.5" customHeight="1">
      <c r="A31" s="217">
        <v>11</v>
      </c>
      <c r="B31" s="218" t="s">
        <v>61</v>
      </c>
      <c r="C31" s="219" t="s">
        <v>204</v>
      </c>
      <c r="D31" s="208" t="s">
        <v>97</v>
      </c>
      <c r="E31" s="220">
        <v>1</v>
      </c>
      <c r="F31" s="27"/>
      <c r="G31" s="624"/>
      <c r="H31" s="625"/>
      <c r="I31" s="624"/>
      <c r="J31" s="624"/>
      <c r="K31" s="624"/>
      <c r="L31" s="624"/>
      <c r="M31" s="624"/>
      <c r="N31" s="624"/>
      <c r="O31" s="624"/>
      <c r="P31" s="626"/>
    </row>
    <row r="32" spans="1:16" s="213" customFormat="1" ht="25.5">
      <c r="A32" s="217">
        <v>12</v>
      </c>
      <c r="B32" s="218" t="s">
        <v>61</v>
      </c>
      <c r="C32" s="219" t="s">
        <v>205</v>
      </c>
      <c r="D32" s="208" t="s">
        <v>97</v>
      </c>
      <c r="E32" s="220">
        <v>2</v>
      </c>
      <c r="F32" s="27"/>
      <c r="G32" s="624"/>
      <c r="H32" s="625"/>
      <c r="I32" s="624"/>
      <c r="J32" s="624"/>
      <c r="K32" s="624"/>
      <c r="L32" s="624"/>
      <c r="M32" s="624"/>
      <c r="N32" s="624"/>
      <c r="O32" s="624"/>
      <c r="P32" s="626"/>
    </row>
    <row r="33" spans="1:16" s="213" customFormat="1" ht="14.25" customHeight="1">
      <c r="A33" s="217">
        <v>13</v>
      </c>
      <c r="B33" s="218" t="s">
        <v>61</v>
      </c>
      <c r="C33" s="219" t="s">
        <v>206</v>
      </c>
      <c r="D33" s="208" t="s">
        <v>97</v>
      </c>
      <c r="E33" s="220">
        <v>1</v>
      </c>
      <c r="F33" s="27"/>
      <c r="G33" s="624"/>
      <c r="H33" s="625"/>
      <c r="I33" s="624"/>
      <c r="J33" s="624"/>
      <c r="K33" s="624"/>
      <c r="L33" s="624"/>
      <c r="M33" s="624"/>
      <c r="N33" s="624"/>
      <c r="O33" s="624"/>
      <c r="P33" s="626"/>
    </row>
    <row r="34" spans="1:16" s="213" customFormat="1" ht="14.25" customHeight="1">
      <c r="A34" s="217">
        <v>14</v>
      </c>
      <c r="B34" s="218" t="s">
        <v>61</v>
      </c>
      <c r="C34" s="219" t="s">
        <v>207</v>
      </c>
      <c r="D34" s="208" t="s">
        <v>97</v>
      </c>
      <c r="E34" s="220">
        <v>1</v>
      </c>
      <c r="F34" s="27"/>
      <c r="G34" s="624"/>
      <c r="H34" s="625"/>
      <c r="I34" s="624"/>
      <c r="J34" s="624"/>
      <c r="K34" s="624"/>
      <c r="L34" s="624"/>
      <c r="M34" s="624"/>
      <c r="N34" s="624"/>
      <c r="O34" s="624"/>
      <c r="P34" s="626"/>
    </row>
    <row r="35" spans="1:16" s="213" customFormat="1" ht="14.25" customHeight="1">
      <c r="A35" s="217">
        <v>15</v>
      </c>
      <c r="B35" s="218" t="s">
        <v>61</v>
      </c>
      <c r="C35" s="219" t="s">
        <v>237</v>
      </c>
      <c r="D35" s="208" t="s">
        <v>97</v>
      </c>
      <c r="E35" s="220">
        <v>1</v>
      </c>
      <c r="F35" s="27"/>
      <c r="G35" s="624"/>
      <c r="H35" s="625"/>
      <c r="I35" s="624"/>
      <c r="J35" s="624"/>
      <c r="K35" s="624"/>
      <c r="L35" s="624"/>
      <c r="M35" s="624"/>
      <c r="N35" s="624"/>
      <c r="O35" s="624"/>
      <c r="P35" s="626"/>
    </row>
    <row r="36" spans="1:16" s="213" customFormat="1" ht="14.25" customHeight="1">
      <c r="A36" s="217">
        <v>16</v>
      </c>
      <c r="B36" s="218" t="s">
        <v>61</v>
      </c>
      <c r="C36" s="219" t="s">
        <v>238</v>
      </c>
      <c r="D36" s="208" t="s">
        <v>97</v>
      </c>
      <c r="E36" s="220">
        <v>1</v>
      </c>
      <c r="F36" s="27"/>
      <c r="G36" s="624"/>
      <c r="H36" s="625"/>
      <c r="I36" s="624"/>
      <c r="J36" s="624"/>
      <c r="K36" s="624"/>
      <c r="L36" s="624"/>
      <c r="M36" s="624"/>
      <c r="N36" s="624"/>
      <c r="O36" s="624"/>
      <c r="P36" s="626"/>
    </row>
    <row r="37" spans="1:16" s="213" customFormat="1" ht="14.25" customHeight="1">
      <c r="A37" s="217">
        <v>17</v>
      </c>
      <c r="B37" s="218" t="s">
        <v>61</v>
      </c>
      <c r="C37" s="219" t="s">
        <v>239</v>
      </c>
      <c r="D37" s="208" t="s">
        <v>97</v>
      </c>
      <c r="E37" s="220">
        <v>2</v>
      </c>
      <c r="F37" s="27"/>
      <c r="G37" s="624"/>
      <c r="H37" s="625"/>
      <c r="I37" s="624"/>
      <c r="J37" s="624"/>
      <c r="K37" s="624"/>
      <c r="L37" s="624"/>
      <c r="M37" s="624"/>
      <c r="N37" s="624"/>
      <c r="O37" s="624"/>
      <c r="P37" s="626"/>
    </row>
    <row r="38" spans="1:16" s="213" customFormat="1" ht="14.25" customHeight="1">
      <c r="A38" s="217">
        <v>18</v>
      </c>
      <c r="B38" s="218" t="s">
        <v>61</v>
      </c>
      <c r="C38" s="219" t="s">
        <v>240</v>
      </c>
      <c r="D38" s="208" t="s">
        <v>97</v>
      </c>
      <c r="E38" s="220">
        <v>2</v>
      </c>
      <c r="F38" s="27"/>
      <c r="G38" s="624"/>
      <c r="H38" s="625"/>
      <c r="I38" s="624"/>
      <c r="J38" s="624"/>
      <c r="K38" s="624"/>
      <c r="L38" s="624"/>
      <c r="M38" s="624"/>
      <c r="N38" s="624"/>
      <c r="O38" s="624"/>
      <c r="P38" s="626"/>
    </row>
    <row r="39" spans="1:16" s="213" customFormat="1" ht="14.25" customHeight="1">
      <c r="A39" s="217">
        <v>19</v>
      </c>
      <c r="B39" s="218" t="s">
        <v>61</v>
      </c>
      <c r="C39" s="219" t="s">
        <v>241</v>
      </c>
      <c r="D39" s="208" t="s">
        <v>97</v>
      </c>
      <c r="E39" s="220">
        <v>8</v>
      </c>
      <c r="F39" s="27"/>
      <c r="G39" s="624"/>
      <c r="H39" s="625"/>
      <c r="I39" s="624"/>
      <c r="J39" s="624"/>
      <c r="K39" s="624"/>
      <c r="L39" s="624"/>
      <c r="M39" s="624"/>
      <c r="N39" s="624"/>
      <c r="O39" s="624"/>
      <c r="P39" s="626"/>
    </row>
    <row r="40" spans="1:16" s="213" customFormat="1" ht="14.25" customHeight="1">
      <c r="A40" s="217">
        <v>20</v>
      </c>
      <c r="B40" s="218" t="s">
        <v>61</v>
      </c>
      <c r="C40" s="219" t="s">
        <v>242</v>
      </c>
      <c r="D40" s="208" t="s">
        <v>97</v>
      </c>
      <c r="E40" s="220">
        <v>2</v>
      </c>
      <c r="F40" s="27"/>
      <c r="G40" s="624"/>
      <c r="H40" s="625"/>
      <c r="I40" s="624"/>
      <c r="J40" s="624"/>
      <c r="K40" s="624"/>
      <c r="L40" s="624"/>
      <c r="M40" s="624"/>
      <c r="N40" s="624"/>
      <c r="O40" s="624"/>
      <c r="P40" s="626"/>
    </row>
    <row r="41" spans="1:16" s="213" customFormat="1" ht="14.25" customHeight="1">
      <c r="A41" s="217">
        <v>21</v>
      </c>
      <c r="B41" s="218" t="s">
        <v>61</v>
      </c>
      <c r="C41" s="219" t="s">
        <v>208</v>
      </c>
      <c r="D41" s="208" t="s">
        <v>97</v>
      </c>
      <c r="E41" s="220">
        <v>3</v>
      </c>
      <c r="F41" s="27"/>
      <c r="G41" s="624"/>
      <c r="H41" s="625"/>
      <c r="I41" s="624"/>
      <c r="J41" s="624"/>
      <c r="K41" s="624"/>
      <c r="L41" s="624"/>
      <c r="M41" s="624"/>
      <c r="N41" s="624"/>
      <c r="O41" s="624"/>
      <c r="P41" s="626"/>
    </row>
    <row r="42" spans="1:16" s="213" customFormat="1" ht="14.25" customHeight="1">
      <c r="A42" s="217">
        <v>22</v>
      </c>
      <c r="B42" s="218" t="s">
        <v>61</v>
      </c>
      <c r="C42" s="219" t="s">
        <v>243</v>
      </c>
      <c r="D42" s="208" t="s">
        <v>97</v>
      </c>
      <c r="E42" s="220">
        <v>6</v>
      </c>
      <c r="F42" s="27"/>
      <c r="G42" s="624"/>
      <c r="H42" s="625"/>
      <c r="I42" s="624"/>
      <c r="J42" s="624"/>
      <c r="K42" s="624"/>
      <c r="L42" s="624"/>
      <c r="M42" s="624"/>
      <c r="N42" s="624"/>
      <c r="O42" s="624"/>
      <c r="P42" s="626"/>
    </row>
    <row r="43" spans="1:16" s="213" customFormat="1" ht="27" customHeight="1">
      <c r="A43" s="217">
        <v>23</v>
      </c>
      <c r="B43" s="218" t="s">
        <v>61</v>
      </c>
      <c r="C43" s="219" t="s">
        <v>209</v>
      </c>
      <c r="D43" s="208" t="s">
        <v>97</v>
      </c>
      <c r="E43" s="220">
        <v>4</v>
      </c>
      <c r="F43" s="27"/>
      <c r="G43" s="624"/>
      <c r="H43" s="625"/>
      <c r="I43" s="624"/>
      <c r="J43" s="624"/>
      <c r="K43" s="624"/>
      <c r="L43" s="624"/>
      <c r="M43" s="624"/>
      <c r="N43" s="624"/>
      <c r="O43" s="624"/>
      <c r="P43" s="626"/>
    </row>
    <row r="44" spans="1:16" s="213" customFormat="1" ht="14.25" customHeight="1">
      <c r="A44" s="217">
        <v>24</v>
      </c>
      <c r="B44" s="218" t="s">
        <v>61</v>
      </c>
      <c r="C44" s="219" t="s">
        <v>244</v>
      </c>
      <c r="D44" s="208" t="s">
        <v>97</v>
      </c>
      <c r="E44" s="220">
        <v>1</v>
      </c>
      <c r="F44" s="27"/>
      <c r="G44" s="624"/>
      <c r="H44" s="625"/>
      <c r="I44" s="624"/>
      <c r="J44" s="624"/>
      <c r="K44" s="624"/>
      <c r="L44" s="624"/>
      <c r="M44" s="624"/>
      <c r="N44" s="624"/>
      <c r="O44" s="624"/>
      <c r="P44" s="626"/>
    </row>
    <row r="45" spans="1:16" s="213" customFormat="1" ht="14.25" customHeight="1">
      <c r="A45" s="217">
        <v>25</v>
      </c>
      <c r="B45" s="218" t="s">
        <v>61</v>
      </c>
      <c r="C45" s="219" t="s">
        <v>245</v>
      </c>
      <c r="D45" s="208" t="s">
        <v>97</v>
      </c>
      <c r="E45" s="220">
        <v>1</v>
      </c>
      <c r="F45" s="27"/>
      <c r="G45" s="624"/>
      <c r="H45" s="625"/>
      <c r="I45" s="624"/>
      <c r="J45" s="624"/>
      <c r="K45" s="624"/>
      <c r="L45" s="624"/>
      <c r="M45" s="624"/>
      <c r="N45" s="624"/>
      <c r="O45" s="624"/>
      <c r="P45" s="626"/>
    </row>
    <row r="46" spans="1:16" s="213" customFormat="1" ht="14.25" customHeight="1">
      <c r="A46" s="217">
        <v>26</v>
      </c>
      <c r="B46" s="218" t="s">
        <v>61</v>
      </c>
      <c r="C46" s="219" t="s">
        <v>246</v>
      </c>
      <c r="D46" s="208" t="s">
        <v>97</v>
      </c>
      <c r="E46" s="220">
        <v>1</v>
      </c>
      <c r="F46" s="27"/>
      <c r="G46" s="624"/>
      <c r="H46" s="625"/>
      <c r="I46" s="624"/>
      <c r="J46" s="624"/>
      <c r="K46" s="624"/>
      <c r="L46" s="624"/>
      <c r="M46" s="624"/>
      <c r="N46" s="624"/>
      <c r="O46" s="624"/>
      <c r="P46" s="626"/>
    </row>
    <row r="47" spans="1:16" s="213" customFormat="1" ht="14.25" customHeight="1">
      <c r="A47" s="217">
        <v>27</v>
      </c>
      <c r="B47" s="218" t="s">
        <v>61</v>
      </c>
      <c r="C47" s="219" t="s">
        <v>247</v>
      </c>
      <c r="D47" s="208" t="s">
        <v>97</v>
      </c>
      <c r="E47" s="220">
        <v>1</v>
      </c>
      <c r="F47" s="27"/>
      <c r="G47" s="624"/>
      <c r="H47" s="625"/>
      <c r="I47" s="624"/>
      <c r="J47" s="624"/>
      <c r="K47" s="624"/>
      <c r="L47" s="624"/>
      <c r="M47" s="624"/>
      <c r="N47" s="624"/>
      <c r="O47" s="624"/>
      <c r="P47" s="626"/>
    </row>
    <row r="48" spans="1:16" s="213" customFormat="1" ht="14.25" customHeight="1">
      <c r="A48" s="217">
        <v>28</v>
      </c>
      <c r="B48" s="218" t="s">
        <v>61</v>
      </c>
      <c r="C48" s="219" t="s">
        <v>248</v>
      </c>
      <c r="D48" s="208" t="s">
        <v>97</v>
      </c>
      <c r="E48" s="220">
        <v>1</v>
      </c>
      <c r="F48" s="27"/>
      <c r="G48" s="624"/>
      <c r="H48" s="625"/>
      <c r="I48" s="624"/>
      <c r="J48" s="624"/>
      <c r="K48" s="624"/>
      <c r="L48" s="624"/>
      <c r="M48" s="624"/>
      <c r="N48" s="624"/>
      <c r="O48" s="624"/>
      <c r="P48" s="626"/>
    </row>
    <row r="49" spans="1:16" s="213" customFormat="1" ht="14.25" customHeight="1">
      <c r="A49" s="217">
        <v>29</v>
      </c>
      <c r="B49" s="218" t="s">
        <v>61</v>
      </c>
      <c r="C49" s="219" t="s">
        <v>210</v>
      </c>
      <c r="D49" s="208" t="s">
        <v>97</v>
      </c>
      <c r="E49" s="220">
        <v>2</v>
      </c>
      <c r="F49" s="27"/>
      <c r="G49" s="624"/>
      <c r="H49" s="625"/>
      <c r="I49" s="624"/>
      <c r="J49" s="624"/>
      <c r="K49" s="624"/>
      <c r="L49" s="624"/>
      <c r="M49" s="624"/>
      <c r="N49" s="624"/>
      <c r="O49" s="624"/>
      <c r="P49" s="626"/>
    </row>
    <row r="50" spans="1:16" s="213" customFormat="1" ht="14.25" customHeight="1">
      <c r="A50" s="217">
        <v>30</v>
      </c>
      <c r="B50" s="218" t="s">
        <v>61</v>
      </c>
      <c r="C50" s="219" t="s">
        <v>211</v>
      </c>
      <c r="D50" s="208" t="s">
        <v>97</v>
      </c>
      <c r="E50" s="220">
        <v>1</v>
      </c>
      <c r="F50" s="27"/>
      <c r="G50" s="624"/>
      <c r="H50" s="625"/>
      <c r="I50" s="624"/>
      <c r="J50" s="624"/>
      <c r="K50" s="624"/>
      <c r="L50" s="624"/>
      <c r="M50" s="624"/>
      <c r="N50" s="624"/>
      <c r="O50" s="624"/>
      <c r="P50" s="626"/>
    </row>
    <row r="51" spans="1:16" s="213" customFormat="1" ht="14.25" customHeight="1">
      <c r="A51" s="217">
        <v>31</v>
      </c>
      <c r="B51" s="218" t="s">
        <v>61</v>
      </c>
      <c r="C51" s="219" t="s">
        <v>212</v>
      </c>
      <c r="D51" s="208" t="s">
        <v>97</v>
      </c>
      <c r="E51" s="220">
        <v>7</v>
      </c>
      <c r="F51" s="27"/>
      <c r="G51" s="624"/>
      <c r="H51" s="625"/>
      <c r="I51" s="624"/>
      <c r="J51" s="624"/>
      <c r="K51" s="624"/>
      <c r="L51" s="624"/>
      <c r="M51" s="624"/>
      <c r="N51" s="624"/>
      <c r="O51" s="624"/>
      <c r="P51" s="626"/>
    </row>
    <row r="52" spans="1:16" s="213" customFormat="1" ht="14.25" customHeight="1">
      <c r="A52" s="217">
        <v>32</v>
      </c>
      <c r="B52" s="218" t="s">
        <v>61</v>
      </c>
      <c r="C52" s="216" t="s">
        <v>213</v>
      </c>
      <c r="D52" s="208" t="s">
        <v>97</v>
      </c>
      <c r="E52" s="220">
        <v>7</v>
      </c>
      <c r="F52" s="27"/>
      <c r="G52" s="624"/>
      <c r="H52" s="625"/>
      <c r="I52" s="624"/>
      <c r="J52" s="624"/>
      <c r="K52" s="624"/>
      <c r="L52" s="624"/>
      <c r="M52" s="624"/>
      <c r="N52" s="624"/>
      <c r="O52" s="624"/>
      <c r="P52" s="626"/>
    </row>
    <row r="53" spans="1:16" s="213" customFormat="1" ht="14.25" customHeight="1">
      <c r="A53" s="217">
        <v>33</v>
      </c>
      <c r="B53" s="218" t="s">
        <v>61</v>
      </c>
      <c r="C53" s="219" t="s">
        <v>214</v>
      </c>
      <c r="D53" s="208" t="s">
        <v>97</v>
      </c>
      <c r="E53" s="220">
        <v>7</v>
      </c>
      <c r="F53" s="27"/>
      <c r="G53" s="624"/>
      <c r="H53" s="625"/>
      <c r="I53" s="624"/>
      <c r="J53" s="624"/>
      <c r="K53" s="624"/>
      <c r="L53" s="624"/>
      <c r="M53" s="624"/>
      <c r="N53" s="624"/>
      <c r="O53" s="624"/>
      <c r="P53" s="626"/>
    </row>
    <row r="54" spans="1:16" s="213" customFormat="1" ht="14.25" customHeight="1">
      <c r="A54" s="217">
        <v>34</v>
      </c>
      <c r="B54" s="218" t="s">
        <v>61</v>
      </c>
      <c r="C54" s="219" t="s">
        <v>215</v>
      </c>
      <c r="D54" s="208" t="s">
        <v>97</v>
      </c>
      <c r="E54" s="220">
        <v>5</v>
      </c>
      <c r="F54" s="27"/>
      <c r="G54" s="624"/>
      <c r="H54" s="625"/>
      <c r="I54" s="624"/>
      <c r="J54" s="624"/>
      <c r="K54" s="624"/>
      <c r="L54" s="624"/>
      <c r="M54" s="624"/>
      <c r="N54" s="624"/>
      <c r="O54" s="624"/>
      <c r="P54" s="626"/>
    </row>
    <row r="55" spans="1:16" s="213" customFormat="1" ht="14.25" customHeight="1">
      <c r="A55" s="217">
        <v>35</v>
      </c>
      <c r="B55" s="218" t="s">
        <v>61</v>
      </c>
      <c r="C55" s="216" t="s">
        <v>213</v>
      </c>
      <c r="D55" s="208" t="s">
        <v>97</v>
      </c>
      <c r="E55" s="220">
        <v>5</v>
      </c>
      <c r="F55" s="27"/>
      <c r="G55" s="624"/>
      <c r="H55" s="625"/>
      <c r="I55" s="624"/>
      <c r="J55" s="624"/>
      <c r="K55" s="624"/>
      <c r="L55" s="624"/>
      <c r="M55" s="624"/>
      <c r="N55" s="624"/>
      <c r="O55" s="624"/>
      <c r="P55" s="626"/>
    </row>
    <row r="56" spans="1:16" s="213" customFormat="1" ht="14.25" customHeight="1">
      <c r="A56" s="217">
        <v>36</v>
      </c>
      <c r="B56" s="218" t="s">
        <v>61</v>
      </c>
      <c r="C56" s="219" t="s">
        <v>214</v>
      </c>
      <c r="D56" s="208" t="s">
        <v>97</v>
      </c>
      <c r="E56" s="220">
        <v>5</v>
      </c>
      <c r="F56" s="27"/>
      <c r="G56" s="624"/>
      <c r="H56" s="625"/>
      <c r="I56" s="624"/>
      <c r="J56" s="624"/>
      <c r="K56" s="624"/>
      <c r="L56" s="624"/>
      <c r="M56" s="624"/>
      <c r="N56" s="624"/>
      <c r="O56" s="624"/>
      <c r="P56" s="626"/>
    </row>
    <row r="57" spans="1:16" s="213" customFormat="1" ht="14.25" customHeight="1">
      <c r="A57" s="217">
        <v>37</v>
      </c>
      <c r="B57" s="218" t="s">
        <v>61</v>
      </c>
      <c r="C57" s="219" t="s">
        <v>216</v>
      </c>
      <c r="D57" s="208" t="s">
        <v>97</v>
      </c>
      <c r="E57" s="220">
        <v>6</v>
      </c>
      <c r="F57" s="27"/>
      <c r="G57" s="624"/>
      <c r="H57" s="625"/>
      <c r="I57" s="624"/>
      <c r="J57" s="624"/>
      <c r="K57" s="624"/>
      <c r="L57" s="624"/>
      <c r="M57" s="624"/>
      <c r="N57" s="624"/>
      <c r="O57" s="624"/>
      <c r="P57" s="626"/>
    </row>
    <row r="58" spans="1:16" s="213" customFormat="1" ht="14.25" customHeight="1">
      <c r="A58" s="217">
        <v>38</v>
      </c>
      <c r="B58" s="218" t="s">
        <v>61</v>
      </c>
      <c r="C58" s="219" t="s">
        <v>217</v>
      </c>
      <c r="D58" s="208" t="s">
        <v>97</v>
      </c>
      <c r="E58" s="220">
        <v>6</v>
      </c>
      <c r="F58" s="27"/>
      <c r="G58" s="624"/>
      <c r="H58" s="625"/>
      <c r="I58" s="624"/>
      <c r="J58" s="624"/>
      <c r="K58" s="624"/>
      <c r="L58" s="624"/>
      <c r="M58" s="624"/>
      <c r="N58" s="624"/>
      <c r="O58" s="624"/>
      <c r="P58" s="626"/>
    </row>
    <row r="59" spans="1:16" s="213" customFormat="1" ht="24.75" customHeight="1">
      <c r="A59" s="217">
        <v>39</v>
      </c>
      <c r="B59" s="218" t="s">
        <v>61</v>
      </c>
      <c r="C59" s="219" t="s">
        <v>218</v>
      </c>
      <c r="D59" s="208" t="s">
        <v>92</v>
      </c>
      <c r="E59" s="220">
        <v>4</v>
      </c>
      <c r="F59" s="27"/>
      <c r="G59" s="624"/>
      <c r="H59" s="625"/>
      <c r="I59" s="624"/>
      <c r="J59" s="624"/>
      <c r="K59" s="624"/>
      <c r="L59" s="624"/>
      <c r="M59" s="624"/>
      <c r="N59" s="624"/>
      <c r="O59" s="624"/>
      <c r="P59" s="626"/>
    </row>
    <row r="60" spans="1:16" s="213" customFormat="1" ht="24.75" customHeight="1">
      <c r="A60" s="217">
        <v>40</v>
      </c>
      <c r="B60" s="218" t="s">
        <v>61</v>
      </c>
      <c r="C60" s="219" t="s">
        <v>219</v>
      </c>
      <c r="D60" s="208" t="s">
        <v>92</v>
      </c>
      <c r="E60" s="220">
        <v>2</v>
      </c>
      <c r="F60" s="27"/>
      <c r="G60" s="624"/>
      <c r="H60" s="625"/>
      <c r="I60" s="624"/>
      <c r="J60" s="624"/>
      <c r="K60" s="624"/>
      <c r="L60" s="624"/>
      <c r="M60" s="624"/>
      <c r="N60" s="624"/>
      <c r="O60" s="624"/>
      <c r="P60" s="626"/>
    </row>
    <row r="61" spans="1:16" s="213" customFormat="1" ht="24.75" customHeight="1">
      <c r="A61" s="217">
        <v>41</v>
      </c>
      <c r="B61" s="218" t="s">
        <v>61</v>
      </c>
      <c r="C61" s="219" t="s">
        <v>220</v>
      </c>
      <c r="D61" s="208" t="s">
        <v>92</v>
      </c>
      <c r="E61" s="220">
        <v>11</v>
      </c>
      <c r="F61" s="27"/>
      <c r="G61" s="624"/>
      <c r="H61" s="625"/>
      <c r="I61" s="624"/>
      <c r="J61" s="624"/>
      <c r="K61" s="624"/>
      <c r="L61" s="624"/>
      <c r="M61" s="624"/>
      <c r="N61" s="624"/>
      <c r="O61" s="624"/>
      <c r="P61" s="626"/>
    </row>
    <row r="62" spans="1:16" s="213" customFormat="1" ht="24.75" customHeight="1">
      <c r="A62" s="217">
        <v>42</v>
      </c>
      <c r="B62" s="218" t="s">
        <v>61</v>
      </c>
      <c r="C62" s="219" t="s">
        <v>221</v>
      </c>
      <c r="D62" s="208" t="s">
        <v>92</v>
      </c>
      <c r="E62" s="220">
        <v>4</v>
      </c>
      <c r="F62" s="27"/>
      <c r="G62" s="624"/>
      <c r="H62" s="625"/>
      <c r="I62" s="624"/>
      <c r="J62" s="624"/>
      <c r="K62" s="624"/>
      <c r="L62" s="624"/>
      <c r="M62" s="624"/>
      <c r="N62" s="624"/>
      <c r="O62" s="624"/>
      <c r="P62" s="626"/>
    </row>
    <row r="63" spans="1:16" s="213" customFormat="1" ht="24.75" customHeight="1">
      <c r="A63" s="217">
        <v>43</v>
      </c>
      <c r="B63" s="218" t="s">
        <v>61</v>
      </c>
      <c r="C63" s="219" t="s">
        <v>222</v>
      </c>
      <c r="D63" s="208" t="s">
        <v>92</v>
      </c>
      <c r="E63" s="220">
        <v>7</v>
      </c>
      <c r="F63" s="27"/>
      <c r="G63" s="624"/>
      <c r="H63" s="625"/>
      <c r="I63" s="624"/>
      <c r="J63" s="624"/>
      <c r="K63" s="624"/>
      <c r="L63" s="624"/>
      <c r="M63" s="624"/>
      <c r="N63" s="624"/>
      <c r="O63" s="624"/>
      <c r="P63" s="626"/>
    </row>
    <row r="64" spans="1:16" s="213" customFormat="1" ht="13.5" customHeight="1">
      <c r="A64" s="217">
        <v>44</v>
      </c>
      <c r="B64" s="218" t="s">
        <v>61</v>
      </c>
      <c r="C64" s="219" t="s">
        <v>223</v>
      </c>
      <c r="D64" s="208" t="s">
        <v>92</v>
      </c>
      <c r="E64" s="220">
        <v>4</v>
      </c>
      <c r="F64" s="27"/>
      <c r="G64" s="624"/>
      <c r="H64" s="625"/>
      <c r="I64" s="624"/>
      <c r="J64" s="624"/>
      <c r="K64" s="624"/>
      <c r="L64" s="624"/>
      <c r="M64" s="624"/>
      <c r="N64" s="624"/>
      <c r="O64" s="624"/>
      <c r="P64" s="626"/>
    </row>
    <row r="65" spans="1:17" s="213" customFormat="1" ht="13.5" customHeight="1">
      <c r="A65" s="217">
        <v>45</v>
      </c>
      <c r="B65" s="218" t="s">
        <v>61</v>
      </c>
      <c r="C65" s="219" t="s">
        <v>224</v>
      </c>
      <c r="D65" s="208" t="s">
        <v>92</v>
      </c>
      <c r="E65" s="220">
        <v>2</v>
      </c>
      <c r="F65" s="27"/>
      <c r="G65" s="624"/>
      <c r="H65" s="625"/>
      <c r="I65" s="624"/>
      <c r="J65" s="624"/>
      <c r="K65" s="624"/>
      <c r="L65" s="624"/>
      <c r="M65" s="624"/>
      <c r="N65" s="624"/>
      <c r="O65" s="624"/>
      <c r="P65" s="626"/>
    </row>
    <row r="66" spans="1:17" s="213" customFormat="1" ht="13.5" customHeight="1">
      <c r="A66" s="217">
        <v>46</v>
      </c>
      <c r="B66" s="218" t="s">
        <v>61</v>
      </c>
      <c r="C66" s="219" t="s">
        <v>225</v>
      </c>
      <c r="D66" s="208" t="s">
        <v>92</v>
      </c>
      <c r="E66" s="220">
        <v>8</v>
      </c>
      <c r="F66" s="27"/>
      <c r="G66" s="624"/>
      <c r="H66" s="625"/>
      <c r="I66" s="624"/>
      <c r="J66" s="624"/>
      <c r="K66" s="624"/>
      <c r="L66" s="624"/>
      <c r="M66" s="624"/>
      <c r="N66" s="624"/>
      <c r="O66" s="624"/>
      <c r="P66" s="626"/>
    </row>
    <row r="67" spans="1:17" s="213" customFormat="1" ht="13.5" customHeight="1">
      <c r="A67" s="217">
        <v>47</v>
      </c>
      <c r="B67" s="218" t="s">
        <v>61</v>
      </c>
      <c r="C67" s="219" t="s">
        <v>226</v>
      </c>
      <c r="D67" s="208" t="s">
        <v>92</v>
      </c>
      <c r="E67" s="220">
        <v>4</v>
      </c>
      <c r="F67" s="27"/>
      <c r="G67" s="624"/>
      <c r="H67" s="625"/>
      <c r="I67" s="624"/>
      <c r="J67" s="624"/>
      <c r="K67" s="624"/>
      <c r="L67" s="624"/>
      <c r="M67" s="624"/>
      <c r="N67" s="624"/>
      <c r="O67" s="624"/>
      <c r="P67" s="626"/>
    </row>
    <row r="68" spans="1:17" s="213" customFormat="1" ht="13.5" customHeight="1">
      <c r="A68" s="217">
        <v>48</v>
      </c>
      <c r="B68" s="218" t="s">
        <v>61</v>
      </c>
      <c r="C68" s="219" t="s">
        <v>227</v>
      </c>
      <c r="D68" s="208" t="s">
        <v>92</v>
      </c>
      <c r="E68" s="220">
        <v>7</v>
      </c>
      <c r="F68" s="27"/>
      <c r="G68" s="624"/>
      <c r="H68" s="625"/>
      <c r="I68" s="624"/>
      <c r="J68" s="624"/>
      <c r="K68" s="624"/>
      <c r="L68" s="624"/>
      <c r="M68" s="624"/>
      <c r="N68" s="624"/>
      <c r="O68" s="624"/>
      <c r="P68" s="626"/>
    </row>
    <row r="69" spans="1:17" s="213" customFormat="1" ht="13.5" customHeight="1">
      <c r="A69" s="217">
        <v>49</v>
      </c>
      <c r="B69" s="218" t="s">
        <v>61</v>
      </c>
      <c r="C69" s="219" t="s">
        <v>228</v>
      </c>
      <c r="D69" s="208" t="s">
        <v>109</v>
      </c>
      <c r="E69" s="220">
        <v>1</v>
      </c>
      <c r="F69" s="27"/>
      <c r="G69" s="624"/>
      <c r="H69" s="625"/>
      <c r="I69" s="624"/>
      <c r="J69" s="624"/>
      <c r="K69" s="624"/>
      <c r="L69" s="624"/>
      <c r="M69" s="624"/>
      <c r="N69" s="624"/>
      <c r="O69" s="624"/>
      <c r="P69" s="626"/>
    </row>
    <row r="70" spans="1:17" s="213" customFormat="1" ht="13.5" customHeight="1">
      <c r="A70" s="217">
        <v>50</v>
      </c>
      <c r="B70" s="218" t="s">
        <v>61</v>
      </c>
      <c r="C70" s="219" t="s">
        <v>229</v>
      </c>
      <c r="D70" s="208" t="s">
        <v>109</v>
      </c>
      <c r="E70" s="220">
        <v>1</v>
      </c>
      <c r="F70" s="27"/>
      <c r="G70" s="624"/>
      <c r="H70" s="625"/>
      <c r="I70" s="624"/>
      <c r="J70" s="624"/>
      <c r="K70" s="624"/>
      <c r="L70" s="624"/>
      <c r="M70" s="624"/>
      <c r="N70" s="624"/>
      <c r="O70" s="624"/>
      <c r="P70" s="626"/>
    </row>
    <row r="71" spans="1:17" s="213" customFormat="1" ht="13.5" customHeight="1">
      <c r="A71" s="217">
        <v>51</v>
      </c>
      <c r="B71" s="218" t="s">
        <v>61</v>
      </c>
      <c r="C71" s="219" t="s">
        <v>230</v>
      </c>
      <c r="D71" s="208" t="s">
        <v>109</v>
      </c>
      <c r="E71" s="220">
        <v>1</v>
      </c>
      <c r="F71" s="27"/>
      <c r="G71" s="624"/>
      <c r="H71" s="625"/>
      <c r="I71" s="624"/>
      <c r="J71" s="624"/>
      <c r="K71" s="624"/>
      <c r="L71" s="624"/>
      <c r="M71" s="624"/>
      <c r="N71" s="624"/>
      <c r="O71" s="624"/>
      <c r="P71" s="626"/>
    </row>
    <row r="72" spans="1:17" s="213" customFormat="1" ht="13.5" customHeight="1">
      <c r="A72" s="217">
        <v>52</v>
      </c>
      <c r="B72" s="218" t="s">
        <v>61</v>
      </c>
      <c r="C72" s="219" t="s">
        <v>155</v>
      </c>
      <c r="D72" s="208" t="s">
        <v>109</v>
      </c>
      <c r="E72" s="220">
        <v>1</v>
      </c>
      <c r="F72" s="27"/>
      <c r="G72" s="624"/>
      <c r="H72" s="625"/>
      <c r="I72" s="624"/>
      <c r="J72" s="624"/>
      <c r="K72" s="624"/>
      <c r="L72" s="624"/>
      <c r="M72" s="624"/>
      <c r="N72" s="624"/>
      <c r="O72" s="624"/>
      <c r="P72" s="626"/>
    </row>
    <row r="73" spans="1:17" s="213" customFormat="1" ht="13.5" customHeight="1">
      <c r="A73" s="217">
        <v>53</v>
      </c>
      <c r="B73" s="218" t="s">
        <v>61</v>
      </c>
      <c r="C73" s="219" t="s">
        <v>231</v>
      </c>
      <c r="D73" s="208" t="s">
        <v>109</v>
      </c>
      <c r="E73" s="220">
        <v>1</v>
      </c>
      <c r="F73" s="27"/>
      <c r="G73" s="624"/>
      <c r="H73" s="625"/>
      <c r="I73" s="624"/>
      <c r="J73" s="624"/>
      <c r="K73" s="624"/>
      <c r="L73" s="624"/>
      <c r="M73" s="624"/>
      <c r="N73" s="624"/>
      <c r="O73" s="624"/>
      <c r="P73" s="626"/>
    </row>
    <row r="74" spans="1:17" s="213" customFormat="1" ht="27.75" customHeight="1">
      <c r="A74" s="217">
        <v>54</v>
      </c>
      <c r="B74" s="218" t="s">
        <v>61</v>
      </c>
      <c r="C74" s="219" t="s">
        <v>232</v>
      </c>
      <c r="D74" s="208" t="s">
        <v>97</v>
      </c>
      <c r="E74" s="220">
        <v>1</v>
      </c>
      <c r="F74" s="27"/>
      <c r="G74" s="624"/>
      <c r="H74" s="625"/>
      <c r="I74" s="624"/>
      <c r="J74" s="624"/>
      <c r="K74" s="624"/>
      <c r="L74" s="624"/>
      <c r="M74" s="624"/>
      <c r="N74" s="624"/>
      <c r="O74" s="624"/>
      <c r="P74" s="626"/>
    </row>
    <row r="75" spans="1:17" s="213" customFormat="1" ht="12.75" customHeight="1">
      <c r="A75" s="217">
        <v>55</v>
      </c>
      <c r="B75" s="218" t="s">
        <v>61</v>
      </c>
      <c r="C75" s="219" t="s">
        <v>233</v>
      </c>
      <c r="D75" s="208" t="s">
        <v>97</v>
      </c>
      <c r="E75" s="220">
        <v>1</v>
      </c>
      <c r="F75" s="27"/>
      <c r="G75" s="624"/>
      <c r="H75" s="625"/>
      <c r="I75" s="624"/>
      <c r="J75" s="624"/>
      <c r="K75" s="624"/>
      <c r="L75" s="624"/>
      <c r="M75" s="624"/>
      <c r="N75" s="624"/>
      <c r="O75" s="624"/>
      <c r="P75" s="626"/>
    </row>
    <row r="76" spans="1:17" s="213" customFormat="1" ht="12.75" customHeight="1">
      <c r="A76" s="217">
        <v>56</v>
      </c>
      <c r="B76" s="218" t="s">
        <v>61</v>
      </c>
      <c r="C76" s="219" t="s">
        <v>234</v>
      </c>
      <c r="D76" s="208" t="s">
        <v>97</v>
      </c>
      <c r="E76" s="220">
        <v>1</v>
      </c>
      <c r="F76" s="27"/>
      <c r="G76" s="624"/>
      <c r="H76" s="625"/>
      <c r="I76" s="624"/>
      <c r="J76" s="624"/>
      <c r="K76" s="624"/>
      <c r="L76" s="624"/>
      <c r="M76" s="624"/>
      <c r="N76" s="624"/>
      <c r="O76" s="624"/>
      <c r="P76" s="626"/>
    </row>
    <row r="77" spans="1:17" s="213" customFormat="1" ht="12.75" customHeight="1">
      <c r="A77" s="217">
        <v>57</v>
      </c>
      <c r="B77" s="218" t="s">
        <v>61</v>
      </c>
      <c r="C77" s="219" t="s">
        <v>235</v>
      </c>
      <c r="D77" s="208" t="s">
        <v>97</v>
      </c>
      <c r="E77" s="220">
        <v>1</v>
      </c>
      <c r="F77" s="27"/>
      <c r="G77" s="624"/>
      <c r="H77" s="625"/>
      <c r="I77" s="624"/>
      <c r="J77" s="624"/>
      <c r="K77" s="624"/>
      <c r="L77" s="624"/>
      <c r="M77" s="624"/>
      <c r="N77" s="624"/>
      <c r="O77" s="624"/>
      <c r="P77" s="626"/>
    </row>
    <row r="78" spans="1:17" s="213" customFormat="1" ht="12.75" customHeight="1">
      <c r="A78" s="217">
        <v>58</v>
      </c>
      <c r="B78" s="218" t="s">
        <v>61</v>
      </c>
      <c r="C78" s="219" t="s">
        <v>236</v>
      </c>
      <c r="D78" s="208" t="s">
        <v>97</v>
      </c>
      <c r="E78" s="220">
        <v>1</v>
      </c>
      <c r="F78" s="27"/>
      <c r="G78" s="624"/>
      <c r="H78" s="625"/>
      <c r="I78" s="624"/>
      <c r="J78" s="624"/>
      <c r="K78" s="624"/>
      <c r="L78" s="624"/>
      <c r="M78" s="624"/>
      <c r="N78" s="624"/>
      <c r="O78" s="624"/>
      <c r="P78" s="626"/>
    </row>
    <row r="79" spans="1:17" ht="14.25" customHeight="1" thickBot="1">
      <c r="A79" s="45"/>
      <c r="B79" s="46"/>
      <c r="C79" s="47"/>
      <c r="D79" s="48"/>
      <c r="E79" s="49"/>
      <c r="F79" s="50"/>
      <c r="G79" s="50"/>
      <c r="H79" s="50"/>
      <c r="I79" s="50"/>
      <c r="J79" s="50"/>
      <c r="K79" s="50"/>
      <c r="L79" s="50"/>
      <c r="M79" s="50"/>
      <c r="N79" s="50"/>
      <c r="O79" s="28"/>
      <c r="P79" s="29"/>
      <c r="Q79" s="8"/>
    </row>
    <row r="80" spans="1:17" ht="13.5" thickBot="1">
      <c r="A80" s="124"/>
      <c r="B80" s="125"/>
      <c r="C80" s="725" t="s">
        <v>65</v>
      </c>
      <c r="D80" s="726"/>
      <c r="E80" s="726"/>
      <c r="F80" s="726"/>
      <c r="G80" s="726"/>
      <c r="H80" s="726"/>
      <c r="I80" s="726"/>
      <c r="J80" s="726"/>
      <c r="K80" s="727"/>
      <c r="L80" s="632">
        <f>SUM(L20:L79)</f>
        <v>0</v>
      </c>
      <c r="M80" s="632">
        <f>SUM(M20:M79)</f>
        <v>0</v>
      </c>
      <c r="N80" s="632">
        <f>SUM(N20:N79)</f>
        <v>0</v>
      </c>
      <c r="O80" s="632">
        <f>SUM(O20:O79)</f>
        <v>0</v>
      </c>
      <c r="P80" s="633">
        <f>SUM(P20:P79)</f>
        <v>0</v>
      </c>
    </row>
    <row r="81" spans="1:15" s="33" customFormat="1">
      <c r="C81" s="34"/>
      <c r="D81" s="34"/>
      <c r="E81" s="34"/>
    </row>
    <row r="82" spans="1:15" s="33" customFormat="1">
      <c r="A82" s="710" t="s">
        <v>14</v>
      </c>
      <c r="B82" s="710"/>
      <c r="C82" s="52">
        <f>PBK!C41</f>
        <v>0</v>
      </c>
      <c r="D82" s="728">
        <f>PBK!D41</f>
        <v>0</v>
      </c>
      <c r="E82" s="729"/>
      <c r="G82" s="710" t="s">
        <v>39</v>
      </c>
      <c r="H82" s="710"/>
      <c r="I82" s="730">
        <f>PBK!C46</f>
        <v>0</v>
      </c>
      <c r="J82" s="730"/>
      <c r="K82" s="730"/>
      <c r="L82" s="730"/>
      <c r="M82" s="730"/>
      <c r="N82" s="731">
        <f>D82</f>
        <v>0</v>
      </c>
      <c r="O82" s="710"/>
    </row>
    <row r="83" spans="1:15" s="33" customFormat="1">
      <c r="C83" s="53" t="s">
        <v>45</v>
      </c>
      <c r="D83" s="34"/>
      <c r="E83" s="34"/>
      <c r="K83" s="53" t="s">
        <v>45</v>
      </c>
    </row>
    <row r="84" spans="1:15" s="33" customFormat="1">
      <c r="C84" s="34"/>
      <c r="D84" s="34"/>
      <c r="E84" s="34"/>
    </row>
    <row r="85" spans="1:15" s="33" customFormat="1">
      <c r="A85" s="710" t="s">
        <v>15</v>
      </c>
      <c r="B85" s="710"/>
      <c r="C85" s="34">
        <f>PBK!C44</f>
        <v>0</v>
      </c>
      <c r="D85" s="34"/>
      <c r="E85" s="34"/>
      <c r="G85" s="710"/>
      <c r="H85" s="710"/>
      <c r="I85" s="33">
        <f>PBK!C49</f>
        <v>0</v>
      </c>
    </row>
    <row r="86" spans="1:15" s="33" customFormat="1">
      <c r="C86" s="34"/>
      <c r="D86" s="34"/>
      <c r="E86" s="34"/>
    </row>
    <row r="87" spans="1:15" s="33" customFormat="1">
      <c r="C87" s="34"/>
      <c r="D87" s="34"/>
      <c r="E87" s="34"/>
    </row>
    <row r="88" spans="1:15" s="33" customFormat="1">
      <c r="C88" s="34"/>
      <c r="D88" s="34"/>
      <c r="E88" s="34"/>
    </row>
    <row r="89" spans="1:15" s="33" customFormat="1">
      <c r="C89" s="34"/>
      <c r="D89" s="34"/>
      <c r="E89" s="34"/>
    </row>
    <row r="90" spans="1:15" s="33" customFormat="1">
      <c r="C90" s="34"/>
      <c r="D90" s="34"/>
      <c r="E90" s="34"/>
    </row>
    <row r="91" spans="1:15" s="33" customFormat="1">
      <c r="C91" s="34"/>
      <c r="D91" s="34"/>
      <c r="E91" s="34"/>
    </row>
    <row r="92" spans="1:15" s="33" customFormat="1">
      <c r="C92" s="34"/>
      <c r="D92" s="34"/>
      <c r="E92" s="34"/>
    </row>
    <row r="93" spans="1:15" s="33" customFormat="1">
      <c r="C93" s="34"/>
      <c r="D93" s="34"/>
      <c r="E93" s="34"/>
    </row>
    <row r="94" spans="1:15" s="33" customFormat="1">
      <c r="C94" s="34"/>
      <c r="D94" s="34"/>
      <c r="E94" s="34"/>
    </row>
    <row r="95" spans="1:15" s="33" customFormat="1">
      <c r="C95" s="34"/>
      <c r="D95" s="34"/>
      <c r="E95" s="34"/>
    </row>
    <row r="96" spans="1:15" s="33" customFormat="1">
      <c r="C96" s="34"/>
      <c r="D96" s="34"/>
      <c r="E96" s="34"/>
    </row>
    <row r="97" spans="3:5" s="33" customFormat="1">
      <c r="C97" s="34"/>
      <c r="D97" s="34"/>
      <c r="E97" s="34"/>
    </row>
    <row r="98" spans="3:5" s="33" customFormat="1">
      <c r="C98" s="34"/>
      <c r="D98" s="34"/>
      <c r="E98" s="34"/>
    </row>
    <row r="99" spans="3:5" s="33" customFormat="1">
      <c r="C99" s="34"/>
      <c r="D99" s="34"/>
      <c r="E99" s="34"/>
    </row>
    <row r="100" spans="3:5" s="33" customFormat="1">
      <c r="C100" s="34"/>
      <c r="D100" s="34"/>
      <c r="E100" s="34"/>
    </row>
    <row r="101" spans="3:5" s="33" customFormat="1">
      <c r="C101" s="34"/>
      <c r="D101" s="34"/>
      <c r="E101" s="34"/>
    </row>
    <row r="102" spans="3:5" s="33" customFormat="1">
      <c r="C102" s="34"/>
      <c r="D102" s="34"/>
      <c r="E102" s="34"/>
    </row>
    <row r="103" spans="3:5" s="33" customFormat="1">
      <c r="C103" s="34"/>
      <c r="D103" s="34"/>
      <c r="E103" s="34"/>
    </row>
    <row r="104" spans="3:5" s="33" customFormat="1">
      <c r="C104" s="34"/>
      <c r="D104" s="34"/>
      <c r="E104" s="34"/>
    </row>
    <row r="105" spans="3:5" s="33" customFormat="1">
      <c r="C105" s="34"/>
      <c r="D105" s="34"/>
      <c r="E105" s="34"/>
    </row>
    <row r="106" spans="3:5" s="33" customFormat="1">
      <c r="C106" s="34"/>
      <c r="D106" s="34"/>
      <c r="E106" s="34"/>
    </row>
    <row r="107" spans="3:5" s="33" customFormat="1">
      <c r="C107" s="34"/>
      <c r="D107" s="34"/>
      <c r="E107" s="34"/>
    </row>
    <row r="108" spans="3:5" s="33" customFormat="1">
      <c r="C108" s="34"/>
      <c r="D108" s="34"/>
      <c r="E108" s="34"/>
    </row>
    <row r="109" spans="3:5" s="33" customFormat="1">
      <c r="C109" s="34"/>
      <c r="D109" s="34"/>
      <c r="E109" s="34"/>
    </row>
    <row r="110" spans="3:5" s="33" customFormat="1">
      <c r="C110" s="34"/>
      <c r="D110" s="34"/>
      <c r="E110" s="34"/>
    </row>
    <row r="111" spans="3:5" s="33" customFormat="1">
      <c r="C111" s="34"/>
      <c r="D111" s="34"/>
      <c r="E111" s="34"/>
    </row>
    <row r="112" spans="3:5" s="33" customFormat="1">
      <c r="C112" s="34"/>
      <c r="D112" s="34"/>
      <c r="E112" s="34"/>
    </row>
    <row r="113" spans="3:5" s="33" customFormat="1">
      <c r="C113" s="34"/>
      <c r="D113" s="34"/>
      <c r="E113" s="34"/>
    </row>
    <row r="114" spans="3:5" s="33" customFormat="1">
      <c r="C114" s="34"/>
      <c r="D114" s="34"/>
      <c r="E114" s="34"/>
    </row>
    <row r="115" spans="3:5" s="33" customFormat="1">
      <c r="C115" s="34"/>
      <c r="D115" s="34"/>
      <c r="E115" s="34"/>
    </row>
    <row r="116" spans="3:5" s="33" customFormat="1">
      <c r="C116" s="34"/>
      <c r="D116" s="34"/>
      <c r="E116" s="34"/>
    </row>
    <row r="117" spans="3:5" s="33" customFormat="1">
      <c r="C117" s="34"/>
      <c r="D117" s="34"/>
      <c r="E117" s="34"/>
    </row>
    <row r="118" spans="3:5" s="33" customFormat="1">
      <c r="C118" s="34"/>
      <c r="D118" s="34"/>
      <c r="E118" s="34"/>
    </row>
    <row r="119" spans="3:5" s="33" customFormat="1">
      <c r="C119" s="34"/>
      <c r="D119" s="34"/>
      <c r="E119" s="34"/>
    </row>
    <row r="120" spans="3:5" s="33" customFormat="1">
      <c r="C120" s="34"/>
      <c r="D120" s="34"/>
      <c r="E120" s="34"/>
    </row>
    <row r="121" spans="3:5" s="33" customFormat="1">
      <c r="C121" s="34"/>
      <c r="D121" s="34"/>
      <c r="E121" s="34"/>
    </row>
    <row r="122" spans="3:5" s="33" customFormat="1">
      <c r="C122" s="34"/>
      <c r="D122" s="34"/>
      <c r="E122" s="34"/>
    </row>
    <row r="123" spans="3:5" s="33" customFormat="1">
      <c r="C123" s="34"/>
      <c r="D123" s="34"/>
      <c r="E123" s="34"/>
    </row>
    <row r="124" spans="3:5" s="33" customFormat="1">
      <c r="C124" s="34"/>
      <c r="D124" s="34"/>
      <c r="E124" s="34"/>
    </row>
    <row r="125" spans="3:5" s="33" customFormat="1">
      <c r="C125" s="34"/>
      <c r="D125" s="34"/>
      <c r="E125" s="34"/>
    </row>
    <row r="126" spans="3:5" s="33" customFormat="1">
      <c r="C126" s="34"/>
      <c r="D126" s="34"/>
      <c r="E126" s="34"/>
    </row>
    <row r="127" spans="3:5" s="33" customFormat="1">
      <c r="C127" s="34"/>
      <c r="D127" s="34"/>
      <c r="E127" s="34"/>
    </row>
    <row r="128" spans="3:5" s="33" customFormat="1">
      <c r="C128" s="34"/>
      <c r="D128" s="34"/>
      <c r="E128" s="34"/>
    </row>
    <row r="129" spans="3:5" s="33" customFormat="1">
      <c r="C129" s="34"/>
      <c r="D129" s="34"/>
      <c r="E129" s="34"/>
    </row>
    <row r="130" spans="3:5" s="33" customFormat="1">
      <c r="C130" s="34"/>
      <c r="D130" s="34"/>
      <c r="E130" s="34"/>
    </row>
    <row r="131" spans="3:5" s="33" customFormat="1">
      <c r="C131" s="34"/>
      <c r="D131" s="34"/>
      <c r="E131" s="34"/>
    </row>
    <row r="132" spans="3:5" s="33" customFormat="1">
      <c r="C132" s="34"/>
      <c r="D132" s="34"/>
      <c r="E132" s="34"/>
    </row>
    <row r="133" spans="3:5" s="33" customFormat="1">
      <c r="C133" s="34"/>
      <c r="D133" s="34"/>
      <c r="E133" s="34"/>
    </row>
    <row r="134" spans="3:5" s="33" customFormat="1">
      <c r="C134" s="34"/>
      <c r="D134" s="34"/>
      <c r="E134" s="34"/>
    </row>
    <row r="135" spans="3:5" s="33" customFormat="1">
      <c r="C135" s="34"/>
      <c r="D135" s="34"/>
      <c r="E135" s="34"/>
    </row>
    <row r="136" spans="3:5" s="33" customFormat="1">
      <c r="C136" s="34"/>
      <c r="D136" s="34"/>
      <c r="E136" s="34"/>
    </row>
    <row r="137" spans="3:5" s="33" customFormat="1">
      <c r="C137" s="34"/>
      <c r="D137" s="34"/>
      <c r="E137" s="34"/>
    </row>
    <row r="138" spans="3:5" s="33" customFormat="1">
      <c r="C138" s="34"/>
      <c r="D138" s="34"/>
      <c r="E138" s="34"/>
    </row>
    <row r="139" spans="3:5" s="33" customFormat="1">
      <c r="C139" s="34"/>
      <c r="D139" s="34"/>
      <c r="E139" s="34"/>
    </row>
    <row r="140" spans="3:5" s="33" customFormat="1">
      <c r="C140" s="34"/>
      <c r="D140" s="34"/>
      <c r="E140" s="34"/>
    </row>
    <row r="141" spans="3:5" s="33" customFormat="1">
      <c r="C141" s="34"/>
      <c r="D141" s="34"/>
      <c r="E141" s="34"/>
    </row>
    <row r="142" spans="3:5" s="33" customFormat="1">
      <c r="C142" s="34"/>
      <c r="D142" s="34"/>
      <c r="E142" s="34"/>
    </row>
    <row r="143" spans="3:5" s="33" customFormat="1">
      <c r="C143" s="34"/>
      <c r="D143" s="34"/>
      <c r="E143" s="34"/>
    </row>
    <row r="144" spans="3:5" s="33" customFormat="1">
      <c r="C144" s="34"/>
      <c r="D144" s="34"/>
      <c r="E144" s="34"/>
    </row>
    <row r="145" spans="3:5" s="33" customFormat="1">
      <c r="C145" s="34"/>
      <c r="D145" s="34"/>
      <c r="E145" s="34"/>
    </row>
    <row r="146" spans="3:5" s="33" customFormat="1">
      <c r="C146" s="34"/>
      <c r="D146" s="34"/>
      <c r="E146" s="34"/>
    </row>
    <row r="147" spans="3:5" s="33" customFormat="1">
      <c r="C147" s="34"/>
      <c r="D147" s="34"/>
      <c r="E147" s="34"/>
    </row>
    <row r="148" spans="3:5" s="33" customFormat="1">
      <c r="C148" s="34"/>
      <c r="D148" s="34"/>
      <c r="E148" s="34"/>
    </row>
    <row r="149" spans="3:5" s="33" customFormat="1">
      <c r="C149" s="34"/>
      <c r="D149" s="34"/>
      <c r="E149" s="34"/>
    </row>
    <row r="150" spans="3:5" s="33" customFormat="1">
      <c r="C150" s="34"/>
      <c r="D150" s="34"/>
      <c r="E150" s="34"/>
    </row>
    <row r="151" spans="3:5" s="33" customFormat="1">
      <c r="C151" s="34"/>
      <c r="D151" s="34"/>
      <c r="E151" s="34"/>
    </row>
    <row r="152" spans="3:5" s="33" customFormat="1">
      <c r="C152" s="34"/>
      <c r="D152" s="34"/>
      <c r="E152" s="34"/>
    </row>
    <row r="153" spans="3:5" s="33" customFormat="1">
      <c r="C153" s="34"/>
      <c r="D153" s="34"/>
      <c r="E153" s="34"/>
    </row>
    <row r="154" spans="3:5" s="33" customFormat="1">
      <c r="C154" s="34"/>
      <c r="D154" s="34"/>
      <c r="E154" s="34"/>
    </row>
    <row r="155" spans="3:5" s="33" customFormat="1">
      <c r="C155" s="34"/>
      <c r="D155" s="34"/>
      <c r="E155" s="34"/>
    </row>
    <row r="156" spans="3:5" s="33" customFormat="1">
      <c r="C156" s="34"/>
      <c r="D156" s="34"/>
      <c r="E156" s="34"/>
    </row>
    <row r="157" spans="3:5" s="33" customFormat="1">
      <c r="C157" s="34"/>
      <c r="D157" s="34"/>
      <c r="E157" s="34"/>
    </row>
    <row r="158" spans="3:5" s="33" customFormat="1">
      <c r="C158" s="34"/>
      <c r="D158" s="34"/>
      <c r="E158" s="34"/>
    </row>
    <row r="159" spans="3:5" s="33" customFormat="1">
      <c r="C159" s="34"/>
      <c r="D159" s="34"/>
      <c r="E159" s="34"/>
    </row>
    <row r="160" spans="3:5" s="33" customFormat="1">
      <c r="C160" s="34"/>
      <c r="D160" s="34"/>
      <c r="E160" s="34"/>
    </row>
    <row r="161" spans="3:5" s="33" customFormat="1">
      <c r="C161" s="34"/>
      <c r="D161" s="34"/>
      <c r="E161" s="34"/>
    </row>
    <row r="162" spans="3:5" s="33" customFormat="1">
      <c r="C162" s="34"/>
      <c r="D162" s="34"/>
      <c r="E162" s="34"/>
    </row>
    <row r="163" spans="3:5" s="33" customFormat="1">
      <c r="C163" s="34"/>
      <c r="D163" s="34"/>
      <c r="E163" s="34"/>
    </row>
    <row r="164" spans="3:5" s="33" customFormat="1">
      <c r="C164" s="34"/>
      <c r="D164" s="34"/>
      <c r="E164" s="34"/>
    </row>
    <row r="165" spans="3:5" s="33" customFormat="1">
      <c r="C165" s="34"/>
      <c r="D165" s="34"/>
      <c r="E165" s="34"/>
    </row>
    <row r="166" spans="3:5" s="33" customFormat="1">
      <c r="C166" s="34"/>
      <c r="D166" s="34"/>
      <c r="E166" s="34"/>
    </row>
    <row r="167" spans="3:5" s="33" customFormat="1">
      <c r="C167" s="34"/>
      <c r="D167" s="34"/>
      <c r="E167" s="34"/>
    </row>
    <row r="168" spans="3:5" s="33" customFormat="1">
      <c r="C168" s="34"/>
      <c r="D168" s="34"/>
      <c r="E168" s="34"/>
    </row>
    <row r="169" spans="3:5" s="33" customFormat="1">
      <c r="C169" s="34"/>
      <c r="D169" s="34"/>
      <c r="E169" s="34"/>
    </row>
    <row r="170" spans="3:5" s="33" customFormat="1">
      <c r="C170" s="34"/>
      <c r="D170" s="34"/>
      <c r="E170" s="34"/>
    </row>
    <row r="171" spans="3:5" s="33" customFormat="1">
      <c r="C171" s="34"/>
      <c r="D171" s="34"/>
      <c r="E171" s="34"/>
    </row>
    <row r="172" spans="3:5" s="33" customFormat="1">
      <c r="C172" s="34"/>
      <c r="D172" s="34"/>
      <c r="E172" s="34"/>
    </row>
    <row r="173" spans="3:5" s="33" customFormat="1">
      <c r="C173" s="34"/>
      <c r="D173" s="34"/>
      <c r="E173" s="34"/>
    </row>
    <row r="174" spans="3:5" s="33" customFormat="1">
      <c r="C174" s="34"/>
      <c r="D174" s="34"/>
      <c r="E174" s="34"/>
    </row>
    <row r="175" spans="3:5" s="33" customFormat="1">
      <c r="C175" s="34"/>
      <c r="D175" s="34"/>
      <c r="E175" s="34"/>
    </row>
    <row r="176" spans="3:5" s="33" customFormat="1">
      <c r="C176" s="34"/>
      <c r="D176" s="34"/>
      <c r="E176" s="34"/>
    </row>
    <row r="177" spans="3:5" s="33" customFormat="1">
      <c r="C177" s="34"/>
      <c r="D177" s="34"/>
      <c r="E177" s="34"/>
    </row>
    <row r="178" spans="3:5" s="33" customFormat="1">
      <c r="C178" s="34"/>
      <c r="D178" s="34"/>
      <c r="E178" s="34"/>
    </row>
    <row r="179" spans="3:5" s="33" customFormat="1">
      <c r="C179" s="34"/>
      <c r="D179" s="34"/>
      <c r="E179" s="34"/>
    </row>
    <row r="180" spans="3:5" s="33" customFormat="1">
      <c r="C180" s="34"/>
      <c r="D180" s="34"/>
      <c r="E180" s="34"/>
    </row>
    <row r="181" spans="3:5" s="33" customFormat="1">
      <c r="C181" s="34"/>
      <c r="D181" s="34"/>
      <c r="E181" s="34"/>
    </row>
    <row r="182" spans="3:5" s="33" customFormat="1">
      <c r="C182" s="34"/>
      <c r="D182" s="34"/>
      <c r="E182" s="34"/>
    </row>
    <row r="183" spans="3:5" s="33" customFormat="1">
      <c r="C183" s="34"/>
      <c r="D183" s="34"/>
      <c r="E183" s="34"/>
    </row>
    <row r="184" spans="3:5" s="33" customFormat="1">
      <c r="C184" s="34"/>
      <c r="D184" s="34"/>
      <c r="E184" s="34"/>
    </row>
    <row r="185" spans="3:5" s="33" customFormat="1">
      <c r="C185" s="34"/>
      <c r="D185" s="34"/>
      <c r="E185" s="34"/>
    </row>
    <row r="186" spans="3:5" s="33" customFormat="1">
      <c r="C186" s="34"/>
      <c r="D186" s="34"/>
      <c r="E186" s="34"/>
    </row>
    <row r="187" spans="3:5" s="33" customFormat="1">
      <c r="C187" s="34"/>
      <c r="D187" s="34"/>
      <c r="E187" s="34"/>
    </row>
    <row r="188" spans="3:5" s="33" customFormat="1">
      <c r="C188" s="34"/>
      <c r="D188" s="34"/>
      <c r="E188" s="34"/>
    </row>
    <row r="189" spans="3:5" s="33" customFormat="1">
      <c r="C189" s="34"/>
      <c r="D189" s="34"/>
      <c r="E189" s="34"/>
    </row>
    <row r="190" spans="3:5" s="33" customFormat="1">
      <c r="C190" s="34"/>
      <c r="D190" s="34"/>
      <c r="E190" s="34"/>
    </row>
    <row r="191" spans="3:5" s="33" customFormat="1">
      <c r="C191" s="34"/>
      <c r="D191" s="34"/>
      <c r="E191" s="34"/>
    </row>
    <row r="192" spans="3:5" s="33" customFormat="1">
      <c r="C192" s="34"/>
      <c r="D192" s="34"/>
      <c r="E192" s="34"/>
    </row>
    <row r="193" spans="3:5" s="33" customFormat="1">
      <c r="C193" s="34"/>
      <c r="D193" s="34"/>
      <c r="E193" s="34"/>
    </row>
    <row r="194" spans="3:5" s="33" customFormat="1">
      <c r="C194" s="34"/>
      <c r="D194" s="34"/>
      <c r="E194" s="34"/>
    </row>
    <row r="195" spans="3:5" s="33" customFormat="1">
      <c r="C195" s="34"/>
      <c r="D195" s="34"/>
      <c r="E195" s="34"/>
    </row>
    <row r="196" spans="3:5" s="33" customFormat="1">
      <c r="C196" s="34"/>
      <c r="D196" s="34"/>
      <c r="E196" s="34"/>
    </row>
    <row r="197" spans="3:5" s="33" customFormat="1">
      <c r="C197" s="34"/>
      <c r="D197" s="34"/>
      <c r="E197" s="34"/>
    </row>
    <row r="198" spans="3:5" s="33" customFormat="1">
      <c r="C198" s="34"/>
      <c r="D198" s="34"/>
      <c r="E198" s="34"/>
    </row>
    <row r="199" spans="3:5" s="33" customFormat="1">
      <c r="C199" s="34"/>
      <c r="D199" s="34"/>
      <c r="E199" s="34"/>
    </row>
    <row r="200" spans="3:5" s="33" customFormat="1">
      <c r="C200" s="34"/>
      <c r="D200" s="34"/>
      <c r="E200" s="34"/>
    </row>
    <row r="201" spans="3:5" s="33" customFormat="1">
      <c r="C201" s="34"/>
      <c r="D201" s="34"/>
      <c r="E201" s="34"/>
    </row>
    <row r="202" spans="3:5" s="33" customFormat="1">
      <c r="C202" s="34"/>
      <c r="D202" s="34"/>
      <c r="E202" s="34"/>
    </row>
    <row r="203" spans="3:5" s="33" customFormat="1">
      <c r="C203" s="34"/>
      <c r="D203" s="34"/>
      <c r="E203" s="34"/>
    </row>
    <row r="204" spans="3:5" s="33" customFormat="1">
      <c r="C204" s="34"/>
      <c r="D204" s="34"/>
      <c r="E204" s="34"/>
    </row>
    <row r="205" spans="3:5" s="33" customFormat="1">
      <c r="C205" s="34"/>
      <c r="D205" s="34"/>
      <c r="E205" s="34"/>
    </row>
    <row r="206" spans="3:5" s="33" customFormat="1">
      <c r="C206" s="34"/>
      <c r="D206" s="34"/>
      <c r="E206" s="34"/>
    </row>
    <row r="207" spans="3:5" s="33" customFormat="1">
      <c r="C207" s="34"/>
      <c r="D207" s="34"/>
      <c r="E207" s="34"/>
    </row>
    <row r="208" spans="3:5" s="33" customFormat="1">
      <c r="C208" s="34"/>
      <c r="D208" s="34"/>
      <c r="E208" s="34"/>
    </row>
    <row r="209" spans="3:5" s="33" customFormat="1">
      <c r="C209" s="34"/>
      <c r="D209" s="34"/>
      <c r="E209" s="34"/>
    </row>
    <row r="210" spans="3:5" s="33" customFormat="1">
      <c r="C210" s="34"/>
      <c r="D210" s="34"/>
      <c r="E210" s="34"/>
    </row>
    <row r="211" spans="3:5" s="33" customFormat="1">
      <c r="C211" s="34"/>
      <c r="D211" s="34"/>
      <c r="E211" s="34"/>
    </row>
    <row r="212" spans="3:5" s="33" customFormat="1">
      <c r="C212" s="34"/>
      <c r="D212" s="34"/>
      <c r="E212" s="34"/>
    </row>
    <row r="213" spans="3:5" s="33" customFormat="1">
      <c r="C213" s="34"/>
      <c r="D213" s="34"/>
      <c r="E213" s="34"/>
    </row>
    <row r="214" spans="3:5" s="33" customFormat="1">
      <c r="C214" s="34"/>
      <c r="D214" s="34"/>
      <c r="E214" s="34"/>
    </row>
    <row r="215" spans="3:5" s="33" customFormat="1">
      <c r="C215" s="34"/>
      <c r="D215" s="34"/>
      <c r="E215" s="34"/>
    </row>
    <row r="216" spans="3:5" s="33" customFormat="1">
      <c r="C216" s="34"/>
      <c r="D216" s="34"/>
      <c r="E216" s="34"/>
    </row>
    <row r="217" spans="3:5" s="33" customFormat="1">
      <c r="C217" s="34"/>
      <c r="D217" s="34"/>
      <c r="E217" s="34"/>
    </row>
    <row r="218" spans="3:5" s="33" customFormat="1">
      <c r="C218" s="34"/>
      <c r="D218" s="34"/>
      <c r="E218" s="34"/>
    </row>
    <row r="219" spans="3:5" s="33" customFormat="1">
      <c r="C219" s="34"/>
      <c r="D219" s="34"/>
      <c r="E219" s="34"/>
    </row>
    <row r="220" spans="3:5" s="33" customFormat="1">
      <c r="C220" s="34"/>
      <c r="D220" s="34"/>
      <c r="E220" s="34"/>
    </row>
    <row r="221" spans="3:5" s="33" customFormat="1">
      <c r="C221" s="34"/>
      <c r="D221" s="34"/>
      <c r="E221" s="34"/>
    </row>
    <row r="222" spans="3:5" s="33" customFormat="1">
      <c r="C222" s="34"/>
      <c r="D222" s="34"/>
      <c r="E222" s="34"/>
    </row>
    <row r="223" spans="3:5" s="33" customFormat="1">
      <c r="C223" s="34"/>
      <c r="D223" s="34"/>
      <c r="E223" s="34"/>
    </row>
    <row r="224" spans="3:5" s="33" customFormat="1">
      <c r="C224" s="34"/>
      <c r="D224" s="34"/>
      <c r="E224" s="34"/>
    </row>
    <row r="225" spans="3:5" s="33" customFormat="1">
      <c r="C225" s="34"/>
      <c r="D225" s="34"/>
      <c r="E225" s="34"/>
    </row>
    <row r="226" spans="3:5" s="33" customFormat="1">
      <c r="C226" s="34"/>
      <c r="D226" s="34"/>
      <c r="E226" s="34"/>
    </row>
    <row r="227" spans="3:5" s="33" customFormat="1">
      <c r="C227" s="34"/>
      <c r="D227" s="34"/>
      <c r="E227" s="34"/>
    </row>
    <row r="228" spans="3:5" s="33" customFormat="1">
      <c r="C228" s="34"/>
      <c r="D228" s="34"/>
      <c r="E228" s="34"/>
    </row>
    <row r="229" spans="3:5" s="33" customFormat="1">
      <c r="C229" s="34"/>
      <c r="D229" s="34"/>
      <c r="E229" s="34"/>
    </row>
    <row r="230" spans="3:5" s="33" customFormat="1">
      <c r="C230" s="34"/>
      <c r="D230" s="34"/>
      <c r="E230" s="34"/>
    </row>
    <row r="231" spans="3:5" s="33" customFormat="1">
      <c r="C231" s="34"/>
      <c r="D231" s="34"/>
      <c r="E231" s="34"/>
    </row>
    <row r="232" spans="3:5" s="33" customFormat="1">
      <c r="C232" s="34"/>
      <c r="D232" s="34"/>
      <c r="E232" s="34"/>
    </row>
    <row r="233" spans="3:5" s="33" customFormat="1">
      <c r="C233" s="34"/>
      <c r="D233" s="34"/>
      <c r="E233" s="34"/>
    </row>
    <row r="234" spans="3:5" s="33" customFormat="1">
      <c r="C234" s="34"/>
      <c r="D234" s="34"/>
      <c r="E234" s="34"/>
    </row>
    <row r="235" spans="3:5" s="33" customFormat="1">
      <c r="C235" s="34"/>
      <c r="D235" s="34"/>
      <c r="E235" s="34"/>
    </row>
    <row r="236" spans="3:5" s="33" customFormat="1">
      <c r="C236" s="34"/>
      <c r="D236" s="34"/>
      <c r="E236" s="34"/>
    </row>
    <row r="237" spans="3:5" s="33" customFormat="1">
      <c r="C237" s="34"/>
      <c r="D237" s="34"/>
      <c r="E237" s="34"/>
    </row>
    <row r="238" spans="3:5" s="33" customFormat="1">
      <c r="C238" s="34"/>
      <c r="D238" s="34"/>
      <c r="E238" s="34"/>
    </row>
    <row r="239" spans="3:5" s="33" customFormat="1">
      <c r="C239" s="34"/>
      <c r="D239" s="34"/>
      <c r="E239" s="34"/>
    </row>
    <row r="240" spans="3:5" s="33" customFormat="1">
      <c r="C240" s="34"/>
      <c r="D240" s="34"/>
      <c r="E240" s="34"/>
    </row>
    <row r="241" spans="3:5" s="33" customFormat="1">
      <c r="C241" s="34"/>
      <c r="D241" s="34"/>
      <c r="E241" s="34"/>
    </row>
    <row r="242" spans="3:5" s="33" customFormat="1">
      <c r="C242" s="34"/>
      <c r="D242" s="34"/>
      <c r="E242" s="34"/>
    </row>
    <row r="243" spans="3:5" s="33" customFormat="1">
      <c r="C243" s="34"/>
      <c r="D243" s="34"/>
      <c r="E243" s="34"/>
    </row>
    <row r="244" spans="3:5" s="33" customFormat="1">
      <c r="C244" s="34"/>
      <c r="D244" s="34"/>
      <c r="E244" s="34"/>
    </row>
    <row r="245" spans="3:5" s="33" customFormat="1">
      <c r="C245" s="34"/>
      <c r="D245" s="34"/>
      <c r="E245" s="34"/>
    </row>
    <row r="246" spans="3:5" s="33" customFormat="1">
      <c r="C246" s="34"/>
      <c r="D246" s="34"/>
      <c r="E246" s="34"/>
    </row>
    <row r="247" spans="3:5" s="33" customFormat="1">
      <c r="C247" s="34"/>
      <c r="D247" s="34"/>
      <c r="E247" s="34"/>
    </row>
    <row r="248" spans="3:5" s="33" customFormat="1">
      <c r="C248" s="34"/>
      <c r="D248" s="34"/>
      <c r="E248" s="34"/>
    </row>
    <row r="249" spans="3:5" s="33" customFormat="1">
      <c r="C249" s="34"/>
      <c r="D249" s="34"/>
      <c r="E249" s="34"/>
    </row>
    <row r="250" spans="3:5" s="33" customFormat="1">
      <c r="C250" s="34"/>
      <c r="D250" s="34"/>
      <c r="E250" s="34"/>
    </row>
    <row r="251" spans="3:5" s="33" customFormat="1">
      <c r="C251" s="34"/>
      <c r="D251" s="34"/>
      <c r="E251" s="34"/>
    </row>
    <row r="252" spans="3:5" s="33" customFormat="1">
      <c r="C252" s="34"/>
      <c r="D252" s="34"/>
      <c r="E252" s="34"/>
    </row>
    <row r="253" spans="3:5" s="33" customFormat="1">
      <c r="C253" s="34"/>
      <c r="D253" s="34"/>
      <c r="E253" s="34"/>
    </row>
    <row r="254" spans="3:5" s="33" customFormat="1">
      <c r="C254" s="34"/>
      <c r="D254" s="34"/>
      <c r="E254" s="34"/>
    </row>
    <row r="255" spans="3:5" s="33" customFormat="1">
      <c r="C255" s="34"/>
      <c r="D255" s="34"/>
      <c r="E255" s="34"/>
    </row>
    <row r="256" spans="3:5" s="33" customFormat="1">
      <c r="C256" s="34"/>
      <c r="D256" s="34"/>
      <c r="E256" s="34"/>
    </row>
    <row r="257" spans="3:5" s="33" customFormat="1">
      <c r="C257" s="34"/>
      <c r="D257" s="34"/>
      <c r="E257" s="34"/>
    </row>
    <row r="258" spans="3:5" s="33" customFormat="1">
      <c r="C258" s="34"/>
      <c r="D258" s="34"/>
      <c r="E258" s="34"/>
    </row>
    <row r="259" spans="3:5" s="33" customFormat="1">
      <c r="C259" s="34"/>
      <c r="D259" s="34"/>
      <c r="E259" s="34"/>
    </row>
    <row r="260" spans="3:5" s="33" customFormat="1">
      <c r="C260" s="34"/>
      <c r="D260" s="34"/>
      <c r="E260" s="34"/>
    </row>
    <row r="261" spans="3:5" s="33" customFormat="1">
      <c r="C261" s="34"/>
      <c r="D261" s="34"/>
      <c r="E261" s="34"/>
    </row>
    <row r="262" spans="3:5" s="33" customFormat="1">
      <c r="C262" s="34"/>
      <c r="D262" s="34"/>
      <c r="E262" s="34"/>
    </row>
    <row r="263" spans="3:5" s="33" customFormat="1">
      <c r="C263" s="34"/>
      <c r="D263" s="34"/>
      <c r="E263" s="34"/>
    </row>
    <row r="264" spans="3:5" s="33" customFormat="1">
      <c r="C264" s="34"/>
      <c r="D264" s="34"/>
      <c r="E264" s="34"/>
    </row>
    <row r="265" spans="3:5" s="33" customFormat="1">
      <c r="C265" s="34"/>
      <c r="D265" s="34"/>
      <c r="E265" s="34"/>
    </row>
    <row r="266" spans="3:5" s="33" customFormat="1">
      <c r="C266" s="34"/>
      <c r="D266" s="34"/>
      <c r="E266" s="34"/>
    </row>
    <row r="267" spans="3:5" s="33" customFormat="1">
      <c r="C267" s="34"/>
      <c r="D267" s="34"/>
      <c r="E267" s="34"/>
    </row>
    <row r="268" spans="3:5" s="33" customFormat="1">
      <c r="C268" s="34"/>
      <c r="D268" s="34"/>
      <c r="E268" s="34"/>
    </row>
    <row r="269" spans="3:5" s="33" customFormat="1">
      <c r="C269" s="34"/>
      <c r="D269" s="34"/>
      <c r="E269" s="34"/>
    </row>
    <row r="270" spans="3:5" s="33" customFormat="1">
      <c r="C270" s="34"/>
      <c r="D270" s="34"/>
      <c r="E270" s="34"/>
    </row>
    <row r="271" spans="3:5" s="33" customFormat="1">
      <c r="C271" s="34"/>
      <c r="D271" s="34"/>
      <c r="E271" s="34"/>
    </row>
    <row r="272" spans="3:5" s="33" customFormat="1">
      <c r="C272" s="34"/>
      <c r="D272" s="34"/>
      <c r="E272" s="34"/>
    </row>
    <row r="273" spans="3:5" s="33" customFormat="1">
      <c r="C273" s="34"/>
      <c r="D273" s="34"/>
      <c r="E273" s="34"/>
    </row>
    <row r="274" spans="3:5" s="33" customFormat="1">
      <c r="C274" s="34"/>
      <c r="D274" s="34"/>
      <c r="E274" s="34"/>
    </row>
    <row r="275" spans="3:5" s="33" customFormat="1">
      <c r="C275" s="34"/>
      <c r="D275" s="34"/>
      <c r="E275" s="34"/>
    </row>
    <row r="276" spans="3:5" s="33" customFormat="1">
      <c r="C276" s="34"/>
      <c r="D276" s="34"/>
      <c r="E276" s="34"/>
    </row>
    <row r="277" spans="3:5" s="33" customFormat="1">
      <c r="C277" s="34"/>
      <c r="D277" s="34"/>
      <c r="E277" s="34"/>
    </row>
    <row r="278" spans="3:5" s="33" customFormat="1">
      <c r="C278" s="34"/>
      <c r="D278" s="34"/>
      <c r="E278" s="34"/>
    </row>
    <row r="279" spans="3:5" s="33" customFormat="1">
      <c r="C279" s="34"/>
      <c r="D279" s="34"/>
      <c r="E279" s="34"/>
    </row>
    <row r="280" spans="3:5" s="33" customFormat="1">
      <c r="C280" s="34"/>
      <c r="D280" s="34"/>
      <c r="E280" s="34"/>
    </row>
    <row r="281" spans="3:5" s="33" customFormat="1">
      <c r="C281" s="34"/>
      <c r="D281" s="34"/>
      <c r="E281" s="34"/>
    </row>
    <row r="282" spans="3:5" s="33" customFormat="1">
      <c r="C282" s="34"/>
      <c r="D282" s="34"/>
      <c r="E282" s="34"/>
    </row>
    <row r="283" spans="3:5" s="33" customFormat="1">
      <c r="C283" s="34"/>
      <c r="D283" s="34"/>
      <c r="E283" s="34"/>
    </row>
    <row r="284" spans="3:5" s="33" customFormat="1">
      <c r="C284" s="34"/>
      <c r="D284" s="34"/>
      <c r="E284" s="34"/>
    </row>
    <row r="285" spans="3:5" s="33" customFormat="1">
      <c r="C285" s="34"/>
      <c r="D285" s="34"/>
      <c r="E285" s="34"/>
    </row>
    <row r="286" spans="3:5" s="33" customFormat="1">
      <c r="C286" s="34"/>
      <c r="D286" s="34"/>
      <c r="E286" s="34"/>
    </row>
    <row r="287" spans="3:5" s="33" customFormat="1">
      <c r="C287" s="34"/>
      <c r="D287" s="34"/>
      <c r="E287" s="34"/>
    </row>
    <row r="288" spans="3:5" s="33" customFormat="1">
      <c r="C288" s="34"/>
      <c r="D288" s="34"/>
      <c r="E288" s="34"/>
    </row>
    <row r="289" spans="3:5" s="33" customFormat="1">
      <c r="C289" s="34"/>
      <c r="D289" s="34"/>
      <c r="E289" s="34"/>
    </row>
    <row r="290" spans="3:5" s="33" customFormat="1">
      <c r="C290" s="34"/>
      <c r="D290" s="34"/>
      <c r="E290" s="34"/>
    </row>
    <row r="291" spans="3:5" s="33" customFormat="1">
      <c r="C291" s="34"/>
      <c r="D291" s="34"/>
      <c r="E291" s="34"/>
    </row>
    <row r="292" spans="3:5" s="33" customFormat="1">
      <c r="C292" s="34"/>
      <c r="D292" s="34"/>
      <c r="E292" s="34"/>
    </row>
    <row r="293" spans="3:5" s="33" customFormat="1">
      <c r="C293" s="34"/>
      <c r="D293" s="34"/>
      <c r="E293" s="34"/>
    </row>
    <row r="294" spans="3:5" s="33" customFormat="1">
      <c r="C294" s="34"/>
      <c r="D294" s="34"/>
      <c r="E294" s="34"/>
    </row>
    <row r="295" spans="3:5" s="33" customFormat="1">
      <c r="C295" s="34"/>
      <c r="D295" s="34"/>
      <c r="E295" s="34"/>
    </row>
    <row r="296" spans="3:5" s="33" customFormat="1">
      <c r="C296" s="34"/>
      <c r="D296" s="34"/>
      <c r="E296" s="34"/>
    </row>
    <row r="297" spans="3:5" s="33" customFormat="1">
      <c r="C297" s="34"/>
      <c r="D297" s="34"/>
      <c r="E297" s="34"/>
    </row>
    <row r="298" spans="3:5" s="33" customFormat="1">
      <c r="C298" s="34"/>
      <c r="D298" s="34"/>
      <c r="E298" s="34"/>
    </row>
    <row r="299" spans="3:5" s="33" customFormat="1">
      <c r="C299" s="34"/>
      <c r="D299" s="34"/>
      <c r="E299" s="34"/>
    </row>
    <row r="300" spans="3:5" s="33" customFormat="1">
      <c r="C300" s="34"/>
      <c r="D300" s="34"/>
      <c r="E300" s="34"/>
    </row>
    <row r="301" spans="3:5" s="33" customFormat="1">
      <c r="C301" s="34"/>
      <c r="D301" s="34"/>
      <c r="E301" s="34"/>
    </row>
    <row r="302" spans="3:5" s="33" customFormat="1">
      <c r="C302" s="34"/>
      <c r="D302" s="34"/>
      <c r="E302" s="34"/>
    </row>
    <row r="303" spans="3:5" s="33" customFormat="1">
      <c r="C303" s="34"/>
      <c r="D303" s="34"/>
      <c r="E303" s="34"/>
    </row>
    <row r="304" spans="3:5" s="33" customFormat="1">
      <c r="C304" s="34"/>
      <c r="D304" s="34"/>
      <c r="E304" s="34"/>
    </row>
    <row r="305" spans="3:5" s="33" customFormat="1">
      <c r="C305" s="34"/>
      <c r="D305" s="34"/>
      <c r="E305" s="34"/>
    </row>
    <row r="306" spans="3:5" s="33" customFormat="1">
      <c r="C306" s="34"/>
      <c r="D306" s="34"/>
      <c r="E306" s="34"/>
    </row>
    <row r="307" spans="3:5" s="33" customFormat="1">
      <c r="C307" s="34"/>
      <c r="D307" s="34"/>
      <c r="E307" s="34"/>
    </row>
    <row r="308" spans="3:5" s="33" customFormat="1">
      <c r="C308" s="34"/>
      <c r="D308" s="34"/>
      <c r="E308" s="34"/>
    </row>
    <row r="309" spans="3:5" s="33" customFormat="1">
      <c r="C309" s="34"/>
      <c r="D309" s="34"/>
      <c r="E309" s="34"/>
    </row>
    <row r="310" spans="3:5" s="33" customFormat="1">
      <c r="C310" s="34"/>
      <c r="D310" s="34"/>
      <c r="E310" s="34"/>
    </row>
    <row r="311" spans="3:5" s="33" customFormat="1">
      <c r="C311" s="34"/>
      <c r="D311" s="34"/>
      <c r="E311" s="34"/>
    </row>
    <row r="312" spans="3:5" s="33" customFormat="1">
      <c r="C312" s="34"/>
      <c r="D312" s="34"/>
      <c r="E312" s="34"/>
    </row>
    <row r="313" spans="3:5" s="33" customFormat="1">
      <c r="C313" s="34"/>
      <c r="D313" s="34"/>
      <c r="E313" s="34"/>
    </row>
    <row r="314" spans="3:5" s="33" customFormat="1">
      <c r="C314" s="34"/>
      <c r="D314" s="34"/>
      <c r="E314" s="34"/>
    </row>
    <row r="315" spans="3:5" s="33" customFormat="1">
      <c r="C315" s="34"/>
      <c r="D315" s="34"/>
      <c r="E315" s="34"/>
    </row>
    <row r="316" spans="3:5" s="33" customFormat="1">
      <c r="C316" s="34"/>
      <c r="D316" s="34"/>
      <c r="E316" s="34"/>
    </row>
    <row r="317" spans="3:5" s="33" customFormat="1">
      <c r="C317" s="34"/>
      <c r="D317" s="34"/>
      <c r="E317" s="34"/>
    </row>
    <row r="318" spans="3:5" s="33" customFormat="1">
      <c r="C318" s="34"/>
      <c r="D318" s="34"/>
      <c r="E318" s="34"/>
    </row>
    <row r="319" spans="3:5" s="33" customFormat="1">
      <c r="C319" s="34"/>
      <c r="D319" s="34"/>
      <c r="E319" s="34"/>
    </row>
    <row r="320" spans="3:5" s="33" customFormat="1">
      <c r="C320" s="34"/>
      <c r="D320" s="34"/>
      <c r="E320" s="34"/>
    </row>
    <row r="321" spans="3:5" s="33" customFormat="1">
      <c r="C321" s="34"/>
      <c r="D321" s="34"/>
      <c r="E321" s="34"/>
    </row>
    <row r="322" spans="3:5" s="33" customFormat="1">
      <c r="C322" s="34"/>
      <c r="D322" s="34"/>
      <c r="E322" s="34"/>
    </row>
    <row r="323" spans="3:5" s="33" customFormat="1">
      <c r="C323" s="34"/>
      <c r="D323" s="34"/>
      <c r="E323" s="34"/>
    </row>
    <row r="324" spans="3:5" s="33" customFormat="1">
      <c r="C324" s="34"/>
      <c r="D324" s="34"/>
      <c r="E324" s="34"/>
    </row>
    <row r="325" spans="3:5" s="33" customFormat="1">
      <c r="C325" s="34"/>
      <c r="D325" s="34"/>
      <c r="E325" s="34"/>
    </row>
    <row r="326" spans="3:5" s="33" customFormat="1">
      <c r="C326" s="34"/>
      <c r="D326" s="34"/>
      <c r="E326" s="34"/>
    </row>
    <row r="327" spans="3:5" s="33" customFormat="1">
      <c r="C327" s="34"/>
      <c r="D327" s="34"/>
      <c r="E327" s="34"/>
    </row>
    <row r="328" spans="3:5" s="33" customFormat="1">
      <c r="C328" s="34"/>
      <c r="D328" s="34"/>
      <c r="E328" s="34"/>
    </row>
    <row r="329" spans="3:5" s="33" customFormat="1">
      <c r="C329" s="34"/>
      <c r="D329" s="34"/>
      <c r="E329" s="34"/>
    </row>
    <row r="330" spans="3:5" s="33" customFormat="1">
      <c r="C330" s="34"/>
      <c r="D330" s="34"/>
      <c r="E330" s="34"/>
    </row>
    <row r="331" spans="3:5" s="33" customFormat="1">
      <c r="C331" s="34"/>
      <c r="D331" s="34"/>
      <c r="E331" s="34"/>
    </row>
    <row r="332" spans="3:5" s="33" customFormat="1">
      <c r="C332" s="34"/>
      <c r="D332" s="34"/>
      <c r="E332" s="34"/>
    </row>
    <row r="333" spans="3:5" s="33" customFormat="1">
      <c r="C333" s="34"/>
      <c r="D333" s="34"/>
      <c r="E333" s="34"/>
    </row>
    <row r="334" spans="3:5" s="33" customFormat="1">
      <c r="C334" s="34"/>
      <c r="D334" s="34"/>
      <c r="E334" s="34"/>
    </row>
    <row r="335" spans="3:5" s="33" customFormat="1">
      <c r="C335" s="34"/>
      <c r="D335" s="34"/>
      <c r="E335" s="34"/>
    </row>
    <row r="336" spans="3:5" s="33" customFormat="1">
      <c r="C336" s="34"/>
      <c r="D336" s="34"/>
      <c r="E336" s="34"/>
    </row>
    <row r="337" spans="3:5" s="33" customFormat="1">
      <c r="C337" s="34"/>
      <c r="D337" s="34"/>
      <c r="E337" s="34"/>
    </row>
    <row r="338" spans="3:5" s="33" customFormat="1">
      <c r="C338" s="34"/>
      <c r="D338" s="34"/>
      <c r="E338" s="34"/>
    </row>
    <row r="339" spans="3:5" s="33" customFormat="1">
      <c r="C339" s="34"/>
      <c r="D339" s="34"/>
      <c r="E339" s="34"/>
    </row>
    <row r="340" spans="3:5" s="33" customFormat="1">
      <c r="C340" s="34"/>
      <c r="D340" s="34"/>
      <c r="E340" s="34"/>
    </row>
    <row r="341" spans="3:5" s="33" customFormat="1">
      <c r="C341" s="34"/>
      <c r="D341" s="34"/>
      <c r="E341" s="34"/>
    </row>
    <row r="342" spans="3:5" s="33" customFormat="1">
      <c r="C342" s="34"/>
      <c r="D342" s="34"/>
      <c r="E342" s="34"/>
    </row>
    <row r="343" spans="3:5" s="33" customFormat="1">
      <c r="C343" s="34"/>
      <c r="D343" s="34"/>
      <c r="E343" s="34"/>
    </row>
    <row r="344" spans="3:5" s="33" customFormat="1">
      <c r="C344" s="34"/>
      <c r="D344" s="34"/>
      <c r="E344" s="34"/>
    </row>
    <row r="345" spans="3:5" s="33" customFormat="1">
      <c r="C345" s="34"/>
      <c r="D345" s="34"/>
      <c r="E345" s="34"/>
    </row>
    <row r="346" spans="3:5" s="33" customFormat="1">
      <c r="C346" s="34"/>
      <c r="D346" s="34"/>
      <c r="E346" s="34"/>
    </row>
    <row r="347" spans="3:5" s="33" customFormat="1">
      <c r="C347" s="34"/>
      <c r="D347" s="34"/>
      <c r="E347" s="34"/>
    </row>
    <row r="348" spans="3:5" s="33" customFormat="1">
      <c r="C348" s="34"/>
      <c r="D348" s="34"/>
      <c r="E348" s="34"/>
    </row>
    <row r="349" spans="3:5" s="33" customFormat="1">
      <c r="C349" s="34"/>
      <c r="D349" s="34"/>
      <c r="E349" s="34"/>
    </row>
    <row r="350" spans="3:5" s="33" customFormat="1">
      <c r="C350" s="34"/>
      <c r="D350" s="34"/>
      <c r="E350" s="34"/>
    </row>
    <row r="351" spans="3:5" s="33" customFormat="1">
      <c r="C351" s="34"/>
      <c r="D351" s="34"/>
      <c r="E351" s="34"/>
    </row>
    <row r="352" spans="3:5" s="33" customFormat="1">
      <c r="C352" s="34"/>
      <c r="D352" s="34"/>
      <c r="E352" s="34"/>
    </row>
    <row r="353" spans="3:5" s="33" customFormat="1">
      <c r="C353" s="34"/>
      <c r="D353" s="34"/>
      <c r="E353" s="34"/>
    </row>
    <row r="354" spans="3:5" s="33" customFormat="1">
      <c r="C354" s="34"/>
      <c r="D354" s="34"/>
      <c r="E354" s="34"/>
    </row>
    <row r="355" spans="3:5" s="33" customFormat="1">
      <c r="C355" s="34"/>
      <c r="D355" s="34"/>
      <c r="E355" s="34"/>
    </row>
    <row r="356" spans="3:5" s="33" customFormat="1">
      <c r="C356" s="34"/>
      <c r="D356" s="34"/>
      <c r="E356" s="34"/>
    </row>
    <row r="357" spans="3:5" s="33" customFormat="1">
      <c r="C357" s="34"/>
      <c r="D357" s="34"/>
      <c r="E357" s="34"/>
    </row>
    <row r="358" spans="3:5" s="33" customFormat="1">
      <c r="C358" s="34"/>
      <c r="D358" s="34"/>
      <c r="E358" s="34"/>
    </row>
    <row r="359" spans="3:5" s="33" customFormat="1">
      <c r="C359" s="34"/>
      <c r="D359" s="34"/>
      <c r="E359" s="34"/>
    </row>
    <row r="360" spans="3:5" s="33" customFormat="1">
      <c r="C360" s="34"/>
      <c r="D360" s="34"/>
      <c r="E360" s="34"/>
    </row>
    <row r="361" spans="3:5" s="33" customFormat="1">
      <c r="C361" s="34"/>
      <c r="D361" s="34"/>
      <c r="E361" s="34"/>
    </row>
    <row r="362" spans="3:5" s="33" customFormat="1">
      <c r="C362" s="34"/>
      <c r="D362" s="34"/>
      <c r="E362" s="34"/>
    </row>
    <row r="363" spans="3:5" s="33" customFormat="1">
      <c r="C363" s="34"/>
      <c r="D363" s="34"/>
      <c r="E363" s="34"/>
    </row>
    <row r="364" spans="3:5" s="33" customFormat="1">
      <c r="C364" s="34"/>
      <c r="D364" s="34"/>
      <c r="E364" s="34"/>
    </row>
    <row r="365" spans="3:5" s="33" customFormat="1">
      <c r="C365" s="34"/>
      <c r="D365" s="34"/>
      <c r="E365" s="34"/>
    </row>
    <row r="366" spans="3:5" s="33" customFormat="1">
      <c r="C366" s="34"/>
      <c r="D366" s="34"/>
      <c r="E366" s="34"/>
    </row>
    <row r="367" spans="3:5" s="33" customFormat="1">
      <c r="C367" s="34"/>
      <c r="D367" s="34"/>
      <c r="E367" s="34"/>
    </row>
    <row r="368" spans="3:5" s="33" customFormat="1">
      <c r="C368" s="34"/>
      <c r="D368" s="34"/>
      <c r="E368" s="34"/>
    </row>
    <row r="369" spans="3:5" s="33" customFormat="1">
      <c r="C369" s="34"/>
      <c r="D369" s="34"/>
      <c r="E369" s="34"/>
    </row>
    <row r="370" spans="3:5" s="33" customFormat="1">
      <c r="C370" s="34"/>
      <c r="D370" s="34"/>
      <c r="E370" s="34"/>
    </row>
    <row r="371" spans="3:5" s="33" customFormat="1">
      <c r="C371" s="34"/>
      <c r="D371" s="34"/>
      <c r="E371" s="34"/>
    </row>
    <row r="372" spans="3:5" s="33" customFormat="1">
      <c r="C372" s="34"/>
      <c r="D372" s="34"/>
      <c r="E372" s="34"/>
    </row>
    <row r="373" spans="3:5" s="33" customFormat="1">
      <c r="C373" s="34"/>
      <c r="D373" s="34"/>
      <c r="E373" s="34"/>
    </row>
    <row r="374" spans="3:5" s="33" customFormat="1">
      <c r="C374" s="34"/>
      <c r="D374" s="34"/>
      <c r="E374" s="34"/>
    </row>
    <row r="375" spans="3:5" s="33" customFormat="1">
      <c r="C375" s="34"/>
      <c r="D375" s="34"/>
      <c r="E375" s="34"/>
    </row>
  </sheetData>
  <mergeCells count="35">
    <mergeCell ref="L1:P1"/>
    <mergeCell ref="D2:H2"/>
    <mergeCell ref="C3:N3"/>
    <mergeCell ref="C4:N4"/>
    <mergeCell ref="A6:B6"/>
    <mergeCell ref="C6:N6"/>
    <mergeCell ref="A7:B7"/>
    <mergeCell ref="C7:N7"/>
    <mergeCell ref="A8:B8"/>
    <mergeCell ref="C8:N8"/>
    <mergeCell ref="A9:B9"/>
    <mergeCell ref="C9:N9"/>
    <mergeCell ref="A10:B10"/>
    <mergeCell ref="C10:N10"/>
    <mergeCell ref="A11:B11"/>
    <mergeCell ref="C11:N11"/>
    <mergeCell ref="A13:G13"/>
    <mergeCell ref="K13:M13"/>
    <mergeCell ref="N13:O13"/>
    <mergeCell ref="I15:K15"/>
    <mergeCell ref="A17:A18"/>
    <mergeCell ref="B17:B18"/>
    <mergeCell ref="C17:C18"/>
    <mergeCell ref="D17:D18"/>
    <mergeCell ref="E17:E18"/>
    <mergeCell ref="F17:K17"/>
    <mergeCell ref="A85:B85"/>
    <mergeCell ref="G85:H85"/>
    <mergeCell ref="L17:P17"/>
    <mergeCell ref="C80:K80"/>
    <mergeCell ref="A82:B82"/>
    <mergeCell ref="D82:E82"/>
    <mergeCell ref="G82:H82"/>
    <mergeCell ref="I82:M82"/>
    <mergeCell ref="N82:O82"/>
  </mergeCells>
  <pageMargins left="0.78740157480314965" right="0.78740157480314965" top="0.98425196850393704" bottom="0.78740157480314965" header="0.51181102362204722" footer="0.51181102362204722"/>
  <pageSetup paperSize="9" scale="85" fitToHeight="0" orientation="landscape" r:id="rId1"/>
  <headerFooter alignWithMargins="0">
    <oddFooter>&amp;R&amp;P lapa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381"/>
  <sheetViews>
    <sheetView view="pageBreakPreview" topLeftCell="A60" zoomScaleNormal="100" zoomScaleSheetLayoutView="100" workbookViewId="0">
      <selection activeCell="F83" sqref="F83:P84"/>
    </sheetView>
  </sheetViews>
  <sheetFormatPr defaultRowHeight="12.75"/>
  <cols>
    <col min="1" max="1" width="4.140625" style="37" customWidth="1"/>
    <col min="2" max="2" width="10.85546875" style="51" customWidth="1"/>
    <col min="3" max="3" width="40" style="54" customWidth="1"/>
    <col min="4" max="4" width="5.85546875" style="54" bestFit="1" customWidth="1"/>
    <col min="5" max="5" width="7.85546875" style="54" customWidth="1"/>
    <col min="6" max="6" width="5.7109375" style="51" bestFit="1" customWidth="1"/>
    <col min="7" max="7" width="5.7109375" style="37" bestFit="1" customWidth="1"/>
    <col min="8" max="8" width="7.28515625" style="37" customWidth="1"/>
    <col min="9" max="9" width="7.85546875" style="37" bestFit="1" customWidth="1"/>
    <col min="10" max="10" width="7" style="37" bestFit="1" customWidth="1"/>
    <col min="11" max="11" width="8.140625" style="37" customWidth="1"/>
    <col min="12" max="16" width="8.42578125" style="37" customWidth="1"/>
    <col min="17" max="16384" width="9.140625" style="37"/>
  </cols>
  <sheetData>
    <row r="1" spans="1:16" s="33" customFormat="1" ht="18" customHeight="1">
      <c r="C1" s="34"/>
      <c r="D1" s="34"/>
      <c r="E1" s="34"/>
      <c r="L1" s="710" t="s">
        <v>68</v>
      </c>
      <c r="M1" s="710"/>
      <c r="N1" s="710"/>
      <c r="O1" s="710"/>
      <c r="P1" s="710"/>
    </row>
    <row r="2" spans="1:16" s="33" customFormat="1" ht="12.75" customHeight="1">
      <c r="C2" s="34"/>
      <c r="D2" s="711" t="s">
        <v>40</v>
      </c>
      <c r="E2" s="711"/>
      <c r="F2" s="711"/>
      <c r="G2" s="711"/>
      <c r="H2" s="711"/>
      <c r="I2" s="35" t="s">
        <v>190</v>
      </c>
    </row>
    <row r="3" spans="1:16" s="33" customFormat="1" ht="12.75" customHeight="1">
      <c r="C3" s="712" t="s">
        <v>249</v>
      </c>
      <c r="D3" s="712"/>
      <c r="E3" s="712"/>
      <c r="F3" s="712"/>
      <c r="G3" s="712"/>
      <c r="H3" s="712"/>
      <c r="I3" s="712"/>
      <c r="J3" s="712"/>
      <c r="K3" s="712"/>
      <c r="L3" s="712"/>
      <c r="M3" s="712"/>
      <c r="N3" s="712"/>
    </row>
    <row r="4" spans="1:16" s="33" customFormat="1" ht="12.75" customHeight="1">
      <c r="C4" s="713" t="s">
        <v>18</v>
      </c>
      <c r="D4" s="713"/>
      <c r="E4" s="713"/>
      <c r="F4" s="713"/>
      <c r="G4" s="713"/>
      <c r="H4" s="713"/>
      <c r="I4" s="713"/>
      <c r="J4" s="713"/>
      <c r="K4" s="713"/>
      <c r="L4" s="713"/>
      <c r="M4" s="713"/>
      <c r="N4" s="713"/>
    </row>
    <row r="5" spans="1:16" s="33" customFormat="1" ht="12.75" customHeight="1"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</row>
    <row r="6" spans="1:16" s="33" customFormat="1" ht="26.25" customHeight="1">
      <c r="A6" s="714" t="s">
        <v>3</v>
      </c>
      <c r="B6" s="714"/>
      <c r="C6" s="715" t="str">
        <f>PBK!C26</f>
        <v>1. KĀRTA KATLU MĀJAS PĀRBŪVE PAR SOCIĀLĀS APRŪPES CENTRU UN KATLA MĀJAS NOVIETOŠANA</v>
      </c>
      <c r="D6" s="715"/>
      <c r="E6" s="715"/>
      <c r="F6" s="715"/>
      <c r="G6" s="715"/>
      <c r="H6" s="715"/>
      <c r="I6" s="715"/>
      <c r="J6" s="715"/>
      <c r="K6" s="715"/>
      <c r="L6" s="715"/>
      <c r="M6" s="715"/>
      <c r="N6" s="715"/>
    </row>
    <row r="7" spans="1:16" s="33" customFormat="1" ht="12.75" customHeight="1">
      <c r="A7" s="714" t="s">
        <v>4</v>
      </c>
      <c r="B7" s="714"/>
      <c r="C7" s="715" t="str">
        <f>PBK!C16</f>
        <v>1. KĀRTA KATLU MĀJAS PĀRBŪVE PAR SOCIĀLĀS APRŪPES CENTRU UN KATLA MĀJAS NOVIETOŠANA</v>
      </c>
      <c r="D7" s="715"/>
      <c r="E7" s="715"/>
      <c r="F7" s="715"/>
      <c r="G7" s="715"/>
      <c r="H7" s="715"/>
      <c r="I7" s="715"/>
      <c r="J7" s="715"/>
      <c r="K7" s="715"/>
      <c r="L7" s="715"/>
      <c r="M7" s="715"/>
      <c r="N7" s="715"/>
    </row>
    <row r="8" spans="1:16" s="33" customFormat="1" ht="12.75" customHeight="1">
      <c r="A8" s="714" t="s">
        <v>5</v>
      </c>
      <c r="B8" s="714"/>
      <c r="C8" s="715" t="str">
        <f>PBK!C17</f>
        <v>SIGULDAS IELA 7A, MORE, MORES PAGASTS, SIGULDAS NOVADS</v>
      </c>
      <c r="D8" s="715"/>
      <c r="E8" s="715"/>
      <c r="F8" s="715"/>
      <c r="G8" s="715"/>
      <c r="H8" s="715"/>
      <c r="I8" s="715"/>
      <c r="J8" s="715"/>
      <c r="K8" s="715"/>
      <c r="L8" s="715"/>
      <c r="M8" s="715"/>
      <c r="N8" s="715"/>
    </row>
    <row r="9" spans="1:16" s="33" customFormat="1">
      <c r="A9" s="714" t="s">
        <v>47</v>
      </c>
      <c r="B9" s="714"/>
      <c r="C9" s="715" t="str">
        <f>PBK!C18</f>
        <v>SIGULDAS NOVADA PAŠVALDĪBA</v>
      </c>
      <c r="D9" s="715"/>
      <c r="E9" s="715"/>
      <c r="F9" s="715"/>
      <c r="G9" s="715"/>
      <c r="H9" s="715"/>
      <c r="I9" s="715"/>
      <c r="J9" s="715"/>
      <c r="K9" s="715"/>
      <c r="L9" s="715"/>
      <c r="M9" s="715"/>
      <c r="N9" s="715"/>
    </row>
    <row r="10" spans="1:16" s="33" customFormat="1">
      <c r="A10" s="714" t="s">
        <v>6</v>
      </c>
      <c r="B10" s="714"/>
      <c r="C10" s="715">
        <f>PBK!C19</f>
        <v>0</v>
      </c>
      <c r="D10" s="715"/>
      <c r="E10" s="715"/>
      <c r="F10" s="715"/>
      <c r="G10" s="715"/>
      <c r="H10" s="715"/>
      <c r="I10" s="715"/>
      <c r="J10" s="715"/>
      <c r="K10" s="715"/>
      <c r="L10" s="715"/>
      <c r="M10" s="715"/>
      <c r="N10" s="715"/>
    </row>
    <row r="11" spans="1:16" s="33" customFormat="1">
      <c r="A11" s="714" t="s">
        <v>41</v>
      </c>
      <c r="B11" s="714"/>
      <c r="C11" s="715">
        <f>PBK!C20</f>
        <v>0</v>
      </c>
      <c r="D11" s="715"/>
      <c r="E11" s="715"/>
      <c r="F11" s="715"/>
      <c r="G11" s="715"/>
      <c r="H11" s="715"/>
      <c r="I11" s="715"/>
      <c r="J11" s="715"/>
      <c r="K11" s="715"/>
      <c r="L11" s="715"/>
      <c r="M11" s="715"/>
      <c r="N11" s="715"/>
    </row>
    <row r="12" spans="1:16" s="33" customFormat="1">
      <c r="A12" s="147"/>
      <c r="B12" s="147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</row>
    <row r="13" spans="1:16" s="33" customFormat="1" ht="12.75" customHeight="1">
      <c r="A13" s="714" t="s">
        <v>250</v>
      </c>
      <c r="B13" s="714"/>
      <c r="C13" s="714"/>
      <c r="D13" s="714"/>
      <c r="E13" s="714"/>
      <c r="F13" s="714"/>
      <c r="G13" s="714"/>
      <c r="H13" s="148"/>
      <c r="I13" s="148"/>
      <c r="J13" s="148"/>
      <c r="K13" s="715" t="s">
        <v>42</v>
      </c>
      <c r="L13" s="715"/>
      <c r="M13" s="715"/>
      <c r="N13" s="716">
        <f>P86</f>
        <v>0</v>
      </c>
      <c r="O13" s="716"/>
      <c r="P13" s="36" t="s">
        <v>48</v>
      </c>
    </row>
    <row r="14" spans="1:16" s="33" customFormat="1">
      <c r="A14" s="147"/>
      <c r="B14" s="147"/>
      <c r="C14" s="147"/>
      <c r="D14" s="147"/>
      <c r="E14" s="147"/>
      <c r="F14" s="147"/>
      <c r="G14" s="147"/>
      <c r="H14" s="148"/>
      <c r="I14" s="148"/>
      <c r="J14" s="148"/>
      <c r="K14" s="148"/>
      <c r="L14" s="148"/>
      <c r="M14" s="148"/>
      <c r="N14" s="149"/>
      <c r="O14" s="148"/>
      <c r="P14" s="36"/>
    </row>
    <row r="15" spans="1:16">
      <c r="B15" s="37"/>
      <c r="C15" s="37"/>
      <c r="D15" s="37"/>
      <c r="E15" s="37"/>
      <c r="F15" s="37"/>
      <c r="I15" s="717" t="s">
        <v>44</v>
      </c>
      <c r="J15" s="717"/>
      <c r="K15" s="717"/>
      <c r="L15" s="38">
        <v>2017</v>
      </c>
      <c r="M15" s="38" t="s">
        <v>43</v>
      </c>
      <c r="N15" s="38">
        <f>'1 KOPS'!E16</f>
        <v>0</v>
      </c>
      <c r="O15" s="103">
        <f>'1 KOPS'!F16</f>
        <v>0</v>
      </c>
      <c r="P15" s="103"/>
    </row>
    <row r="16" spans="1:16" ht="13.5" thickBot="1">
      <c r="B16" s="37"/>
      <c r="C16" s="37"/>
      <c r="D16" s="37"/>
      <c r="E16" s="37"/>
      <c r="F16" s="37"/>
      <c r="I16" s="150"/>
      <c r="J16" s="150"/>
      <c r="K16" s="150"/>
      <c r="L16" s="38"/>
      <c r="M16" s="38"/>
      <c r="N16" s="38"/>
      <c r="O16" s="111"/>
      <c r="P16" s="111"/>
    </row>
    <row r="17" spans="1:16" s="11" customFormat="1" ht="13.5" customHeight="1" thickBot="1">
      <c r="A17" s="718" t="s">
        <v>1</v>
      </c>
      <c r="B17" s="718" t="s">
        <v>29</v>
      </c>
      <c r="C17" s="720" t="s">
        <v>30</v>
      </c>
      <c r="D17" s="718" t="s">
        <v>31</v>
      </c>
      <c r="E17" s="718" t="s">
        <v>32</v>
      </c>
      <c r="F17" s="722" t="s">
        <v>33</v>
      </c>
      <c r="G17" s="723"/>
      <c r="H17" s="723"/>
      <c r="I17" s="723"/>
      <c r="J17" s="723"/>
      <c r="K17" s="724"/>
      <c r="L17" s="722" t="s">
        <v>34</v>
      </c>
      <c r="M17" s="723"/>
      <c r="N17" s="723"/>
      <c r="O17" s="723"/>
      <c r="P17" s="724"/>
    </row>
    <row r="18" spans="1:16" s="11" customFormat="1" ht="69.75" customHeight="1" thickBot="1">
      <c r="A18" s="719"/>
      <c r="B18" s="719"/>
      <c r="C18" s="721"/>
      <c r="D18" s="719"/>
      <c r="E18" s="719"/>
      <c r="F18" s="12" t="s">
        <v>35</v>
      </c>
      <c r="G18" s="13" t="s">
        <v>49</v>
      </c>
      <c r="H18" s="13" t="s">
        <v>50</v>
      </c>
      <c r="I18" s="13" t="s">
        <v>64</v>
      </c>
      <c r="J18" s="13" t="s">
        <v>52</v>
      </c>
      <c r="K18" s="12" t="s">
        <v>53</v>
      </c>
      <c r="L18" s="13" t="s">
        <v>36</v>
      </c>
      <c r="M18" s="13" t="s">
        <v>50</v>
      </c>
      <c r="N18" s="13" t="s">
        <v>64</v>
      </c>
      <c r="O18" s="13" t="s">
        <v>52</v>
      </c>
      <c r="P18" s="13" t="s">
        <v>54</v>
      </c>
    </row>
    <row r="19" spans="1:16" s="11" customFormat="1" ht="13.5" thickBot="1">
      <c r="A19" s="14" t="s">
        <v>37</v>
      </c>
      <c r="B19" s="15" t="s">
        <v>38</v>
      </c>
      <c r="C19" s="16">
        <v>3</v>
      </c>
      <c r="D19" s="17">
        <v>4</v>
      </c>
      <c r="E19" s="16">
        <v>5</v>
      </c>
      <c r="F19" s="17">
        <v>6</v>
      </c>
      <c r="G19" s="16">
        <v>7</v>
      </c>
      <c r="H19" s="16">
        <v>8</v>
      </c>
      <c r="I19" s="17">
        <v>9</v>
      </c>
      <c r="J19" s="17">
        <v>10</v>
      </c>
      <c r="K19" s="16">
        <v>11</v>
      </c>
      <c r="L19" s="16">
        <v>12</v>
      </c>
      <c r="M19" s="16">
        <v>13</v>
      </c>
      <c r="N19" s="17">
        <v>14</v>
      </c>
      <c r="O19" s="17">
        <v>15</v>
      </c>
      <c r="P19" s="18">
        <v>16</v>
      </c>
    </row>
    <row r="20" spans="1:16" ht="18.75" customHeight="1">
      <c r="A20" s="39"/>
      <c r="B20" s="40"/>
      <c r="C20" s="101" t="s">
        <v>308</v>
      </c>
      <c r="D20" s="41"/>
      <c r="E20" s="42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4"/>
    </row>
    <row r="21" spans="1:16" s="213" customFormat="1" ht="53.25" customHeight="1">
      <c r="A21" s="234">
        <v>1</v>
      </c>
      <c r="B21" s="229" t="s">
        <v>61</v>
      </c>
      <c r="C21" s="230" t="s">
        <v>251</v>
      </c>
      <c r="D21" s="231" t="s">
        <v>109</v>
      </c>
      <c r="E21" s="232">
        <v>1</v>
      </c>
      <c r="F21" s="27"/>
      <c r="G21" s="624"/>
      <c r="H21" s="625"/>
      <c r="I21" s="624"/>
      <c r="J21" s="624"/>
      <c r="K21" s="624"/>
      <c r="L21" s="624"/>
      <c r="M21" s="624"/>
      <c r="N21" s="624"/>
      <c r="O21" s="624"/>
      <c r="P21" s="626"/>
    </row>
    <row r="22" spans="1:16" s="213" customFormat="1" ht="26.25" customHeight="1">
      <c r="A22" s="234">
        <v>2</v>
      </c>
      <c r="B22" s="229" t="s">
        <v>61</v>
      </c>
      <c r="C22" s="230" t="s">
        <v>252</v>
      </c>
      <c r="D22" s="231" t="s">
        <v>97</v>
      </c>
      <c r="E22" s="232">
        <v>1</v>
      </c>
      <c r="F22" s="27"/>
      <c r="G22" s="624"/>
      <c r="H22" s="625"/>
      <c r="I22" s="624"/>
      <c r="J22" s="624"/>
      <c r="K22" s="624"/>
      <c r="L22" s="624"/>
      <c r="M22" s="624"/>
      <c r="N22" s="624"/>
      <c r="O22" s="624"/>
      <c r="P22" s="626"/>
    </row>
    <row r="23" spans="1:16" s="213" customFormat="1" ht="15.75" customHeight="1">
      <c r="A23" s="234">
        <v>3</v>
      </c>
      <c r="B23" s="229" t="s">
        <v>61</v>
      </c>
      <c r="C23" s="233" t="s">
        <v>253</v>
      </c>
      <c r="D23" s="231" t="s">
        <v>97</v>
      </c>
      <c r="E23" s="232">
        <v>1</v>
      </c>
      <c r="F23" s="27"/>
      <c r="G23" s="624"/>
      <c r="H23" s="625"/>
      <c r="I23" s="624"/>
      <c r="J23" s="624"/>
      <c r="K23" s="624"/>
      <c r="L23" s="624"/>
      <c r="M23" s="624"/>
      <c r="N23" s="624"/>
      <c r="O23" s="624"/>
      <c r="P23" s="626"/>
    </row>
    <row r="24" spans="1:16" s="213" customFormat="1" ht="26.25" customHeight="1">
      <c r="A24" s="234">
        <v>4</v>
      </c>
      <c r="B24" s="229" t="s">
        <v>61</v>
      </c>
      <c r="C24" s="230" t="s">
        <v>254</v>
      </c>
      <c r="D24" s="231" t="s">
        <v>97</v>
      </c>
      <c r="E24" s="232">
        <v>4</v>
      </c>
      <c r="F24" s="27"/>
      <c r="G24" s="624"/>
      <c r="H24" s="625"/>
      <c r="I24" s="624"/>
      <c r="J24" s="624"/>
      <c r="K24" s="624"/>
      <c r="L24" s="624"/>
      <c r="M24" s="624"/>
      <c r="N24" s="624"/>
      <c r="O24" s="624"/>
      <c r="P24" s="626"/>
    </row>
    <row r="25" spans="1:16" s="213" customFormat="1" ht="15.75" customHeight="1">
      <c r="A25" s="234">
        <v>5</v>
      </c>
      <c r="B25" s="229" t="s">
        <v>61</v>
      </c>
      <c r="C25" s="230" t="s">
        <v>255</v>
      </c>
      <c r="D25" s="231" t="s">
        <v>109</v>
      </c>
      <c r="E25" s="232">
        <v>1</v>
      </c>
      <c r="F25" s="27"/>
      <c r="G25" s="624"/>
      <c r="H25" s="625"/>
      <c r="I25" s="624"/>
      <c r="J25" s="624"/>
      <c r="K25" s="624"/>
      <c r="L25" s="624"/>
      <c r="M25" s="624"/>
      <c r="N25" s="624"/>
      <c r="O25" s="624"/>
      <c r="P25" s="626"/>
    </row>
    <row r="26" spans="1:16" s="213" customFormat="1" ht="27" customHeight="1">
      <c r="A26" s="234">
        <v>6</v>
      </c>
      <c r="B26" s="229" t="s">
        <v>61</v>
      </c>
      <c r="C26" s="230" t="s">
        <v>256</v>
      </c>
      <c r="D26" s="231" t="s">
        <v>97</v>
      </c>
      <c r="E26" s="232">
        <v>1</v>
      </c>
      <c r="F26" s="27"/>
      <c r="G26" s="624"/>
      <c r="H26" s="625"/>
      <c r="I26" s="624"/>
      <c r="J26" s="624"/>
      <c r="K26" s="624"/>
      <c r="L26" s="624"/>
      <c r="M26" s="624"/>
      <c r="N26" s="624"/>
      <c r="O26" s="624"/>
      <c r="P26" s="626"/>
    </row>
    <row r="27" spans="1:16" s="213" customFormat="1" ht="27" customHeight="1">
      <c r="A27" s="234">
        <v>7</v>
      </c>
      <c r="B27" s="229" t="s">
        <v>61</v>
      </c>
      <c r="C27" s="230" t="s">
        <v>306</v>
      </c>
      <c r="D27" s="231" t="s">
        <v>97</v>
      </c>
      <c r="E27" s="232">
        <v>1</v>
      </c>
      <c r="F27" s="27"/>
      <c r="G27" s="624"/>
      <c r="H27" s="625"/>
      <c r="I27" s="624"/>
      <c r="J27" s="624"/>
      <c r="K27" s="624"/>
      <c r="L27" s="624"/>
      <c r="M27" s="624"/>
      <c r="N27" s="624"/>
      <c r="O27" s="624"/>
      <c r="P27" s="626"/>
    </row>
    <row r="28" spans="1:16" s="213" customFormat="1" ht="27" customHeight="1">
      <c r="A28" s="234">
        <v>8</v>
      </c>
      <c r="B28" s="229" t="s">
        <v>61</v>
      </c>
      <c r="C28" s="230" t="s">
        <v>307</v>
      </c>
      <c r="D28" s="231" t="s">
        <v>97</v>
      </c>
      <c r="E28" s="232">
        <v>1</v>
      </c>
      <c r="F28" s="27"/>
      <c r="G28" s="624"/>
      <c r="H28" s="625"/>
      <c r="I28" s="624"/>
      <c r="J28" s="624"/>
      <c r="K28" s="624"/>
      <c r="L28" s="624"/>
      <c r="M28" s="624"/>
      <c r="N28" s="624"/>
      <c r="O28" s="624"/>
      <c r="P28" s="626"/>
    </row>
    <row r="29" spans="1:16" s="213" customFormat="1" ht="27" customHeight="1">
      <c r="A29" s="234">
        <v>9</v>
      </c>
      <c r="B29" s="229" t="s">
        <v>61</v>
      </c>
      <c r="C29" s="230" t="s">
        <v>257</v>
      </c>
      <c r="D29" s="231" t="s">
        <v>97</v>
      </c>
      <c r="E29" s="232">
        <v>1</v>
      </c>
      <c r="F29" s="27"/>
      <c r="G29" s="624"/>
      <c r="H29" s="625"/>
      <c r="I29" s="624"/>
      <c r="J29" s="624"/>
      <c r="K29" s="624"/>
      <c r="L29" s="624"/>
      <c r="M29" s="624"/>
      <c r="N29" s="624"/>
      <c r="O29" s="624"/>
      <c r="P29" s="626"/>
    </row>
    <row r="30" spans="1:16" s="213" customFormat="1" ht="29.25" customHeight="1">
      <c r="A30" s="234">
        <v>10</v>
      </c>
      <c r="B30" s="229" t="s">
        <v>61</v>
      </c>
      <c r="C30" s="230" t="s">
        <v>258</v>
      </c>
      <c r="D30" s="231" t="s">
        <v>97</v>
      </c>
      <c r="E30" s="232">
        <v>1</v>
      </c>
      <c r="F30" s="27"/>
      <c r="G30" s="624"/>
      <c r="H30" s="625"/>
      <c r="I30" s="624"/>
      <c r="J30" s="624"/>
      <c r="K30" s="624"/>
      <c r="L30" s="624"/>
      <c r="M30" s="624"/>
      <c r="N30" s="624"/>
      <c r="O30" s="624"/>
      <c r="P30" s="626"/>
    </row>
    <row r="31" spans="1:16" s="213" customFormat="1" ht="14.25" customHeight="1">
      <c r="A31" s="234">
        <v>11</v>
      </c>
      <c r="B31" s="229" t="s">
        <v>61</v>
      </c>
      <c r="C31" s="230" t="s">
        <v>259</v>
      </c>
      <c r="D31" s="231" t="s">
        <v>97</v>
      </c>
      <c r="E31" s="232">
        <v>1</v>
      </c>
      <c r="F31" s="27"/>
      <c r="G31" s="624"/>
      <c r="H31" s="625"/>
      <c r="I31" s="624"/>
      <c r="J31" s="624"/>
      <c r="K31" s="624"/>
      <c r="L31" s="624"/>
      <c r="M31" s="624"/>
      <c r="N31" s="624"/>
      <c r="O31" s="624"/>
      <c r="P31" s="626"/>
    </row>
    <row r="32" spans="1:16" s="213" customFormat="1" ht="14.25" customHeight="1">
      <c r="A32" s="234">
        <v>12</v>
      </c>
      <c r="B32" s="229" t="s">
        <v>61</v>
      </c>
      <c r="C32" s="230" t="s">
        <v>260</v>
      </c>
      <c r="D32" s="231" t="s">
        <v>97</v>
      </c>
      <c r="E32" s="232">
        <v>1</v>
      </c>
      <c r="F32" s="27"/>
      <c r="G32" s="624"/>
      <c r="H32" s="625"/>
      <c r="I32" s="624"/>
      <c r="J32" s="624"/>
      <c r="K32" s="624"/>
      <c r="L32" s="624"/>
      <c r="M32" s="624"/>
      <c r="N32" s="624"/>
      <c r="O32" s="624"/>
      <c r="P32" s="626"/>
    </row>
    <row r="33" spans="1:16" s="213" customFormat="1" ht="14.25" customHeight="1">
      <c r="A33" s="234">
        <v>13</v>
      </c>
      <c r="B33" s="229" t="s">
        <v>61</v>
      </c>
      <c r="C33" s="230" t="s">
        <v>261</v>
      </c>
      <c r="D33" s="231" t="s">
        <v>97</v>
      </c>
      <c r="E33" s="232">
        <v>1</v>
      </c>
      <c r="F33" s="27"/>
      <c r="G33" s="624"/>
      <c r="H33" s="625"/>
      <c r="I33" s="624"/>
      <c r="J33" s="624"/>
      <c r="K33" s="624"/>
      <c r="L33" s="624"/>
      <c r="M33" s="624"/>
      <c r="N33" s="624"/>
      <c r="O33" s="624"/>
      <c r="P33" s="626"/>
    </row>
    <row r="34" spans="1:16" s="213" customFormat="1" ht="14.25" customHeight="1">
      <c r="A34" s="234">
        <v>14</v>
      </c>
      <c r="B34" s="229" t="s">
        <v>61</v>
      </c>
      <c r="C34" s="230" t="s">
        <v>262</v>
      </c>
      <c r="D34" s="231" t="s">
        <v>97</v>
      </c>
      <c r="E34" s="232">
        <v>1</v>
      </c>
      <c r="F34" s="27"/>
      <c r="G34" s="624"/>
      <c r="H34" s="625"/>
      <c r="I34" s="624"/>
      <c r="J34" s="624"/>
      <c r="K34" s="624"/>
      <c r="L34" s="624"/>
      <c r="M34" s="624"/>
      <c r="N34" s="624"/>
      <c r="O34" s="624"/>
      <c r="P34" s="626"/>
    </row>
    <row r="35" spans="1:16" s="213" customFormat="1" ht="14.25" customHeight="1">
      <c r="A35" s="234">
        <v>15</v>
      </c>
      <c r="B35" s="229" t="s">
        <v>61</v>
      </c>
      <c r="C35" s="230" t="s">
        <v>263</v>
      </c>
      <c r="D35" s="231" t="s">
        <v>97</v>
      </c>
      <c r="E35" s="232">
        <v>1</v>
      </c>
      <c r="F35" s="27"/>
      <c r="G35" s="624"/>
      <c r="H35" s="625"/>
      <c r="I35" s="624"/>
      <c r="J35" s="624"/>
      <c r="K35" s="624"/>
      <c r="L35" s="624"/>
      <c r="M35" s="624"/>
      <c r="N35" s="624"/>
      <c r="O35" s="624"/>
      <c r="P35" s="626"/>
    </row>
    <row r="36" spans="1:16" s="213" customFormat="1" ht="14.25" customHeight="1">
      <c r="A36" s="234">
        <v>16</v>
      </c>
      <c r="B36" s="229" t="s">
        <v>61</v>
      </c>
      <c r="C36" s="230" t="s">
        <v>264</v>
      </c>
      <c r="D36" s="231" t="s">
        <v>109</v>
      </c>
      <c r="E36" s="232">
        <v>1</v>
      </c>
      <c r="F36" s="27"/>
      <c r="G36" s="624"/>
      <c r="H36" s="625"/>
      <c r="I36" s="624"/>
      <c r="J36" s="624"/>
      <c r="K36" s="624"/>
      <c r="L36" s="624"/>
      <c r="M36" s="624"/>
      <c r="N36" s="624"/>
      <c r="O36" s="624"/>
      <c r="P36" s="626"/>
    </row>
    <row r="37" spans="1:16" s="213" customFormat="1" ht="24.75" customHeight="1">
      <c r="A37" s="234">
        <v>17</v>
      </c>
      <c r="B37" s="229" t="s">
        <v>61</v>
      </c>
      <c r="C37" s="230" t="s">
        <v>265</v>
      </c>
      <c r="D37" s="231" t="s">
        <v>97</v>
      </c>
      <c r="E37" s="232">
        <v>1</v>
      </c>
      <c r="F37" s="27"/>
      <c r="G37" s="624"/>
      <c r="H37" s="625"/>
      <c r="I37" s="624"/>
      <c r="J37" s="624"/>
      <c r="K37" s="624"/>
      <c r="L37" s="624"/>
      <c r="M37" s="624"/>
      <c r="N37" s="624"/>
      <c r="O37" s="624"/>
      <c r="P37" s="626"/>
    </row>
    <row r="38" spans="1:16" s="213" customFormat="1" ht="24.75" customHeight="1">
      <c r="A38" s="234">
        <v>18</v>
      </c>
      <c r="B38" s="229" t="s">
        <v>61</v>
      </c>
      <c r="C38" s="230" t="s">
        <v>266</v>
      </c>
      <c r="D38" s="231" t="s">
        <v>97</v>
      </c>
      <c r="E38" s="232">
        <v>2</v>
      </c>
      <c r="F38" s="27"/>
      <c r="G38" s="624"/>
      <c r="H38" s="625"/>
      <c r="I38" s="624"/>
      <c r="J38" s="624"/>
      <c r="K38" s="624"/>
      <c r="L38" s="624"/>
      <c r="M38" s="624"/>
      <c r="N38" s="624"/>
      <c r="O38" s="624"/>
      <c r="P38" s="626"/>
    </row>
    <row r="39" spans="1:16" s="213" customFormat="1" ht="14.25" customHeight="1">
      <c r="A39" s="234">
        <v>19</v>
      </c>
      <c r="B39" s="229" t="s">
        <v>61</v>
      </c>
      <c r="C39" s="230" t="s">
        <v>267</v>
      </c>
      <c r="D39" s="231" t="s">
        <v>97</v>
      </c>
      <c r="E39" s="232">
        <v>1</v>
      </c>
      <c r="F39" s="27"/>
      <c r="G39" s="624"/>
      <c r="H39" s="625"/>
      <c r="I39" s="624"/>
      <c r="J39" s="624"/>
      <c r="K39" s="624"/>
      <c r="L39" s="624"/>
      <c r="M39" s="624"/>
      <c r="N39" s="624"/>
      <c r="O39" s="624"/>
      <c r="P39" s="626"/>
    </row>
    <row r="40" spans="1:16" s="213" customFormat="1" ht="26.25" customHeight="1">
      <c r="A40" s="234">
        <v>20</v>
      </c>
      <c r="B40" s="229" t="s">
        <v>61</v>
      </c>
      <c r="C40" s="230" t="s">
        <v>268</v>
      </c>
      <c r="D40" s="231" t="s">
        <v>97</v>
      </c>
      <c r="E40" s="232">
        <v>1</v>
      </c>
      <c r="F40" s="27"/>
      <c r="G40" s="624"/>
      <c r="H40" s="625"/>
      <c r="I40" s="624"/>
      <c r="J40" s="624"/>
      <c r="K40" s="624"/>
      <c r="L40" s="624"/>
      <c r="M40" s="624"/>
      <c r="N40" s="624"/>
      <c r="O40" s="624"/>
      <c r="P40" s="626"/>
    </row>
    <row r="41" spans="1:16" s="213" customFormat="1" ht="26.25" customHeight="1">
      <c r="A41" s="234">
        <v>21</v>
      </c>
      <c r="B41" s="229" t="s">
        <v>61</v>
      </c>
      <c r="C41" s="230" t="s">
        <v>269</v>
      </c>
      <c r="D41" s="231" t="s">
        <v>109</v>
      </c>
      <c r="E41" s="232">
        <v>1</v>
      </c>
      <c r="F41" s="27"/>
      <c r="G41" s="624"/>
      <c r="H41" s="625"/>
      <c r="I41" s="624"/>
      <c r="J41" s="624"/>
      <c r="K41" s="624"/>
      <c r="L41" s="624"/>
      <c r="M41" s="624"/>
      <c r="N41" s="624"/>
      <c r="O41" s="624"/>
      <c r="P41" s="626"/>
    </row>
    <row r="42" spans="1:16" s="213" customFormat="1" ht="38.25" customHeight="1">
      <c r="A42" s="234">
        <v>22</v>
      </c>
      <c r="B42" s="229" t="s">
        <v>61</v>
      </c>
      <c r="C42" s="230" t="s">
        <v>270</v>
      </c>
      <c r="D42" s="231" t="s">
        <v>109</v>
      </c>
      <c r="E42" s="232">
        <v>1</v>
      </c>
      <c r="F42" s="27"/>
      <c r="G42" s="624"/>
      <c r="H42" s="625"/>
      <c r="I42" s="624"/>
      <c r="J42" s="624"/>
      <c r="K42" s="624"/>
      <c r="L42" s="624"/>
      <c r="M42" s="624"/>
      <c r="N42" s="624"/>
      <c r="O42" s="624"/>
      <c r="P42" s="626"/>
    </row>
    <row r="43" spans="1:16" s="213" customFormat="1" ht="26.25" customHeight="1">
      <c r="A43" s="234">
        <v>23</v>
      </c>
      <c r="B43" s="229" t="s">
        <v>61</v>
      </c>
      <c r="C43" s="230" t="s">
        <v>271</v>
      </c>
      <c r="D43" s="231" t="s">
        <v>97</v>
      </c>
      <c r="E43" s="232">
        <v>1</v>
      </c>
      <c r="F43" s="27"/>
      <c r="G43" s="624"/>
      <c r="H43" s="625"/>
      <c r="I43" s="624"/>
      <c r="J43" s="624"/>
      <c r="K43" s="624"/>
      <c r="L43" s="624"/>
      <c r="M43" s="624"/>
      <c r="N43" s="624"/>
      <c r="O43" s="624"/>
      <c r="P43" s="626"/>
    </row>
    <row r="44" spans="1:16" s="213" customFormat="1" ht="15" customHeight="1">
      <c r="A44" s="234">
        <v>24</v>
      </c>
      <c r="B44" s="229" t="s">
        <v>61</v>
      </c>
      <c r="C44" s="230" t="s">
        <v>272</v>
      </c>
      <c r="D44" s="231" t="s">
        <v>97</v>
      </c>
      <c r="E44" s="232">
        <v>2</v>
      </c>
      <c r="F44" s="27"/>
      <c r="G44" s="624"/>
      <c r="H44" s="625"/>
      <c r="I44" s="624"/>
      <c r="J44" s="624"/>
      <c r="K44" s="624"/>
      <c r="L44" s="624"/>
      <c r="M44" s="624"/>
      <c r="N44" s="624"/>
      <c r="O44" s="624"/>
      <c r="P44" s="626"/>
    </row>
    <row r="45" spans="1:16" s="213" customFormat="1" ht="15" customHeight="1">
      <c r="A45" s="234">
        <v>25</v>
      </c>
      <c r="B45" s="229" t="s">
        <v>61</v>
      </c>
      <c r="C45" s="230" t="s">
        <v>273</v>
      </c>
      <c r="D45" s="231" t="s">
        <v>97</v>
      </c>
      <c r="E45" s="232">
        <v>4</v>
      </c>
      <c r="F45" s="27"/>
      <c r="G45" s="624"/>
      <c r="H45" s="625"/>
      <c r="I45" s="624"/>
      <c r="J45" s="624"/>
      <c r="K45" s="624"/>
      <c r="L45" s="624"/>
      <c r="M45" s="624"/>
      <c r="N45" s="624"/>
      <c r="O45" s="624"/>
      <c r="P45" s="626"/>
    </row>
    <row r="46" spans="1:16" s="213" customFormat="1" ht="15" customHeight="1">
      <c r="A46" s="234">
        <v>26</v>
      </c>
      <c r="B46" s="229" t="s">
        <v>61</v>
      </c>
      <c r="C46" s="230" t="s">
        <v>274</v>
      </c>
      <c r="D46" s="231" t="s">
        <v>97</v>
      </c>
      <c r="E46" s="232">
        <v>6</v>
      </c>
      <c r="F46" s="27"/>
      <c r="G46" s="624"/>
      <c r="H46" s="625"/>
      <c r="I46" s="624"/>
      <c r="J46" s="624"/>
      <c r="K46" s="624"/>
      <c r="L46" s="624"/>
      <c r="M46" s="624"/>
      <c r="N46" s="624"/>
      <c r="O46" s="624"/>
      <c r="P46" s="626"/>
    </row>
    <row r="47" spans="1:16" s="213" customFormat="1" ht="25.5" customHeight="1">
      <c r="A47" s="234">
        <v>27</v>
      </c>
      <c r="B47" s="229" t="s">
        <v>61</v>
      </c>
      <c r="C47" s="230" t="s">
        <v>275</v>
      </c>
      <c r="D47" s="231" t="s">
        <v>97</v>
      </c>
      <c r="E47" s="232">
        <v>2</v>
      </c>
      <c r="F47" s="27"/>
      <c r="G47" s="624"/>
      <c r="H47" s="625"/>
      <c r="I47" s="624"/>
      <c r="J47" s="624"/>
      <c r="K47" s="624"/>
      <c r="L47" s="624"/>
      <c r="M47" s="624"/>
      <c r="N47" s="624"/>
      <c r="O47" s="624"/>
      <c r="P47" s="626"/>
    </row>
    <row r="48" spans="1:16" s="213" customFormat="1" ht="25.5" customHeight="1">
      <c r="A48" s="234">
        <v>28</v>
      </c>
      <c r="B48" s="229" t="s">
        <v>61</v>
      </c>
      <c r="C48" s="230" t="s">
        <v>276</v>
      </c>
      <c r="D48" s="231" t="s">
        <v>97</v>
      </c>
      <c r="E48" s="232">
        <v>4</v>
      </c>
      <c r="F48" s="27"/>
      <c r="G48" s="624"/>
      <c r="H48" s="625"/>
      <c r="I48" s="624"/>
      <c r="J48" s="624"/>
      <c r="K48" s="624"/>
      <c r="L48" s="624"/>
      <c r="M48" s="624"/>
      <c r="N48" s="624"/>
      <c r="O48" s="624"/>
      <c r="P48" s="626"/>
    </row>
    <row r="49" spans="1:16" s="213" customFormat="1" ht="25.5" customHeight="1">
      <c r="A49" s="234">
        <v>29</v>
      </c>
      <c r="B49" s="229" t="s">
        <v>61</v>
      </c>
      <c r="C49" s="230" t="s">
        <v>277</v>
      </c>
      <c r="D49" s="231" t="s">
        <v>97</v>
      </c>
      <c r="E49" s="232">
        <v>5</v>
      </c>
      <c r="F49" s="27"/>
      <c r="G49" s="624"/>
      <c r="H49" s="625"/>
      <c r="I49" s="624"/>
      <c r="J49" s="624"/>
      <c r="K49" s="624"/>
      <c r="L49" s="624"/>
      <c r="M49" s="624"/>
      <c r="N49" s="624"/>
      <c r="O49" s="624"/>
      <c r="P49" s="626"/>
    </row>
    <row r="50" spans="1:16" s="213" customFormat="1" ht="15" customHeight="1">
      <c r="A50" s="234">
        <v>30</v>
      </c>
      <c r="B50" s="229" t="s">
        <v>61</v>
      </c>
      <c r="C50" s="230" t="s">
        <v>278</v>
      </c>
      <c r="D50" s="231" t="s">
        <v>97</v>
      </c>
      <c r="E50" s="232">
        <v>1</v>
      </c>
      <c r="F50" s="27"/>
      <c r="G50" s="624"/>
      <c r="H50" s="625"/>
      <c r="I50" s="624"/>
      <c r="J50" s="624"/>
      <c r="K50" s="624"/>
      <c r="L50" s="624"/>
      <c r="M50" s="624"/>
      <c r="N50" s="624"/>
      <c r="O50" s="624"/>
      <c r="P50" s="626"/>
    </row>
    <row r="51" spans="1:16" s="213" customFormat="1" ht="15" customHeight="1">
      <c r="A51" s="234">
        <v>31</v>
      </c>
      <c r="B51" s="229" t="s">
        <v>61</v>
      </c>
      <c r="C51" s="230" t="s">
        <v>279</v>
      </c>
      <c r="D51" s="231" t="s">
        <v>97</v>
      </c>
      <c r="E51" s="232">
        <v>1</v>
      </c>
      <c r="F51" s="27"/>
      <c r="G51" s="624"/>
      <c r="H51" s="625"/>
      <c r="I51" s="624"/>
      <c r="J51" s="624"/>
      <c r="K51" s="624"/>
      <c r="L51" s="624"/>
      <c r="M51" s="624"/>
      <c r="N51" s="624"/>
      <c r="O51" s="624"/>
      <c r="P51" s="626"/>
    </row>
    <row r="52" spans="1:16" s="213" customFormat="1" ht="15" customHeight="1">
      <c r="A52" s="234">
        <v>32</v>
      </c>
      <c r="B52" s="229" t="s">
        <v>61</v>
      </c>
      <c r="C52" s="230" t="s">
        <v>280</v>
      </c>
      <c r="D52" s="231" t="s">
        <v>97</v>
      </c>
      <c r="E52" s="232">
        <v>1</v>
      </c>
      <c r="F52" s="27"/>
      <c r="G52" s="624"/>
      <c r="H52" s="625"/>
      <c r="I52" s="624"/>
      <c r="J52" s="624"/>
      <c r="K52" s="624"/>
      <c r="L52" s="624"/>
      <c r="M52" s="624"/>
      <c r="N52" s="624"/>
      <c r="O52" s="624"/>
      <c r="P52" s="626"/>
    </row>
    <row r="53" spans="1:16" s="213" customFormat="1" ht="15" customHeight="1">
      <c r="A53" s="234">
        <v>33</v>
      </c>
      <c r="B53" s="229" t="s">
        <v>61</v>
      </c>
      <c r="C53" s="230" t="s">
        <v>281</v>
      </c>
      <c r="D53" s="231" t="s">
        <v>97</v>
      </c>
      <c r="E53" s="232">
        <v>1</v>
      </c>
      <c r="F53" s="27"/>
      <c r="G53" s="624"/>
      <c r="H53" s="625"/>
      <c r="I53" s="624"/>
      <c r="J53" s="624"/>
      <c r="K53" s="624"/>
      <c r="L53" s="624"/>
      <c r="M53" s="624"/>
      <c r="N53" s="624"/>
      <c r="O53" s="624"/>
      <c r="P53" s="626"/>
    </row>
    <row r="54" spans="1:16" s="213" customFormat="1" ht="15" customHeight="1">
      <c r="A54" s="234">
        <v>34</v>
      </c>
      <c r="B54" s="229" t="s">
        <v>61</v>
      </c>
      <c r="C54" s="230" t="s">
        <v>211</v>
      </c>
      <c r="D54" s="231" t="s">
        <v>97</v>
      </c>
      <c r="E54" s="232">
        <v>1</v>
      </c>
      <c r="F54" s="27"/>
      <c r="G54" s="624"/>
      <c r="H54" s="625"/>
      <c r="I54" s="624"/>
      <c r="J54" s="624"/>
      <c r="K54" s="624"/>
      <c r="L54" s="624"/>
      <c r="M54" s="624"/>
      <c r="N54" s="624"/>
      <c r="O54" s="624"/>
      <c r="P54" s="626"/>
    </row>
    <row r="55" spans="1:16" s="213" customFormat="1" ht="15" customHeight="1">
      <c r="A55" s="234">
        <v>35</v>
      </c>
      <c r="B55" s="229" t="s">
        <v>61</v>
      </c>
      <c r="C55" s="230" t="s">
        <v>210</v>
      </c>
      <c r="D55" s="231" t="s">
        <v>97</v>
      </c>
      <c r="E55" s="232">
        <v>1</v>
      </c>
      <c r="F55" s="27"/>
      <c r="G55" s="624"/>
      <c r="H55" s="625"/>
      <c r="I55" s="624"/>
      <c r="J55" s="624"/>
      <c r="K55" s="624"/>
      <c r="L55" s="624"/>
      <c r="M55" s="624"/>
      <c r="N55" s="624"/>
      <c r="O55" s="624"/>
      <c r="P55" s="626"/>
    </row>
    <row r="56" spans="1:16" s="213" customFormat="1" ht="24" customHeight="1">
      <c r="A56" s="234">
        <v>36</v>
      </c>
      <c r="B56" s="229" t="s">
        <v>61</v>
      </c>
      <c r="C56" s="230" t="s">
        <v>282</v>
      </c>
      <c r="D56" s="231" t="s">
        <v>97</v>
      </c>
      <c r="E56" s="232">
        <v>1</v>
      </c>
      <c r="F56" s="27"/>
      <c r="G56" s="624"/>
      <c r="H56" s="625"/>
      <c r="I56" s="624"/>
      <c r="J56" s="624"/>
      <c r="K56" s="624"/>
      <c r="L56" s="624"/>
      <c r="M56" s="624"/>
      <c r="N56" s="624"/>
      <c r="O56" s="624"/>
      <c r="P56" s="626"/>
    </row>
    <row r="57" spans="1:16" s="213" customFormat="1" ht="15" customHeight="1">
      <c r="A57" s="234">
        <v>37</v>
      </c>
      <c r="B57" s="229" t="s">
        <v>61</v>
      </c>
      <c r="C57" s="230" t="s">
        <v>283</v>
      </c>
      <c r="D57" s="231" t="s">
        <v>97</v>
      </c>
      <c r="E57" s="232">
        <v>1</v>
      </c>
      <c r="F57" s="27"/>
      <c r="G57" s="624"/>
      <c r="H57" s="625"/>
      <c r="I57" s="624"/>
      <c r="J57" s="624"/>
      <c r="K57" s="624"/>
      <c r="L57" s="624"/>
      <c r="M57" s="624"/>
      <c r="N57" s="624"/>
      <c r="O57" s="624"/>
      <c r="P57" s="626"/>
    </row>
    <row r="58" spans="1:16" s="213" customFormat="1" ht="15" customHeight="1">
      <c r="A58" s="234">
        <v>38</v>
      </c>
      <c r="B58" s="229" t="s">
        <v>61</v>
      </c>
      <c r="C58" s="230" t="s">
        <v>284</v>
      </c>
      <c r="D58" s="231" t="s">
        <v>92</v>
      </c>
      <c r="E58" s="232">
        <v>2</v>
      </c>
      <c r="F58" s="27"/>
      <c r="G58" s="624"/>
      <c r="H58" s="625"/>
      <c r="I58" s="624"/>
      <c r="J58" s="624"/>
      <c r="K58" s="624"/>
      <c r="L58" s="624"/>
      <c r="M58" s="624"/>
      <c r="N58" s="624"/>
      <c r="O58" s="624"/>
      <c r="P58" s="626"/>
    </row>
    <row r="59" spans="1:16" s="213" customFormat="1" ht="15" customHeight="1">
      <c r="A59" s="234">
        <v>39</v>
      </c>
      <c r="B59" s="229" t="s">
        <v>61</v>
      </c>
      <c r="C59" s="230" t="s">
        <v>285</v>
      </c>
      <c r="D59" s="231" t="s">
        <v>92</v>
      </c>
      <c r="E59" s="232">
        <v>12</v>
      </c>
      <c r="F59" s="27"/>
      <c r="G59" s="624"/>
      <c r="H59" s="625"/>
      <c r="I59" s="624"/>
      <c r="J59" s="624"/>
      <c r="K59" s="624"/>
      <c r="L59" s="624"/>
      <c r="M59" s="624"/>
      <c r="N59" s="624"/>
      <c r="O59" s="624"/>
      <c r="P59" s="626"/>
    </row>
    <row r="60" spans="1:16" s="213" customFormat="1" ht="15" customHeight="1">
      <c r="A60" s="234">
        <v>40</v>
      </c>
      <c r="B60" s="229" t="s">
        <v>61</v>
      </c>
      <c r="C60" s="230" t="s">
        <v>286</v>
      </c>
      <c r="D60" s="231" t="s">
        <v>92</v>
      </c>
      <c r="E60" s="232">
        <v>12</v>
      </c>
      <c r="F60" s="27"/>
      <c r="G60" s="624"/>
      <c r="H60" s="625"/>
      <c r="I60" s="624"/>
      <c r="J60" s="624"/>
      <c r="K60" s="624"/>
      <c r="L60" s="624"/>
      <c r="M60" s="624"/>
      <c r="N60" s="624"/>
      <c r="O60" s="624"/>
      <c r="P60" s="626"/>
    </row>
    <row r="61" spans="1:16" s="213" customFormat="1" ht="15" customHeight="1">
      <c r="A61" s="234">
        <v>41</v>
      </c>
      <c r="B61" s="229" t="s">
        <v>61</v>
      </c>
      <c r="C61" s="230" t="s">
        <v>287</v>
      </c>
      <c r="D61" s="231" t="s">
        <v>92</v>
      </c>
      <c r="E61" s="232">
        <v>1</v>
      </c>
      <c r="F61" s="27"/>
      <c r="G61" s="624"/>
      <c r="H61" s="625"/>
      <c r="I61" s="624"/>
      <c r="J61" s="624"/>
      <c r="K61" s="624"/>
      <c r="L61" s="624"/>
      <c r="M61" s="624"/>
      <c r="N61" s="624"/>
      <c r="O61" s="624"/>
      <c r="P61" s="626"/>
    </row>
    <row r="62" spans="1:16" s="213" customFormat="1" ht="15" customHeight="1">
      <c r="A62" s="234">
        <v>42</v>
      </c>
      <c r="B62" s="229" t="s">
        <v>61</v>
      </c>
      <c r="C62" s="230" t="s">
        <v>288</v>
      </c>
      <c r="D62" s="231" t="s">
        <v>92</v>
      </c>
      <c r="E62" s="232">
        <v>1</v>
      </c>
      <c r="F62" s="27"/>
      <c r="G62" s="624"/>
      <c r="H62" s="625"/>
      <c r="I62" s="624"/>
      <c r="J62" s="624"/>
      <c r="K62" s="624"/>
      <c r="L62" s="624"/>
      <c r="M62" s="624"/>
      <c r="N62" s="624"/>
      <c r="O62" s="624"/>
      <c r="P62" s="626"/>
    </row>
    <row r="63" spans="1:16" s="213" customFormat="1" ht="15" customHeight="1">
      <c r="A63" s="234">
        <v>43</v>
      </c>
      <c r="B63" s="229" t="s">
        <v>61</v>
      </c>
      <c r="C63" s="230" t="s">
        <v>289</v>
      </c>
      <c r="D63" s="231" t="s">
        <v>92</v>
      </c>
      <c r="E63" s="232">
        <v>6</v>
      </c>
      <c r="F63" s="27"/>
      <c r="G63" s="624"/>
      <c r="H63" s="625"/>
      <c r="I63" s="624"/>
      <c r="J63" s="624"/>
      <c r="K63" s="624"/>
      <c r="L63" s="624"/>
      <c r="M63" s="624"/>
      <c r="N63" s="624"/>
      <c r="O63" s="624"/>
      <c r="P63" s="626"/>
    </row>
    <row r="64" spans="1:16" s="213" customFormat="1" ht="15" customHeight="1">
      <c r="A64" s="234">
        <v>44</v>
      </c>
      <c r="B64" s="229" t="s">
        <v>61</v>
      </c>
      <c r="C64" s="230" t="s">
        <v>290</v>
      </c>
      <c r="D64" s="231" t="s">
        <v>92</v>
      </c>
      <c r="E64" s="232">
        <v>23</v>
      </c>
      <c r="F64" s="27"/>
      <c r="G64" s="624"/>
      <c r="H64" s="625"/>
      <c r="I64" s="624"/>
      <c r="J64" s="624"/>
      <c r="K64" s="624"/>
      <c r="L64" s="624"/>
      <c r="M64" s="624"/>
      <c r="N64" s="624"/>
      <c r="O64" s="624"/>
      <c r="P64" s="626"/>
    </row>
    <row r="65" spans="1:16" s="213" customFormat="1" ht="27" customHeight="1">
      <c r="A65" s="234">
        <v>45</v>
      </c>
      <c r="B65" s="229" t="s">
        <v>61</v>
      </c>
      <c r="C65" s="230" t="s">
        <v>291</v>
      </c>
      <c r="D65" s="231" t="s">
        <v>109</v>
      </c>
      <c r="E65" s="232">
        <v>1</v>
      </c>
      <c r="F65" s="27"/>
      <c r="G65" s="624"/>
      <c r="H65" s="625"/>
      <c r="I65" s="624"/>
      <c r="J65" s="624"/>
      <c r="K65" s="624"/>
      <c r="L65" s="624"/>
      <c r="M65" s="624"/>
      <c r="N65" s="624"/>
      <c r="O65" s="624"/>
      <c r="P65" s="626"/>
    </row>
    <row r="66" spans="1:16" s="213" customFormat="1" ht="15" customHeight="1">
      <c r="A66" s="234">
        <v>46</v>
      </c>
      <c r="B66" s="229" t="s">
        <v>61</v>
      </c>
      <c r="C66" s="230" t="s">
        <v>292</v>
      </c>
      <c r="D66" s="231" t="s">
        <v>109</v>
      </c>
      <c r="E66" s="232">
        <v>1</v>
      </c>
      <c r="F66" s="27"/>
      <c r="G66" s="624"/>
      <c r="H66" s="625"/>
      <c r="I66" s="624"/>
      <c r="J66" s="624"/>
      <c r="K66" s="624"/>
      <c r="L66" s="624"/>
      <c r="M66" s="624"/>
      <c r="N66" s="624"/>
      <c r="O66" s="624"/>
      <c r="P66" s="626"/>
    </row>
    <row r="67" spans="1:16" s="213" customFormat="1" ht="15" customHeight="1">
      <c r="A67" s="234">
        <v>47</v>
      </c>
      <c r="B67" s="229" t="s">
        <v>61</v>
      </c>
      <c r="C67" s="230" t="s">
        <v>293</v>
      </c>
      <c r="D67" s="231" t="s">
        <v>92</v>
      </c>
      <c r="E67" s="232">
        <v>2</v>
      </c>
      <c r="F67" s="27"/>
      <c r="G67" s="624"/>
      <c r="H67" s="625"/>
      <c r="I67" s="624"/>
      <c r="J67" s="624"/>
      <c r="K67" s="624"/>
      <c r="L67" s="624"/>
      <c r="M67" s="624"/>
      <c r="N67" s="624"/>
      <c r="O67" s="624"/>
      <c r="P67" s="626"/>
    </row>
    <row r="68" spans="1:16" s="213" customFormat="1" ht="15" customHeight="1">
      <c r="A68" s="234">
        <v>48</v>
      </c>
      <c r="B68" s="229" t="s">
        <v>61</v>
      </c>
      <c r="C68" s="230" t="s">
        <v>294</v>
      </c>
      <c r="D68" s="231" t="s">
        <v>92</v>
      </c>
      <c r="E68" s="232">
        <v>12</v>
      </c>
      <c r="F68" s="27"/>
      <c r="G68" s="624"/>
      <c r="H68" s="625"/>
      <c r="I68" s="624"/>
      <c r="J68" s="624"/>
      <c r="K68" s="624"/>
      <c r="L68" s="624"/>
      <c r="M68" s="624"/>
      <c r="N68" s="624"/>
      <c r="O68" s="624"/>
      <c r="P68" s="626"/>
    </row>
    <row r="69" spans="1:16" s="213" customFormat="1" ht="15" customHeight="1">
      <c r="A69" s="234">
        <v>49</v>
      </c>
      <c r="B69" s="229" t="s">
        <v>61</v>
      </c>
      <c r="C69" s="230" t="s">
        <v>295</v>
      </c>
      <c r="D69" s="231" t="s">
        <v>92</v>
      </c>
      <c r="E69" s="232">
        <v>12</v>
      </c>
      <c r="F69" s="27"/>
      <c r="G69" s="624"/>
      <c r="H69" s="625"/>
      <c r="I69" s="624"/>
      <c r="J69" s="624"/>
      <c r="K69" s="624"/>
      <c r="L69" s="624"/>
      <c r="M69" s="624"/>
      <c r="N69" s="624"/>
      <c r="O69" s="624"/>
      <c r="P69" s="626"/>
    </row>
    <row r="70" spans="1:16" s="213" customFormat="1" ht="15" customHeight="1">
      <c r="A70" s="234">
        <v>50</v>
      </c>
      <c r="B70" s="229" t="s">
        <v>61</v>
      </c>
      <c r="C70" s="230" t="s">
        <v>296</v>
      </c>
      <c r="D70" s="231" t="s">
        <v>92</v>
      </c>
      <c r="E70" s="232">
        <v>1</v>
      </c>
      <c r="F70" s="27"/>
      <c r="G70" s="624"/>
      <c r="H70" s="625"/>
      <c r="I70" s="624"/>
      <c r="J70" s="624"/>
      <c r="K70" s="624"/>
      <c r="L70" s="624"/>
      <c r="M70" s="624"/>
      <c r="N70" s="624"/>
      <c r="O70" s="624"/>
      <c r="P70" s="626"/>
    </row>
    <row r="71" spans="1:16" s="213" customFormat="1" ht="15" customHeight="1">
      <c r="A71" s="234">
        <v>51</v>
      </c>
      <c r="B71" s="229" t="s">
        <v>61</v>
      </c>
      <c r="C71" s="230" t="s">
        <v>297</v>
      </c>
      <c r="D71" s="231" t="s">
        <v>92</v>
      </c>
      <c r="E71" s="232">
        <v>6</v>
      </c>
      <c r="F71" s="27"/>
      <c r="G71" s="624"/>
      <c r="H71" s="625"/>
      <c r="I71" s="624"/>
      <c r="J71" s="624"/>
      <c r="K71" s="624"/>
      <c r="L71" s="624"/>
      <c r="M71" s="624"/>
      <c r="N71" s="624"/>
      <c r="O71" s="624"/>
      <c r="P71" s="626"/>
    </row>
    <row r="72" spans="1:16" s="213" customFormat="1" ht="15" customHeight="1">
      <c r="A72" s="234">
        <v>52</v>
      </c>
      <c r="B72" s="229" t="s">
        <v>61</v>
      </c>
      <c r="C72" s="230" t="s">
        <v>298</v>
      </c>
      <c r="D72" s="231" t="s">
        <v>92</v>
      </c>
      <c r="E72" s="232">
        <v>8</v>
      </c>
      <c r="F72" s="27"/>
      <c r="G72" s="624"/>
      <c r="H72" s="625"/>
      <c r="I72" s="624"/>
      <c r="J72" s="624"/>
      <c r="K72" s="624"/>
      <c r="L72" s="624"/>
      <c r="M72" s="624"/>
      <c r="N72" s="624"/>
      <c r="O72" s="624"/>
      <c r="P72" s="626"/>
    </row>
    <row r="73" spans="1:16" s="213" customFormat="1" ht="15" customHeight="1">
      <c r="A73" s="234">
        <v>53</v>
      </c>
      <c r="B73" s="229" t="s">
        <v>61</v>
      </c>
      <c r="C73" s="230" t="s">
        <v>299</v>
      </c>
      <c r="D73" s="231" t="s">
        <v>109</v>
      </c>
      <c r="E73" s="232">
        <v>7</v>
      </c>
      <c r="F73" s="27"/>
      <c r="G73" s="624"/>
      <c r="H73" s="625"/>
      <c r="I73" s="624"/>
      <c r="J73" s="624"/>
      <c r="K73" s="624"/>
      <c r="L73" s="624"/>
      <c r="M73" s="624"/>
      <c r="N73" s="624"/>
      <c r="O73" s="624"/>
      <c r="P73" s="626"/>
    </row>
    <row r="74" spans="1:16" s="213" customFormat="1" ht="15" customHeight="1">
      <c r="A74" s="234">
        <v>54</v>
      </c>
      <c r="B74" s="229" t="s">
        <v>61</v>
      </c>
      <c r="C74" s="230" t="s">
        <v>300</v>
      </c>
      <c r="D74" s="231" t="s">
        <v>109</v>
      </c>
      <c r="E74" s="232">
        <v>4</v>
      </c>
      <c r="F74" s="27"/>
      <c r="G74" s="624"/>
      <c r="H74" s="625"/>
      <c r="I74" s="624"/>
      <c r="J74" s="624"/>
      <c r="K74" s="624"/>
      <c r="L74" s="624"/>
      <c r="M74" s="624"/>
      <c r="N74" s="624"/>
      <c r="O74" s="624"/>
      <c r="P74" s="626"/>
    </row>
    <row r="75" spans="1:16" s="213" customFormat="1" ht="15" customHeight="1">
      <c r="A75" s="234">
        <v>55</v>
      </c>
      <c r="B75" s="229" t="s">
        <v>61</v>
      </c>
      <c r="C75" s="230" t="s">
        <v>301</v>
      </c>
      <c r="D75" s="231" t="s">
        <v>97</v>
      </c>
      <c r="E75" s="232">
        <v>3</v>
      </c>
      <c r="F75" s="27"/>
      <c r="G75" s="624"/>
      <c r="H75" s="625"/>
      <c r="I75" s="624"/>
      <c r="J75" s="624"/>
      <c r="K75" s="624"/>
      <c r="L75" s="624"/>
      <c r="M75" s="624"/>
      <c r="N75" s="624"/>
      <c r="O75" s="624"/>
      <c r="P75" s="626"/>
    </row>
    <row r="76" spans="1:16" s="213" customFormat="1" ht="15" customHeight="1">
      <c r="A76" s="234">
        <v>56</v>
      </c>
      <c r="B76" s="229" t="s">
        <v>61</v>
      </c>
      <c r="C76" s="230" t="s">
        <v>302</v>
      </c>
      <c r="D76" s="231" t="s">
        <v>303</v>
      </c>
      <c r="E76" s="232">
        <v>4</v>
      </c>
      <c r="F76" s="27"/>
      <c r="G76" s="624"/>
      <c r="H76" s="625"/>
      <c r="I76" s="624"/>
      <c r="J76" s="624"/>
      <c r="K76" s="624"/>
      <c r="L76" s="624"/>
      <c r="M76" s="624"/>
      <c r="N76" s="624"/>
      <c r="O76" s="624"/>
      <c r="P76" s="626"/>
    </row>
    <row r="77" spans="1:16" s="213" customFormat="1" ht="15" customHeight="1">
      <c r="A77" s="234">
        <v>57</v>
      </c>
      <c r="B77" s="229" t="s">
        <v>61</v>
      </c>
      <c r="C77" s="230" t="s">
        <v>215</v>
      </c>
      <c r="D77" s="231" t="s">
        <v>303</v>
      </c>
      <c r="E77" s="232">
        <v>2</v>
      </c>
      <c r="F77" s="27"/>
      <c r="G77" s="624"/>
      <c r="H77" s="625"/>
      <c r="I77" s="624"/>
      <c r="J77" s="624"/>
      <c r="K77" s="624"/>
      <c r="L77" s="624"/>
      <c r="M77" s="624"/>
      <c r="N77" s="624"/>
      <c r="O77" s="624"/>
      <c r="P77" s="626"/>
    </row>
    <row r="78" spans="1:16" s="213" customFormat="1" ht="15" customHeight="1">
      <c r="A78" s="234">
        <v>58</v>
      </c>
      <c r="B78" s="229" t="s">
        <v>61</v>
      </c>
      <c r="C78" s="230" t="s">
        <v>212</v>
      </c>
      <c r="D78" s="231" t="s">
        <v>303</v>
      </c>
      <c r="E78" s="232">
        <v>7</v>
      </c>
      <c r="F78" s="27"/>
      <c r="G78" s="624"/>
      <c r="H78" s="625"/>
      <c r="I78" s="624"/>
      <c r="J78" s="624"/>
      <c r="K78" s="624"/>
      <c r="L78" s="624"/>
      <c r="M78" s="624"/>
      <c r="N78" s="624"/>
      <c r="O78" s="624"/>
      <c r="P78" s="626"/>
    </row>
    <row r="79" spans="1:16" s="213" customFormat="1" ht="15" customHeight="1">
      <c r="A79" s="234">
        <v>59</v>
      </c>
      <c r="B79" s="229" t="s">
        <v>61</v>
      </c>
      <c r="C79" s="233" t="s">
        <v>213</v>
      </c>
      <c r="D79" s="231" t="s">
        <v>303</v>
      </c>
      <c r="E79" s="232">
        <v>9</v>
      </c>
      <c r="F79" s="27"/>
      <c r="G79" s="624"/>
      <c r="H79" s="625"/>
      <c r="I79" s="624"/>
      <c r="J79" s="624"/>
      <c r="K79" s="624"/>
      <c r="L79" s="624"/>
      <c r="M79" s="624"/>
      <c r="N79" s="624"/>
      <c r="O79" s="624"/>
      <c r="P79" s="626"/>
    </row>
    <row r="80" spans="1:16" s="213" customFormat="1" ht="15" customHeight="1">
      <c r="A80" s="234">
        <v>60</v>
      </c>
      <c r="B80" s="229" t="s">
        <v>61</v>
      </c>
      <c r="C80" s="230" t="s">
        <v>214</v>
      </c>
      <c r="D80" s="231" t="s">
        <v>303</v>
      </c>
      <c r="E80" s="232">
        <v>9</v>
      </c>
      <c r="F80" s="27"/>
      <c r="G80" s="624"/>
      <c r="H80" s="625"/>
      <c r="I80" s="624"/>
      <c r="J80" s="624"/>
      <c r="K80" s="624"/>
      <c r="L80" s="624"/>
      <c r="M80" s="624"/>
      <c r="N80" s="624"/>
      <c r="O80" s="624"/>
      <c r="P80" s="626"/>
    </row>
    <row r="81" spans="1:17" s="213" customFormat="1" ht="15" customHeight="1">
      <c r="A81" s="234">
        <v>61</v>
      </c>
      <c r="B81" s="229" t="s">
        <v>61</v>
      </c>
      <c r="C81" s="230" t="s">
        <v>216</v>
      </c>
      <c r="D81" s="231" t="s">
        <v>303</v>
      </c>
      <c r="E81" s="232">
        <v>6</v>
      </c>
      <c r="F81" s="27"/>
      <c r="G81" s="624"/>
      <c r="H81" s="625"/>
      <c r="I81" s="624"/>
      <c r="J81" s="624"/>
      <c r="K81" s="624"/>
      <c r="L81" s="624"/>
      <c r="M81" s="624"/>
      <c r="N81" s="624"/>
      <c r="O81" s="624"/>
      <c r="P81" s="626"/>
    </row>
    <row r="82" spans="1:17" s="213" customFormat="1" ht="15" customHeight="1">
      <c r="A82" s="234">
        <v>62</v>
      </c>
      <c r="B82" s="229" t="s">
        <v>61</v>
      </c>
      <c r="C82" s="230" t="s">
        <v>217</v>
      </c>
      <c r="D82" s="231" t="s">
        <v>303</v>
      </c>
      <c r="E82" s="232">
        <v>6</v>
      </c>
      <c r="F82" s="27"/>
      <c r="G82" s="624"/>
      <c r="H82" s="625"/>
      <c r="I82" s="624"/>
      <c r="J82" s="624"/>
      <c r="K82" s="624"/>
      <c r="L82" s="624"/>
      <c r="M82" s="624"/>
      <c r="N82" s="624"/>
      <c r="O82" s="624"/>
      <c r="P82" s="626"/>
    </row>
    <row r="83" spans="1:17" s="213" customFormat="1" ht="15" customHeight="1">
      <c r="A83" s="234">
        <v>63</v>
      </c>
      <c r="B83" s="229" t="s">
        <v>61</v>
      </c>
      <c r="C83" s="230" t="s">
        <v>304</v>
      </c>
      <c r="D83" s="231" t="s">
        <v>303</v>
      </c>
      <c r="E83" s="232">
        <v>1</v>
      </c>
      <c r="F83" s="27"/>
      <c r="G83" s="624"/>
      <c r="H83" s="625"/>
      <c r="I83" s="624"/>
      <c r="J83" s="624"/>
      <c r="K83" s="624"/>
      <c r="L83" s="624"/>
      <c r="M83" s="624"/>
      <c r="N83" s="624"/>
      <c r="O83" s="624"/>
      <c r="P83" s="626"/>
    </row>
    <row r="84" spans="1:17" s="213" customFormat="1" ht="15" customHeight="1">
      <c r="A84" s="234">
        <v>64</v>
      </c>
      <c r="B84" s="229" t="s">
        <v>61</v>
      </c>
      <c r="C84" s="230" t="s">
        <v>305</v>
      </c>
      <c r="D84" s="231" t="s">
        <v>303</v>
      </c>
      <c r="E84" s="232">
        <v>1</v>
      </c>
      <c r="F84" s="27"/>
      <c r="G84" s="624"/>
      <c r="H84" s="625"/>
      <c r="I84" s="624"/>
      <c r="J84" s="624"/>
      <c r="K84" s="624"/>
      <c r="L84" s="624"/>
      <c r="M84" s="624"/>
      <c r="N84" s="624"/>
      <c r="O84" s="624"/>
      <c r="P84" s="626"/>
    </row>
    <row r="85" spans="1:17" ht="14.25" customHeight="1" thickBot="1">
      <c r="A85" s="45"/>
      <c r="B85" s="46"/>
      <c r="C85" s="47"/>
      <c r="D85" s="48"/>
      <c r="E85" s="49"/>
      <c r="F85" s="50"/>
      <c r="G85" s="50"/>
      <c r="H85" s="50"/>
      <c r="I85" s="50"/>
      <c r="J85" s="50"/>
      <c r="K85" s="50"/>
      <c r="L85" s="50"/>
      <c r="M85" s="50"/>
      <c r="N85" s="50"/>
      <c r="O85" s="28"/>
      <c r="P85" s="29"/>
      <c r="Q85" s="8"/>
    </row>
    <row r="86" spans="1:17" ht="13.5" thickBot="1">
      <c r="A86" s="124"/>
      <c r="B86" s="125"/>
      <c r="C86" s="725" t="s">
        <v>65</v>
      </c>
      <c r="D86" s="726"/>
      <c r="E86" s="726"/>
      <c r="F86" s="726"/>
      <c r="G86" s="726"/>
      <c r="H86" s="726"/>
      <c r="I86" s="726"/>
      <c r="J86" s="726"/>
      <c r="K86" s="727"/>
      <c r="L86" s="632">
        <f>SUM(L21:L85)</f>
        <v>0</v>
      </c>
      <c r="M86" s="632">
        <f>SUM(M21:M85)</f>
        <v>0</v>
      </c>
      <c r="N86" s="632">
        <f>SUM(N21:N85)</f>
        <v>0</v>
      </c>
      <c r="O86" s="632">
        <f>SUM(O21:O85)</f>
        <v>0</v>
      </c>
      <c r="P86" s="633">
        <f>SUM(P21:P85)</f>
        <v>0</v>
      </c>
    </row>
    <row r="87" spans="1:17" s="33" customFormat="1">
      <c r="C87" s="34"/>
      <c r="D87" s="34"/>
      <c r="E87" s="34"/>
    </row>
    <row r="88" spans="1:17" s="33" customFormat="1">
      <c r="A88" s="710" t="s">
        <v>14</v>
      </c>
      <c r="B88" s="710"/>
      <c r="C88" s="52">
        <f>PBK!C41</f>
        <v>0</v>
      </c>
      <c r="D88" s="728">
        <f>PBK!D41</f>
        <v>0</v>
      </c>
      <c r="E88" s="729"/>
      <c r="G88" s="710" t="s">
        <v>39</v>
      </c>
      <c r="H88" s="710"/>
      <c r="I88" s="730">
        <f>PBK!C46</f>
        <v>0</v>
      </c>
      <c r="J88" s="730"/>
      <c r="K88" s="730"/>
      <c r="L88" s="730"/>
      <c r="M88" s="730"/>
      <c r="N88" s="731">
        <f>D88</f>
        <v>0</v>
      </c>
      <c r="O88" s="710"/>
    </row>
    <row r="89" spans="1:17" s="33" customFormat="1">
      <c r="C89" s="53" t="s">
        <v>45</v>
      </c>
      <c r="D89" s="34"/>
      <c r="E89" s="34"/>
      <c r="K89" s="53" t="s">
        <v>45</v>
      </c>
    </row>
    <row r="90" spans="1:17" s="33" customFormat="1">
      <c r="C90" s="34"/>
      <c r="D90" s="34"/>
      <c r="E90" s="34"/>
    </row>
    <row r="91" spans="1:17" s="33" customFormat="1">
      <c r="A91" s="710" t="s">
        <v>15</v>
      </c>
      <c r="B91" s="710"/>
      <c r="C91" s="34">
        <f>PBK!C44</f>
        <v>0</v>
      </c>
      <c r="D91" s="34"/>
      <c r="E91" s="34"/>
      <c r="G91" s="710"/>
      <c r="H91" s="710"/>
      <c r="I91" s="33">
        <f>PBK!C49</f>
        <v>0</v>
      </c>
    </row>
    <row r="92" spans="1:17" s="33" customFormat="1">
      <c r="C92" s="34"/>
      <c r="D92" s="34"/>
      <c r="E92" s="34"/>
    </row>
    <row r="93" spans="1:17" s="33" customFormat="1">
      <c r="C93" s="34"/>
      <c r="D93" s="34"/>
      <c r="E93" s="34"/>
    </row>
    <row r="94" spans="1:17" s="33" customFormat="1">
      <c r="C94" s="34"/>
      <c r="D94" s="34"/>
      <c r="E94" s="34"/>
    </row>
    <row r="95" spans="1:17" s="33" customFormat="1">
      <c r="C95" s="34"/>
      <c r="D95" s="34"/>
      <c r="E95" s="34"/>
    </row>
    <row r="96" spans="1:17" s="33" customFormat="1">
      <c r="C96" s="34"/>
      <c r="D96" s="34"/>
      <c r="E96" s="34"/>
    </row>
    <row r="97" spans="3:5" s="33" customFormat="1">
      <c r="C97" s="34"/>
      <c r="D97" s="34"/>
      <c r="E97" s="34"/>
    </row>
    <row r="98" spans="3:5" s="33" customFormat="1">
      <c r="C98" s="34"/>
      <c r="D98" s="34"/>
      <c r="E98" s="34"/>
    </row>
    <row r="99" spans="3:5" s="33" customFormat="1">
      <c r="C99" s="34"/>
      <c r="D99" s="34"/>
      <c r="E99" s="34"/>
    </row>
    <row r="100" spans="3:5" s="33" customFormat="1">
      <c r="C100" s="34"/>
      <c r="D100" s="34"/>
      <c r="E100" s="34"/>
    </row>
    <row r="101" spans="3:5" s="33" customFormat="1">
      <c r="C101" s="34"/>
      <c r="D101" s="34"/>
      <c r="E101" s="34"/>
    </row>
    <row r="102" spans="3:5" s="33" customFormat="1">
      <c r="C102" s="34"/>
      <c r="D102" s="34"/>
      <c r="E102" s="34"/>
    </row>
    <row r="103" spans="3:5" s="33" customFormat="1">
      <c r="C103" s="34"/>
      <c r="D103" s="34"/>
      <c r="E103" s="34"/>
    </row>
    <row r="104" spans="3:5" s="33" customFormat="1">
      <c r="C104" s="34"/>
      <c r="D104" s="34"/>
      <c r="E104" s="34"/>
    </row>
    <row r="105" spans="3:5" s="33" customFormat="1">
      <c r="C105" s="34"/>
      <c r="D105" s="34"/>
      <c r="E105" s="34"/>
    </row>
    <row r="106" spans="3:5" s="33" customFormat="1">
      <c r="C106" s="34"/>
      <c r="D106" s="34"/>
      <c r="E106" s="34"/>
    </row>
    <row r="107" spans="3:5" s="33" customFormat="1">
      <c r="C107" s="34"/>
      <c r="D107" s="34"/>
      <c r="E107" s="34"/>
    </row>
    <row r="108" spans="3:5" s="33" customFormat="1">
      <c r="C108" s="34"/>
      <c r="D108" s="34"/>
      <c r="E108" s="34"/>
    </row>
    <row r="109" spans="3:5" s="33" customFormat="1">
      <c r="C109" s="34"/>
      <c r="D109" s="34"/>
      <c r="E109" s="34"/>
    </row>
    <row r="110" spans="3:5" s="33" customFormat="1">
      <c r="C110" s="34"/>
      <c r="D110" s="34"/>
      <c r="E110" s="34"/>
    </row>
    <row r="111" spans="3:5" s="33" customFormat="1">
      <c r="C111" s="34"/>
      <c r="D111" s="34"/>
      <c r="E111" s="34"/>
    </row>
    <row r="112" spans="3:5" s="33" customFormat="1">
      <c r="C112" s="34"/>
      <c r="D112" s="34"/>
      <c r="E112" s="34"/>
    </row>
    <row r="113" spans="3:5" s="33" customFormat="1">
      <c r="C113" s="34"/>
      <c r="D113" s="34"/>
      <c r="E113" s="34"/>
    </row>
    <row r="114" spans="3:5" s="33" customFormat="1">
      <c r="C114" s="34"/>
      <c r="D114" s="34"/>
      <c r="E114" s="34"/>
    </row>
    <row r="115" spans="3:5" s="33" customFormat="1">
      <c r="C115" s="34"/>
      <c r="D115" s="34"/>
      <c r="E115" s="34"/>
    </row>
    <row r="116" spans="3:5" s="33" customFormat="1">
      <c r="C116" s="34"/>
      <c r="D116" s="34"/>
      <c r="E116" s="34"/>
    </row>
    <row r="117" spans="3:5" s="33" customFormat="1">
      <c r="C117" s="34"/>
      <c r="D117" s="34"/>
      <c r="E117" s="34"/>
    </row>
    <row r="118" spans="3:5" s="33" customFormat="1">
      <c r="C118" s="34"/>
      <c r="D118" s="34"/>
      <c r="E118" s="34"/>
    </row>
    <row r="119" spans="3:5" s="33" customFormat="1">
      <c r="C119" s="34"/>
      <c r="D119" s="34"/>
      <c r="E119" s="34"/>
    </row>
    <row r="120" spans="3:5" s="33" customFormat="1">
      <c r="C120" s="34"/>
      <c r="D120" s="34"/>
      <c r="E120" s="34"/>
    </row>
    <row r="121" spans="3:5" s="33" customFormat="1">
      <c r="C121" s="34"/>
      <c r="D121" s="34"/>
      <c r="E121" s="34"/>
    </row>
    <row r="122" spans="3:5" s="33" customFormat="1">
      <c r="C122" s="34"/>
      <c r="D122" s="34"/>
      <c r="E122" s="34"/>
    </row>
    <row r="123" spans="3:5" s="33" customFormat="1">
      <c r="C123" s="34"/>
      <c r="D123" s="34"/>
      <c r="E123" s="34"/>
    </row>
    <row r="124" spans="3:5" s="33" customFormat="1">
      <c r="C124" s="34"/>
      <c r="D124" s="34"/>
      <c r="E124" s="34"/>
    </row>
    <row r="125" spans="3:5" s="33" customFormat="1">
      <c r="C125" s="34"/>
      <c r="D125" s="34"/>
      <c r="E125" s="34"/>
    </row>
    <row r="126" spans="3:5" s="33" customFormat="1">
      <c r="C126" s="34"/>
      <c r="D126" s="34"/>
      <c r="E126" s="34"/>
    </row>
    <row r="127" spans="3:5" s="33" customFormat="1">
      <c r="C127" s="34"/>
      <c r="D127" s="34"/>
      <c r="E127" s="34"/>
    </row>
    <row r="128" spans="3:5" s="33" customFormat="1">
      <c r="C128" s="34"/>
      <c r="D128" s="34"/>
      <c r="E128" s="34"/>
    </row>
    <row r="129" spans="3:5" s="33" customFormat="1">
      <c r="C129" s="34"/>
      <c r="D129" s="34"/>
      <c r="E129" s="34"/>
    </row>
    <row r="130" spans="3:5" s="33" customFormat="1">
      <c r="C130" s="34"/>
      <c r="D130" s="34"/>
      <c r="E130" s="34"/>
    </row>
    <row r="131" spans="3:5" s="33" customFormat="1">
      <c r="C131" s="34"/>
      <c r="D131" s="34"/>
      <c r="E131" s="34"/>
    </row>
    <row r="132" spans="3:5" s="33" customFormat="1">
      <c r="C132" s="34"/>
      <c r="D132" s="34"/>
      <c r="E132" s="34"/>
    </row>
    <row r="133" spans="3:5" s="33" customFormat="1">
      <c r="C133" s="34"/>
      <c r="D133" s="34"/>
      <c r="E133" s="34"/>
    </row>
    <row r="134" spans="3:5" s="33" customFormat="1">
      <c r="C134" s="34"/>
      <c r="D134" s="34"/>
      <c r="E134" s="34"/>
    </row>
    <row r="135" spans="3:5" s="33" customFormat="1">
      <c r="C135" s="34"/>
      <c r="D135" s="34"/>
      <c r="E135" s="34"/>
    </row>
    <row r="136" spans="3:5" s="33" customFormat="1">
      <c r="C136" s="34"/>
      <c r="D136" s="34"/>
      <c r="E136" s="34"/>
    </row>
    <row r="137" spans="3:5" s="33" customFormat="1">
      <c r="C137" s="34"/>
      <c r="D137" s="34"/>
      <c r="E137" s="34"/>
    </row>
    <row r="138" spans="3:5" s="33" customFormat="1">
      <c r="C138" s="34"/>
      <c r="D138" s="34"/>
      <c r="E138" s="34"/>
    </row>
    <row r="139" spans="3:5" s="33" customFormat="1">
      <c r="C139" s="34"/>
      <c r="D139" s="34"/>
      <c r="E139" s="34"/>
    </row>
    <row r="140" spans="3:5" s="33" customFormat="1">
      <c r="C140" s="34"/>
      <c r="D140" s="34"/>
      <c r="E140" s="34"/>
    </row>
    <row r="141" spans="3:5" s="33" customFormat="1">
      <c r="C141" s="34"/>
      <c r="D141" s="34"/>
      <c r="E141" s="34"/>
    </row>
    <row r="142" spans="3:5" s="33" customFormat="1">
      <c r="C142" s="34"/>
      <c r="D142" s="34"/>
      <c r="E142" s="34"/>
    </row>
    <row r="143" spans="3:5" s="33" customFormat="1">
      <c r="C143" s="34"/>
      <c r="D143" s="34"/>
      <c r="E143" s="34"/>
    </row>
    <row r="144" spans="3:5" s="33" customFormat="1">
      <c r="C144" s="34"/>
      <c r="D144" s="34"/>
      <c r="E144" s="34"/>
    </row>
    <row r="145" spans="3:5" s="33" customFormat="1">
      <c r="C145" s="34"/>
      <c r="D145" s="34"/>
      <c r="E145" s="34"/>
    </row>
    <row r="146" spans="3:5" s="33" customFormat="1">
      <c r="C146" s="34"/>
      <c r="D146" s="34"/>
      <c r="E146" s="34"/>
    </row>
    <row r="147" spans="3:5" s="33" customFormat="1">
      <c r="C147" s="34"/>
      <c r="D147" s="34"/>
      <c r="E147" s="34"/>
    </row>
    <row r="148" spans="3:5" s="33" customFormat="1">
      <c r="C148" s="34"/>
      <c r="D148" s="34"/>
      <c r="E148" s="34"/>
    </row>
    <row r="149" spans="3:5" s="33" customFormat="1">
      <c r="C149" s="34"/>
      <c r="D149" s="34"/>
      <c r="E149" s="34"/>
    </row>
    <row r="150" spans="3:5" s="33" customFormat="1">
      <c r="C150" s="34"/>
      <c r="D150" s="34"/>
      <c r="E150" s="34"/>
    </row>
    <row r="151" spans="3:5" s="33" customFormat="1">
      <c r="C151" s="34"/>
      <c r="D151" s="34"/>
      <c r="E151" s="34"/>
    </row>
    <row r="152" spans="3:5" s="33" customFormat="1">
      <c r="C152" s="34"/>
      <c r="D152" s="34"/>
      <c r="E152" s="34"/>
    </row>
    <row r="153" spans="3:5" s="33" customFormat="1">
      <c r="C153" s="34"/>
      <c r="D153" s="34"/>
      <c r="E153" s="34"/>
    </row>
    <row r="154" spans="3:5" s="33" customFormat="1">
      <c r="C154" s="34"/>
      <c r="D154" s="34"/>
      <c r="E154" s="34"/>
    </row>
    <row r="155" spans="3:5" s="33" customFormat="1">
      <c r="C155" s="34"/>
      <c r="D155" s="34"/>
      <c r="E155" s="34"/>
    </row>
    <row r="156" spans="3:5" s="33" customFormat="1">
      <c r="C156" s="34"/>
      <c r="D156" s="34"/>
      <c r="E156" s="34"/>
    </row>
    <row r="157" spans="3:5" s="33" customFormat="1">
      <c r="C157" s="34"/>
      <c r="D157" s="34"/>
      <c r="E157" s="34"/>
    </row>
    <row r="158" spans="3:5" s="33" customFormat="1">
      <c r="C158" s="34"/>
      <c r="D158" s="34"/>
      <c r="E158" s="34"/>
    </row>
    <row r="159" spans="3:5" s="33" customFormat="1">
      <c r="C159" s="34"/>
      <c r="D159" s="34"/>
      <c r="E159" s="34"/>
    </row>
    <row r="160" spans="3:5" s="33" customFormat="1">
      <c r="C160" s="34"/>
      <c r="D160" s="34"/>
      <c r="E160" s="34"/>
    </row>
    <row r="161" spans="3:5" s="33" customFormat="1">
      <c r="C161" s="34"/>
      <c r="D161" s="34"/>
      <c r="E161" s="34"/>
    </row>
    <row r="162" spans="3:5" s="33" customFormat="1">
      <c r="C162" s="34"/>
      <c r="D162" s="34"/>
      <c r="E162" s="34"/>
    </row>
    <row r="163" spans="3:5" s="33" customFormat="1">
      <c r="C163" s="34"/>
      <c r="D163" s="34"/>
      <c r="E163" s="34"/>
    </row>
    <row r="164" spans="3:5" s="33" customFormat="1">
      <c r="C164" s="34"/>
      <c r="D164" s="34"/>
      <c r="E164" s="34"/>
    </row>
    <row r="165" spans="3:5" s="33" customFormat="1">
      <c r="C165" s="34"/>
      <c r="D165" s="34"/>
      <c r="E165" s="34"/>
    </row>
    <row r="166" spans="3:5" s="33" customFormat="1">
      <c r="C166" s="34"/>
      <c r="D166" s="34"/>
      <c r="E166" s="34"/>
    </row>
    <row r="167" spans="3:5" s="33" customFormat="1">
      <c r="C167" s="34"/>
      <c r="D167" s="34"/>
      <c r="E167" s="34"/>
    </row>
    <row r="168" spans="3:5" s="33" customFormat="1">
      <c r="C168" s="34"/>
      <c r="D168" s="34"/>
      <c r="E168" s="34"/>
    </row>
    <row r="169" spans="3:5" s="33" customFormat="1">
      <c r="C169" s="34"/>
      <c r="D169" s="34"/>
      <c r="E169" s="34"/>
    </row>
    <row r="170" spans="3:5" s="33" customFormat="1">
      <c r="C170" s="34"/>
      <c r="D170" s="34"/>
      <c r="E170" s="34"/>
    </row>
    <row r="171" spans="3:5" s="33" customFormat="1">
      <c r="C171" s="34"/>
      <c r="D171" s="34"/>
      <c r="E171" s="34"/>
    </row>
    <row r="172" spans="3:5" s="33" customFormat="1">
      <c r="C172" s="34"/>
      <c r="D172" s="34"/>
      <c r="E172" s="34"/>
    </row>
    <row r="173" spans="3:5" s="33" customFormat="1">
      <c r="C173" s="34"/>
      <c r="D173" s="34"/>
      <c r="E173" s="34"/>
    </row>
    <row r="174" spans="3:5" s="33" customFormat="1">
      <c r="C174" s="34"/>
      <c r="D174" s="34"/>
      <c r="E174" s="34"/>
    </row>
    <row r="175" spans="3:5" s="33" customFormat="1">
      <c r="C175" s="34"/>
      <c r="D175" s="34"/>
      <c r="E175" s="34"/>
    </row>
    <row r="176" spans="3:5" s="33" customFormat="1">
      <c r="C176" s="34"/>
      <c r="D176" s="34"/>
      <c r="E176" s="34"/>
    </row>
    <row r="177" spans="3:5" s="33" customFormat="1">
      <c r="C177" s="34"/>
      <c r="D177" s="34"/>
      <c r="E177" s="34"/>
    </row>
    <row r="178" spans="3:5" s="33" customFormat="1">
      <c r="C178" s="34"/>
      <c r="D178" s="34"/>
      <c r="E178" s="34"/>
    </row>
    <row r="179" spans="3:5" s="33" customFormat="1">
      <c r="C179" s="34"/>
      <c r="D179" s="34"/>
      <c r="E179" s="34"/>
    </row>
    <row r="180" spans="3:5" s="33" customFormat="1">
      <c r="C180" s="34"/>
      <c r="D180" s="34"/>
      <c r="E180" s="34"/>
    </row>
    <row r="181" spans="3:5" s="33" customFormat="1">
      <c r="C181" s="34"/>
      <c r="D181" s="34"/>
      <c r="E181" s="34"/>
    </row>
    <row r="182" spans="3:5" s="33" customFormat="1">
      <c r="C182" s="34"/>
      <c r="D182" s="34"/>
      <c r="E182" s="34"/>
    </row>
    <row r="183" spans="3:5" s="33" customFormat="1">
      <c r="C183" s="34"/>
      <c r="D183" s="34"/>
      <c r="E183" s="34"/>
    </row>
    <row r="184" spans="3:5" s="33" customFormat="1">
      <c r="C184" s="34"/>
      <c r="D184" s="34"/>
      <c r="E184" s="34"/>
    </row>
    <row r="185" spans="3:5" s="33" customFormat="1">
      <c r="C185" s="34"/>
      <c r="D185" s="34"/>
      <c r="E185" s="34"/>
    </row>
    <row r="186" spans="3:5" s="33" customFormat="1">
      <c r="C186" s="34"/>
      <c r="D186" s="34"/>
      <c r="E186" s="34"/>
    </row>
    <row r="187" spans="3:5" s="33" customFormat="1">
      <c r="C187" s="34"/>
      <c r="D187" s="34"/>
      <c r="E187" s="34"/>
    </row>
    <row r="188" spans="3:5" s="33" customFormat="1">
      <c r="C188" s="34"/>
      <c r="D188" s="34"/>
      <c r="E188" s="34"/>
    </row>
    <row r="189" spans="3:5" s="33" customFormat="1">
      <c r="C189" s="34"/>
      <c r="D189" s="34"/>
      <c r="E189" s="34"/>
    </row>
    <row r="190" spans="3:5" s="33" customFormat="1">
      <c r="C190" s="34"/>
      <c r="D190" s="34"/>
      <c r="E190" s="34"/>
    </row>
    <row r="191" spans="3:5" s="33" customFormat="1">
      <c r="C191" s="34"/>
      <c r="D191" s="34"/>
      <c r="E191" s="34"/>
    </row>
    <row r="192" spans="3:5" s="33" customFormat="1">
      <c r="C192" s="34"/>
      <c r="D192" s="34"/>
      <c r="E192" s="34"/>
    </row>
    <row r="193" spans="3:5" s="33" customFormat="1">
      <c r="C193" s="34"/>
      <c r="D193" s="34"/>
      <c r="E193" s="34"/>
    </row>
    <row r="194" spans="3:5" s="33" customFormat="1">
      <c r="C194" s="34"/>
      <c r="D194" s="34"/>
      <c r="E194" s="34"/>
    </row>
    <row r="195" spans="3:5" s="33" customFormat="1">
      <c r="C195" s="34"/>
      <c r="D195" s="34"/>
      <c r="E195" s="34"/>
    </row>
    <row r="196" spans="3:5" s="33" customFormat="1">
      <c r="C196" s="34"/>
      <c r="D196" s="34"/>
      <c r="E196" s="34"/>
    </row>
    <row r="197" spans="3:5" s="33" customFormat="1">
      <c r="C197" s="34"/>
      <c r="D197" s="34"/>
      <c r="E197" s="34"/>
    </row>
    <row r="198" spans="3:5" s="33" customFormat="1">
      <c r="C198" s="34"/>
      <c r="D198" s="34"/>
      <c r="E198" s="34"/>
    </row>
    <row r="199" spans="3:5" s="33" customFormat="1">
      <c r="C199" s="34"/>
      <c r="D199" s="34"/>
      <c r="E199" s="34"/>
    </row>
    <row r="200" spans="3:5" s="33" customFormat="1">
      <c r="C200" s="34"/>
      <c r="D200" s="34"/>
      <c r="E200" s="34"/>
    </row>
    <row r="201" spans="3:5" s="33" customFormat="1">
      <c r="C201" s="34"/>
      <c r="D201" s="34"/>
      <c r="E201" s="34"/>
    </row>
    <row r="202" spans="3:5" s="33" customFormat="1">
      <c r="C202" s="34"/>
      <c r="D202" s="34"/>
      <c r="E202" s="34"/>
    </row>
    <row r="203" spans="3:5" s="33" customFormat="1">
      <c r="C203" s="34"/>
      <c r="D203" s="34"/>
      <c r="E203" s="34"/>
    </row>
    <row r="204" spans="3:5" s="33" customFormat="1">
      <c r="C204" s="34"/>
      <c r="D204" s="34"/>
      <c r="E204" s="34"/>
    </row>
    <row r="205" spans="3:5" s="33" customFormat="1">
      <c r="C205" s="34"/>
      <c r="D205" s="34"/>
      <c r="E205" s="34"/>
    </row>
    <row r="206" spans="3:5" s="33" customFormat="1">
      <c r="C206" s="34"/>
      <c r="D206" s="34"/>
      <c r="E206" s="34"/>
    </row>
    <row r="207" spans="3:5" s="33" customFormat="1">
      <c r="C207" s="34"/>
      <c r="D207" s="34"/>
      <c r="E207" s="34"/>
    </row>
    <row r="208" spans="3:5" s="33" customFormat="1">
      <c r="C208" s="34"/>
      <c r="D208" s="34"/>
      <c r="E208" s="34"/>
    </row>
    <row r="209" spans="3:5" s="33" customFormat="1">
      <c r="C209" s="34"/>
      <c r="D209" s="34"/>
      <c r="E209" s="34"/>
    </row>
    <row r="210" spans="3:5" s="33" customFormat="1">
      <c r="C210" s="34"/>
      <c r="D210" s="34"/>
      <c r="E210" s="34"/>
    </row>
    <row r="211" spans="3:5" s="33" customFormat="1">
      <c r="C211" s="34"/>
      <c r="D211" s="34"/>
      <c r="E211" s="34"/>
    </row>
    <row r="212" spans="3:5" s="33" customFormat="1">
      <c r="C212" s="34"/>
      <c r="D212" s="34"/>
      <c r="E212" s="34"/>
    </row>
    <row r="213" spans="3:5" s="33" customFormat="1">
      <c r="C213" s="34"/>
      <c r="D213" s="34"/>
      <c r="E213" s="34"/>
    </row>
    <row r="214" spans="3:5" s="33" customFormat="1">
      <c r="C214" s="34"/>
      <c r="D214" s="34"/>
      <c r="E214" s="34"/>
    </row>
    <row r="215" spans="3:5" s="33" customFormat="1">
      <c r="C215" s="34"/>
      <c r="D215" s="34"/>
      <c r="E215" s="34"/>
    </row>
    <row r="216" spans="3:5" s="33" customFormat="1">
      <c r="C216" s="34"/>
      <c r="D216" s="34"/>
      <c r="E216" s="34"/>
    </row>
    <row r="217" spans="3:5" s="33" customFormat="1">
      <c r="C217" s="34"/>
      <c r="D217" s="34"/>
      <c r="E217" s="34"/>
    </row>
    <row r="218" spans="3:5" s="33" customFormat="1">
      <c r="C218" s="34"/>
      <c r="D218" s="34"/>
      <c r="E218" s="34"/>
    </row>
    <row r="219" spans="3:5" s="33" customFormat="1">
      <c r="C219" s="34"/>
      <c r="D219" s="34"/>
      <c r="E219" s="34"/>
    </row>
    <row r="220" spans="3:5" s="33" customFormat="1">
      <c r="C220" s="34"/>
      <c r="D220" s="34"/>
      <c r="E220" s="34"/>
    </row>
    <row r="221" spans="3:5" s="33" customFormat="1">
      <c r="C221" s="34"/>
      <c r="D221" s="34"/>
      <c r="E221" s="34"/>
    </row>
    <row r="222" spans="3:5" s="33" customFormat="1">
      <c r="C222" s="34"/>
      <c r="D222" s="34"/>
      <c r="E222" s="34"/>
    </row>
    <row r="223" spans="3:5" s="33" customFormat="1">
      <c r="C223" s="34"/>
      <c r="D223" s="34"/>
      <c r="E223" s="34"/>
    </row>
    <row r="224" spans="3:5" s="33" customFormat="1">
      <c r="C224" s="34"/>
      <c r="D224" s="34"/>
      <c r="E224" s="34"/>
    </row>
    <row r="225" spans="3:5" s="33" customFormat="1">
      <c r="C225" s="34"/>
      <c r="D225" s="34"/>
      <c r="E225" s="34"/>
    </row>
    <row r="226" spans="3:5" s="33" customFormat="1">
      <c r="C226" s="34"/>
      <c r="D226" s="34"/>
      <c r="E226" s="34"/>
    </row>
    <row r="227" spans="3:5" s="33" customFormat="1">
      <c r="C227" s="34"/>
      <c r="D227" s="34"/>
      <c r="E227" s="34"/>
    </row>
    <row r="228" spans="3:5" s="33" customFormat="1">
      <c r="C228" s="34"/>
      <c r="D228" s="34"/>
      <c r="E228" s="34"/>
    </row>
    <row r="229" spans="3:5" s="33" customFormat="1">
      <c r="C229" s="34"/>
      <c r="D229" s="34"/>
      <c r="E229" s="34"/>
    </row>
    <row r="230" spans="3:5" s="33" customFormat="1">
      <c r="C230" s="34"/>
      <c r="D230" s="34"/>
      <c r="E230" s="34"/>
    </row>
    <row r="231" spans="3:5" s="33" customFormat="1">
      <c r="C231" s="34"/>
      <c r="D231" s="34"/>
      <c r="E231" s="34"/>
    </row>
    <row r="232" spans="3:5" s="33" customFormat="1">
      <c r="C232" s="34"/>
      <c r="D232" s="34"/>
      <c r="E232" s="34"/>
    </row>
    <row r="233" spans="3:5" s="33" customFormat="1">
      <c r="C233" s="34"/>
      <c r="D233" s="34"/>
      <c r="E233" s="34"/>
    </row>
    <row r="234" spans="3:5" s="33" customFormat="1">
      <c r="C234" s="34"/>
      <c r="D234" s="34"/>
      <c r="E234" s="34"/>
    </row>
    <row r="235" spans="3:5" s="33" customFormat="1">
      <c r="C235" s="34"/>
      <c r="D235" s="34"/>
      <c r="E235" s="34"/>
    </row>
    <row r="236" spans="3:5" s="33" customFormat="1">
      <c r="C236" s="34"/>
      <c r="D236" s="34"/>
      <c r="E236" s="34"/>
    </row>
    <row r="237" spans="3:5" s="33" customFormat="1">
      <c r="C237" s="34"/>
      <c r="D237" s="34"/>
      <c r="E237" s="34"/>
    </row>
    <row r="238" spans="3:5" s="33" customFormat="1">
      <c r="C238" s="34"/>
      <c r="D238" s="34"/>
      <c r="E238" s="34"/>
    </row>
    <row r="239" spans="3:5" s="33" customFormat="1">
      <c r="C239" s="34"/>
      <c r="D239" s="34"/>
      <c r="E239" s="34"/>
    </row>
    <row r="240" spans="3:5" s="33" customFormat="1">
      <c r="C240" s="34"/>
      <c r="D240" s="34"/>
      <c r="E240" s="34"/>
    </row>
    <row r="241" spans="3:5" s="33" customFormat="1">
      <c r="C241" s="34"/>
      <c r="D241" s="34"/>
      <c r="E241" s="34"/>
    </row>
    <row r="242" spans="3:5" s="33" customFormat="1">
      <c r="C242" s="34"/>
      <c r="D242" s="34"/>
      <c r="E242" s="34"/>
    </row>
    <row r="243" spans="3:5" s="33" customFormat="1">
      <c r="C243" s="34"/>
      <c r="D243" s="34"/>
      <c r="E243" s="34"/>
    </row>
    <row r="244" spans="3:5" s="33" customFormat="1">
      <c r="C244" s="34"/>
      <c r="D244" s="34"/>
      <c r="E244" s="34"/>
    </row>
    <row r="245" spans="3:5" s="33" customFormat="1">
      <c r="C245" s="34"/>
      <c r="D245" s="34"/>
      <c r="E245" s="34"/>
    </row>
    <row r="246" spans="3:5" s="33" customFormat="1">
      <c r="C246" s="34"/>
      <c r="D246" s="34"/>
      <c r="E246" s="34"/>
    </row>
    <row r="247" spans="3:5" s="33" customFormat="1">
      <c r="C247" s="34"/>
      <c r="D247" s="34"/>
      <c r="E247" s="34"/>
    </row>
    <row r="248" spans="3:5" s="33" customFormat="1">
      <c r="C248" s="34"/>
      <c r="D248" s="34"/>
      <c r="E248" s="34"/>
    </row>
    <row r="249" spans="3:5" s="33" customFormat="1">
      <c r="C249" s="34"/>
      <c r="D249" s="34"/>
      <c r="E249" s="34"/>
    </row>
    <row r="250" spans="3:5" s="33" customFormat="1">
      <c r="C250" s="34"/>
      <c r="D250" s="34"/>
      <c r="E250" s="34"/>
    </row>
    <row r="251" spans="3:5" s="33" customFormat="1">
      <c r="C251" s="34"/>
      <c r="D251" s="34"/>
      <c r="E251" s="34"/>
    </row>
    <row r="252" spans="3:5" s="33" customFormat="1">
      <c r="C252" s="34"/>
      <c r="D252" s="34"/>
      <c r="E252" s="34"/>
    </row>
    <row r="253" spans="3:5" s="33" customFormat="1">
      <c r="C253" s="34"/>
      <c r="D253" s="34"/>
      <c r="E253" s="34"/>
    </row>
    <row r="254" spans="3:5" s="33" customFormat="1">
      <c r="C254" s="34"/>
      <c r="D254" s="34"/>
      <c r="E254" s="34"/>
    </row>
    <row r="255" spans="3:5" s="33" customFormat="1">
      <c r="C255" s="34"/>
      <c r="D255" s="34"/>
      <c r="E255" s="34"/>
    </row>
    <row r="256" spans="3:5" s="33" customFormat="1">
      <c r="C256" s="34"/>
      <c r="D256" s="34"/>
      <c r="E256" s="34"/>
    </row>
    <row r="257" spans="3:5" s="33" customFormat="1">
      <c r="C257" s="34"/>
      <c r="D257" s="34"/>
      <c r="E257" s="34"/>
    </row>
    <row r="258" spans="3:5" s="33" customFormat="1">
      <c r="C258" s="34"/>
      <c r="D258" s="34"/>
      <c r="E258" s="34"/>
    </row>
    <row r="259" spans="3:5" s="33" customFormat="1">
      <c r="C259" s="34"/>
      <c r="D259" s="34"/>
      <c r="E259" s="34"/>
    </row>
    <row r="260" spans="3:5" s="33" customFormat="1">
      <c r="C260" s="34"/>
      <c r="D260" s="34"/>
      <c r="E260" s="34"/>
    </row>
    <row r="261" spans="3:5" s="33" customFormat="1">
      <c r="C261" s="34"/>
      <c r="D261" s="34"/>
      <c r="E261" s="34"/>
    </row>
    <row r="262" spans="3:5" s="33" customFormat="1">
      <c r="C262" s="34"/>
      <c r="D262" s="34"/>
      <c r="E262" s="34"/>
    </row>
    <row r="263" spans="3:5" s="33" customFormat="1">
      <c r="C263" s="34"/>
      <c r="D263" s="34"/>
      <c r="E263" s="34"/>
    </row>
    <row r="264" spans="3:5" s="33" customFormat="1">
      <c r="C264" s="34"/>
      <c r="D264" s="34"/>
      <c r="E264" s="34"/>
    </row>
    <row r="265" spans="3:5" s="33" customFormat="1">
      <c r="C265" s="34"/>
      <c r="D265" s="34"/>
      <c r="E265" s="34"/>
    </row>
    <row r="266" spans="3:5" s="33" customFormat="1">
      <c r="C266" s="34"/>
      <c r="D266" s="34"/>
      <c r="E266" s="34"/>
    </row>
    <row r="267" spans="3:5" s="33" customFormat="1">
      <c r="C267" s="34"/>
      <c r="D267" s="34"/>
      <c r="E267" s="34"/>
    </row>
    <row r="268" spans="3:5" s="33" customFormat="1">
      <c r="C268" s="34"/>
      <c r="D268" s="34"/>
      <c r="E268" s="34"/>
    </row>
    <row r="269" spans="3:5" s="33" customFormat="1">
      <c r="C269" s="34"/>
      <c r="D269" s="34"/>
      <c r="E269" s="34"/>
    </row>
    <row r="270" spans="3:5" s="33" customFormat="1">
      <c r="C270" s="34"/>
      <c r="D270" s="34"/>
      <c r="E270" s="34"/>
    </row>
    <row r="271" spans="3:5" s="33" customFormat="1">
      <c r="C271" s="34"/>
      <c r="D271" s="34"/>
      <c r="E271" s="34"/>
    </row>
    <row r="272" spans="3:5" s="33" customFormat="1">
      <c r="C272" s="34"/>
      <c r="D272" s="34"/>
      <c r="E272" s="34"/>
    </row>
    <row r="273" spans="3:5" s="33" customFormat="1">
      <c r="C273" s="34"/>
      <c r="D273" s="34"/>
      <c r="E273" s="34"/>
    </row>
    <row r="274" spans="3:5" s="33" customFormat="1">
      <c r="C274" s="34"/>
      <c r="D274" s="34"/>
      <c r="E274" s="34"/>
    </row>
    <row r="275" spans="3:5" s="33" customFormat="1">
      <c r="C275" s="34"/>
      <c r="D275" s="34"/>
      <c r="E275" s="34"/>
    </row>
    <row r="276" spans="3:5" s="33" customFormat="1">
      <c r="C276" s="34"/>
      <c r="D276" s="34"/>
      <c r="E276" s="34"/>
    </row>
    <row r="277" spans="3:5" s="33" customFormat="1">
      <c r="C277" s="34"/>
      <c r="D277" s="34"/>
      <c r="E277" s="34"/>
    </row>
    <row r="278" spans="3:5" s="33" customFormat="1">
      <c r="C278" s="34"/>
      <c r="D278" s="34"/>
      <c r="E278" s="34"/>
    </row>
    <row r="279" spans="3:5" s="33" customFormat="1">
      <c r="C279" s="34"/>
      <c r="D279" s="34"/>
      <c r="E279" s="34"/>
    </row>
    <row r="280" spans="3:5" s="33" customFormat="1">
      <c r="C280" s="34"/>
      <c r="D280" s="34"/>
      <c r="E280" s="34"/>
    </row>
    <row r="281" spans="3:5" s="33" customFormat="1">
      <c r="C281" s="34"/>
      <c r="D281" s="34"/>
      <c r="E281" s="34"/>
    </row>
    <row r="282" spans="3:5" s="33" customFormat="1">
      <c r="C282" s="34"/>
      <c r="D282" s="34"/>
      <c r="E282" s="34"/>
    </row>
    <row r="283" spans="3:5" s="33" customFormat="1">
      <c r="C283" s="34"/>
      <c r="D283" s="34"/>
      <c r="E283" s="34"/>
    </row>
    <row r="284" spans="3:5" s="33" customFormat="1">
      <c r="C284" s="34"/>
      <c r="D284" s="34"/>
      <c r="E284" s="34"/>
    </row>
    <row r="285" spans="3:5" s="33" customFormat="1">
      <c r="C285" s="34"/>
      <c r="D285" s="34"/>
      <c r="E285" s="34"/>
    </row>
    <row r="286" spans="3:5" s="33" customFormat="1">
      <c r="C286" s="34"/>
      <c r="D286" s="34"/>
      <c r="E286" s="34"/>
    </row>
    <row r="287" spans="3:5" s="33" customFormat="1">
      <c r="C287" s="34"/>
      <c r="D287" s="34"/>
      <c r="E287" s="34"/>
    </row>
    <row r="288" spans="3:5" s="33" customFormat="1">
      <c r="C288" s="34"/>
      <c r="D288" s="34"/>
      <c r="E288" s="34"/>
    </row>
    <row r="289" spans="3:5" s="33" customFormat="1">
      <c r="C289" s="34"/>
      <c r="D289" s="34"/>
      <c r="E289" s="34"/>
    </row>
    <row r="290" spans="3:5" s="33" customFormat="1">
      <c r="C290" s="34"/>
      <c r="D290" s="34"/>
      <c r="E290" s="34"/>
    </row>
    <row r="291" spans="3:5" s="33" customFormat="1">
      <c r="C291" s="34"/>
      <c r="D291" s="34"/>
      <c r="E291" s="34"/>
    </row>
    <row r="292" spans="3:5" s="33" customFormat="1">
      <c r="C292" s="34"/>
      <c r="D292" s="34"/>
      <c r="E292" s="34"/>
    </row>
    <row r="293" spans="3:5" s="33" customFormat="1">
      <c r="C293" s="34"/>
      <c r="D293" s="34"/>
      <c r="E293" s="34"/>
    </row>
    <row r="294" spans="3:5" s="33" customFormat="1">
      <c r="C294" s="34"/>
      <c r="D294" s="34"/>
      <c r="E294" s="34"/>
    </row>
    <row r="295" spans="3:5" s="33" customFormat="1">
      <c r="C295" s="34"/>
      <c r="D295" s="34"/>
      <c r="E295" s="34"/>
    </row>
    <row r="296" spans="3:5" s="33" customFormat="1">
      <c r="C296" s="34"/>
      <c r="D296" s="34"/>
      <c r="E296" s="34"/>
    </row>
    <row r="297" spans="3:5" s="33" customFormat="1">
      <c r="C297" s="34"/>
      <c r="D297" s="34"/>
      <c r="E297" s="34"/>
    </row>
    <row r="298" spans="3:5" s="33" customFormat="1">
      <c r="C298" s="34"/>
      <c r="D298" s="34"/>
      <c r="E298" s="34"/>
    </row>
    <row r="299" spans="3:5" s="33" customFormat="1">
      <c r="C299" s="34"/>
      <c r="D299" s="34"/>
      <c r="E299" s="34"/>
    </row>
    <row r="300" spans="3:5" s="33" customFormat="1">
      <c r="C300" s="34"/>
      <c r="D300" s="34"/>
      <c r="E300" s="34"/>
    </row>
    <row r="301" spans="3:5" s="33" customFormat="1">
      <c r="C301" s="34"/>
      <c r="D301" s="34"/>
      <c r="E301" s="34"/>
    </row>
    <row r="302" spans="3:5" s="33" customFormat="1">
      <c r="C302" s="34"/>
      <c r="D302" s="34"/>
      <c r="E302" s="34"/>
    </row>
    <row r="303" spans="3:5" s="33" customFormat="1">
      <c r="C303" s="34"/>
      <c r="D303" s="34"/>
      <c r="E303" s="34"/>
    </row>
    <row r="304" spans="3:5" s="33" customFormat="1">
      <c r="C304" s="34"/>
      <c r="D304" s="34"/>
      <c r="E304" s="34"/>
    </row>
    <row r="305" spans="3:5" s="33" customFormat="1">
      <c r="C305" s="34"/>
      <c r="D305" s="34"/>
      <c r="E305" s="34"/>
    </row>
    <row r="306" spans="3:5" s="33" customFormat="1">
      <c r="C306" s="34"/>
      <c r="D306" s="34"/>
      <c r="E306" s="34"/>
    </row>
    <row r="307" spans="3:5" s="33" customFormat="1">
      <c r="C307" s="34"/>
      <c r="D307" s="34"/>
      <c r="E307" s="34"/>
    </row>
    <row r="308" spans="3:5" s="33" customFormat="1">
      <c r="C308" s="34"/>
      <c r="D308" s="34"/>
      <c r="E308" s="34"/>
    </row>
    <row r="309" spans="3:5" s="33" customFormat="1">
      <c r="C309" s="34"/>
      <c r="D309" s="34"/>
      <c r="E309" s="34"/>
    </row>
    <row r="310" spans="3:5" s="33" customFormat="1">
      <c r="C310" s="34"/>
      <c r="D310" s="34"/>
      <c r="E310" s="34"/>
    </row>
    <row r="311" spans="3:5" s="33" customFormat="1">
      <c r="C311" s="34"/>
      <c r="D311" s="34"/>
      <c r="E311" s="34"/>
    </row>
    <row r="312" spans="3:5" s="33" customFormat="1">
      <c r="C312" s="34"/>
      <c r="D312" s="34"/>
      <c r="E312" s="34"/>
    </row>
    <row r="313" spans="3:5" s="33" customFormat="1">
      <c r="C313" s="34"/>
      <c r="D313" s="34"/>
      <c r="E313" s="34"/>
    </row>
    <row r="314" spans="3:5" s="33" customFormat="1">
      <c r="C314" s="34"/>
      <c r="D314" s="34"/>
      <c r="E314" s="34"/>
    </row>
    <row r="315" spans="3:5" s="33" customFormat="1">
      <c r="C315" s="34"/>
      <c r="D315" s="34"/>
      <c r="E315" s="34"/>
    </row>
    <row r="316" spans="3:5" s="33" customFormat="1">
      <c r="C316" s="34"/>
      <c r="D316" s="34"/>
      <c r="E316" s="34"/>
    </row>
    <row r="317" spans="3:5" s="33" customFormat="1">
      <c r="C317" s="34"/>
      <c r="D317" s="34"/>
      <c r="E317" s="34"/>
    </row>
    <row r="318" spans="3:5" s="33" customFormat="1">
      <c r="C318" s="34"/>
      <c r="D318" s="34"/>
      <c r="E318" s="34"/>
    </row>
    <row r="319" spans="3:5" s="33" customFormat="1">
      <c r="C319" s="34"/>
      <c r="D319" s="34"/>
      <c r="E319" s="34"/>
    </row>
    <row r="320" spans="3:5" s="33" customFormat="1">
      <c r="C320" s="34"/>
      <c r="D320" s="34"/>
      <c r="E320" s="34"/>
    </row>
    <row r="321" spans="3:5" s="33" customFormat="1">
      <c r="C321" s="34"/>
      <c r="D321" s="34"/>
      <c r="E321" s="34"/>
    </row>
    <row r="322" spans="3:5" s="33" customFormat="1">
      <c r="C322" s="34"/>
      <c r="D322" s="34"/>
      <c r="E322" s="34"/>
    </row>
    <row r="323" spans="3:5" s="33" customFormat="1">
      <c r="C323" s="34"/>
      <c r="D323" s="34"/>
      <c r="E323" s="34"/>
    </row>
    <row r="324" spans="3:5" s="33" customFormat="1">
      <c r="C324" s="34"/>
      <c r="D324" s="34"/>
      <c r="E324" s="34"/>
    </row>
    <row r="325" spans="3:5" s="33" customFormat="1">
      <c r="C325" s="34"/>
      <c r="D325" s="34"/>
      <c r="E325" s="34"/>
    </row>
    <row r="326" spans="3:5" s="33" customFormat="1">
      <c r="C326" s="34"/>
      <c r="D326" s="34"/>
      <c r="E326" s="34"/>
    </row>
    <row r="327" spans="3:5" s="33" customFormat="1">
      <c r="C327" s="34"/>
      <c r="D327" s="34"/>
      <c r="E327" s="34"/>
    </row>
    <row r="328" spans="3:5" s="33" customFormat="1">
      <c r="C328" s="34"/>
      <c r="D328" s="34"/>
      <c r="E328" s="34"/>
    </row>
    <row r="329" spans="3:5" s="33" customFormat="1">
      <c r="C329" s="34"/>
      <c r="D329" s="34"/>
      <c r="E329" s="34"/>
    </row>
    <row r="330" spans="3:5" s="33" customFormat="1">
      <c r="C330" s="34"/>
      <c r="D330" s="34"/>
      <c r="E330" s="34"/>
    </row>
    <row r="331" spans="3:5" s="33" customFormat="1">
      <c r="C331" s="34"/>
      <c r="D331" s="34"/>
      <c r="E331" s="34"/>
    </row>
    <row r="332" spans="3:5" s="33" customFormat="1">
      <c r="C332" s="34"/>
      <c r="D332" s="34"/>
      <c r="E332" s="34"/>
    </row>
    <row r="333" spans="3:5" s="33" customFormat="1">
      <c r="C333" s="34"/>
      <c r="D333" s="34"/>
      <c r="E333" s="34"/>
    </row>
    <row r="334" spans="3:5" s="33" customFormat="1">
      <c r="C334" s="34"/>
      <c r="D334" s="34"/>
      <c r="E334" s="34"/>
    </row>
    <row r="335" spans="3:5" s="33" customFormat="1">
      <c r="C335" s="34"/>
      <c r="D335" s="34"/>
      <c r="E335" s="34"/>
    </row>
    <row r="336" spans="3:5" s="33" customFormat="1">
      <c r="C336" s="34"/>
      <c r="D336" s="34"/>
      <c r="E336" s="34"/>
    </row>
    <row r="337" spans="3:5" s="33" customFormat="1">
      <c r="C337" s="34"/>
      <c r="D337" s="34"/>
      <c r="E337" s="34"/>
    </row>
    <row r="338" spans="3:5" s="33" customFormat="1">
      <c r="C338" s="34"/>
      <c r="D338" s="34"/>
      <c r="E338" s="34"/>
    </row>
    <row r="339" spans="3:5" s="33" customFormat="1">
      <c r="C339" s="34"/>
      <c r="D339" s="34"/>
      <c r="E339" s="34"/>
    </row>
    <row r="340" spans="3:5" s="33" customFormat="1">
      <c r="C340" s="34"/>
      <c r="D340" s="34"/>
      <c r="E340" s="34"/>
    </row>
    <row r="341" spans="3:5" s="33" customFormat="1">
      <c r="C341" s="34"/>
      <c r="D341" s="34"/>
      <c r="E341" s="34"/>
    </row>
    <row r="342" spans="3:5" s="33" customFormat="1">
      <c r="C342" s="34"/>
      <c r="D342" s="34"/>
      <c r="E342" s="34"/>
    </row>
    <row r="343" spans="3:5" s="33" customFormat="1">
      <c r="C343" s="34"/>
      <c r="D343" s="34"/>
      <c r="E343" s="34"/>
    </row>
    <row r="344" spans="3:5" s="33" customFormat="1">
      <c r="C344" s="34"/>
      <c r="D344" s="34"/>
      <c r="E344" s="34"/>
    </row>
    <row r="345" spans="3:5" s="33" customFormat="1">
      <c r="C345" s="34"/>
      <c r="D345" s="34"/>
      <c r="E345" s="34"/>
    </row>
    <row r="346" spans="3:5" s="33" customFormat="1">
      <c r="C346" s="34"/>
      <c r="D346" s="34"/>
      <c r="E346" s="34"/>
    </row>
    <row r="347" spans="3:5" s="33" customFormat="1">
      <c r="C347" s="34"/>
      <c r="D347" s="34"/>
      <c r="E347" s="34"/>
    </row>
    <row r="348" spans="3:5" s="33" customFormat="1">
      <c r="C348" s="34"/>
      <c r="D348" s="34"/>
      <c r="E348" s="34"/>
    </row>
    <row r="349" spans="3:5" s="33" customFormat="1">
      <c r="C349" s="34"/>
      <c r="D349" s="34"/>
      <c r="E349" s="34"/>
    </row>
    <row r="350" spans="3:5" s="33" customFormat="1">
      <c r="C350" s="34"/>
      <c r="D350" s="34"/>
      <c r="E350" s="34"/>
    </row>
    <row r="351" spans="3:5" s="33" customFormat="1">
      <c r="C351" s="34"/>
      <c r="D351" s="34"/>
      <c r="E351" s="34"/>
    </row>
    <row r="352" spans="3:5" s="33" customFormat="1">
      <c r="C352" s="34"/>
      <c r="D352" s="34"/>
      <c r="E352" s="34"/>
    </row>
    <row r="353" spans="3:5" s="33" customFormat="1">
      <c r="C353" s="34"/>
      <c r="D353" s="34"/>
      <c r="E353" s="34"/>
    </row>
    <row r="354" spans="3:5" s="33" customFormat="1">
      <c r="C354" s="34"/>
      <c r="D354" s="34"/>
      <c r="E354" s="34"/>
    </row>
    <row r="355" spans="3:5" s="33" customFormat="1">
      <c r="C355" s="34"/>
      <c r="D355" s="34"/>
      <c r="E355" s="34"/>
    </row>
    <row r="356" spans="3:5" s="33" customFormat="1">
      <c r="C356" s="34"/>
      <c r="D356" s="34"/>
      <c r="E356" s="34"/>
    </row>
    <row r="357" spans="3:5" s="33" customFormat="1">
      <c r="C357" s="34"/>
      <c r="D357" s="34"/>
      <c r="E357" s="34"/>
    </row>
    <row r="358" spans="3:5" s="33" customFormat="1">
      <c r="C358" s="34"/>
      <c r="D358" s="34"/>
      <c r="E358" s="34"/>
    </row>
    <row r="359" spans="3:5" s="33" customFormat="1">
      <c r="C359" s="34"/>
      <c r="D359" s="34"/>
      <c r="E359" s="34"/>
    </row>
    <row r="360" spans="3:5" s="33" customFormat="1">
      <c r="C360" s="34"/>
      <c r="D360" s="34"/>
      <c r="E360" s="34"/>
    </row>
    <row r="361" spans="3:5" s="33" customFormat="1">
      <c r="C361" s="34"/>
      <c r="D361" s="34"/>
      <c r="E361" s="34"/>
    </row>
    <row r="362" spans="3:5" s="33" customFormat="1">
      <c r="C362" s="34"/>
      <c r="D362" s="34"/>
      <c r="E362" s="34"/>
    </row>
    <row r="363" spans="3:5" s="33" customFormat="1">
      <c r="C363" s="34"/>
      <c r="D363" s="34"/>
      <c r="E363" s="34"/>
    </row>
    <row r="364" spans="3:5" s="33" customFormat="1">
      <c r="C364" s="34"/>
      <c r="D364" s="34"/>
      <c r="E364" s="34"/>
    </row>
    <row r="365" spans="3:5" s="33" customFormat="1">
      <c r="C365" s="34"/>
      <c r="D365" s="34"/>
      <c r="E365" s="34"/>
    </row>
    <row r="366" spans="3:5" s="33" customFormat="1">
      <c r="C366" s="34"/>
      <c r="D366" s="34"/>
      <c r="E366" s="34"/>
    </row>
    <row r="367" spans="3:5" s="33" customFormat="1">
      <c r="C367" s="34"/>
      <c r="D367" s="34"/>
      <c r="E367" s="34"/>
    </row>
    <row r="368" spans="3:5" s="33" customFormat="1">
      <c r="C368" s="34"/>
      <c r="D368" s="34"/>
      <c r="E368" s="34"/>
    </row>
    <row r="369" spans="3:5" s="33" customFormat="1">
      <c r="C369" s="34"/>
      <c r="D369" s="34"/>
      <c r="E369" s="34"/>
    </row>
    <row r="370" spans="3:5" s="33" customFormat="1">
      <c r="C370" s="34"/>
      <c r="D370" s="34"/>
      <c r="E370" s="34"/>
    </row>
    <row r="371" spans="3:5" s="33" customFormat="1">
      <c r="C371" s="34"/>
      <c r="D371" s="34"/>
      <c r="E371" s="34"/>
    </row>
    <row r="372" spans="3:5" s="33" customFormat="1">
      <c r="C372" s="34"/>
      <c r="D372" s="34"/>
      <c r="E372" s="34"/>
    </row>
    <row r="373" spans="3:5" s="33" customFormat="1">
      <c r="C373" s="34"/>
      <c r="D373" s="34"/>
      <c r="E373" s="34"/>
    </row>
    <row r="374" spans="3:5" s="33" customFormat="1">
      <c r="C374" s="34"/>
      <c r="D374" s="34"/>
      <c r="E374" s="34"/>
    </row>
    <row r="375" spans="3:5" s="33" customFormat="1">
      <c r="C375" s="34"/>
      <c r="D375" s="34"/>
      <c r="E375" s="34"/>
    </row>
    <row r="376" spans="3:5" s="33" customFormat="1">
      <c r="C376" s="34"/>
      <c r="D376" s="34"/>
      <c r="E376" s="34"/>
    </row>
    <row r="377" spans="3:5" s="33" customFormat="1">
      <c r="C377" s="34"/>
      <c r="D377" s="34"/>
      <c r="E377" s="34"/>
    </row>
    <row r="378" spans="3:5" s="33" customFormat="1">
      <c r="C378" s="34"/>
      <c r="D378" s="34"/>
      <c r="E378" s="34"/>
    </row>
    <row r="379" spans="3:5" s="33" customFormat="1">
      <c r="C379" s="34"/>
      <c r="D379" s="34"/>
      <c r="E379" s="34"/>
    </row>
    <row r="380" spans="3:5" s="33" customFormat="1">
      <c r="C380" s="34"/>
      <c r="D380" s="34"/>
      <c r="E380" s="34"/>
    </row>
    <row r="381" spans="3:5" s="33" customFormat="1">
      <c r="C381" s="34"/>
      <c r="D381" s="34"/>
      <c r="E381" s="34"/>
    </row>
  </sheetData>
  <mergeCells count="35">
    <mergeCell ref="A91:B91"/>
    <mergeCell ref="G91:H91"/>
    <mergeCell ref="L17:P17"/>
    <mergeCell ref="C86:K86"/>
    <mergeCell ref="A88:B88"/>
    <mergeCell ref="D88:E88"/>
    <mergeCell ref="G88:H88"/>
    <mergeCell ref="I88:M88"/>
    <mergeCell ref="N88:O88"/>
    <mergeCell ref="I15:K15"/>
    <mergeCell ref="A17:A18"/>
    <mergeCell ref="B17:B18"/>
    <mergeCell ref="C17:C18"/>
    <mergeCell ref="D17:D18"/>
    <mergeCell ref="E17:E18"/>
    <mergeCell ref="F17:K17"/>
    <mergeCell ref="A10:B10"/>
    <mergeCell ref="C10:N10"/>
    <mergeCell ref="A11:B11"/>
    <mergeCell ref="C11:N11"/>
    <mergeCell ref="A13:G13"/>
    <mergeCell ref="K13:M13"/>
    <mergeCell ref="N13:O13"/>
    <mergeCell ref="A7:B7"/>
    <mergeCell ref="C7:N7"/>
    <mergeCell ref="A8:B8"/>
    <mergeCell ref="C8:N8"/>
    <mergeCell ref="A9:B9"/>
    <mergeCell ref="C9:N9"/>
    <mergeCell ref="L1:P1"/>
    <mergeCell ref="D2:H2"/>
    <mergeCell ref="C3:N3"/>
    <mergeCell ref="C4:N4"/>
    <mergeCell ref="A6:B6"/>
    <mergeCell ref="C6:N6"/>
  </mergeCells>
  <pageMargins left="0.78740157480314965" right="0.78740157480314965" top="0.98425196850393704" bottom="0.78740157480314965" header="0.51181102362204722" footer="0.51181102362204722"/>
  <pageSetup paperSize="9" scale="86" fitToHeight="0" orientation="landscape" r:id="rId1"/>
  <headerFooter alignWithMargins="0">
    <oddFooter>&amp;R&amp;P lapa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357"/>
  <sheetViews>
    <sheetView view="pageBreakPreview" topLeftCell="A37" zoomScaleNormal="100" zoomScaleSheetLayoutView="100" workbookViewId="0">
      <selection activeCell="F42" sqref="F42:P61"/>
    </sheetView>
  </sheetViews>
  <sheetFormatPr defaultRowHeight="12.75"/>
  <cols>
    <col min="1" max="1" width="4.140625" style="169" customWidth="1"/>
    <col min="2" max="2" width="10.85546875" style="202" customWidth="1"/>
    <col min="3" max="3" width="40" style="203" customWidth="1"/>
    <col min="4" max="4" width="5.85546875" style="203" bestFit="1" customWidth="1"/>
    <col min="5" max="5" width="7.85546875" style="203" customWidth="1"/>
    <col min="6" max="6" width="5.7109375" style="202" customWidth="1"/>
    <col min="7" max="7" width="5.7109375" style="169" customWidth="1"/>
    <col min="8" max="8" width="7.28515625" style="169" customWidth="1"/>
    <col min="9" max="11" width="7" style="169" customWidth="1"/>
    <col min="12" max="16" width="8.42578125" style="169" customWidth="1"/>
    <col min="17" max="16384" width="9.140625" style="169"/>
  </cols>
  <sheetData>
    <row r="1" spans="1:16" s="161" customFormat="1" ht="18" customHeight="1">
      <c r="C1" s="162"/>
      <c r="D1" s="162"/>
      <c r="E1" s="162"/>
      <c r="L1" s="732" t="s">
        <v>68</v>
      </c>
      <c r="M1" s="732"/>
      <c r="N1" s="732"/>
      <c r="O1" s="732"/>
      <c r="P1" s="732"/>
    </row>
    <row r="2" spans="1:16" s="161" customFormat="1" ht="12.75" customHeight="1">
      <c r="C2" s="162"/>
      <c r="D2" s="751" t="s">
        <v>40</v>
      </c>
      <c r="E2" s="751"/>
      <c r="F2" s="751"/>
      <c r="G2" s="751"/>
      <c r="H2" s="751"/>
      <c r="I2" s="163" t="s">
        <v>388</v>
      </c>
    </row>
    <row r="3" spans="1:16" s="161" customFormat="1" ht="12.75" customHeight="1">
      <c r="C3" s="752" t="s">
        <v>116</v>
      </c>
      <c r="D3" s="752"/>
      <c r="E3" s="752"/>
      <c r="F3" s="752"/>
      <c r="G3" s="752"/>
      <c r="H3" s="752"/>
      <c r="I3" s="752"/>
      <c r="J3" s="752"/>
      <c r="K3" s="752"/>
      <c r="L3" s="752"/>
      <c r="M3" s="752"/>
      <c r="N3" s="752"/>
    </row>
    <row r="4" spans="1:16" s="161" customFormat="1" ht="12.75" customHeight="1">
      <c r="C4" s="753" t="s">
        <v>18</v>
      </c>
      <c r="D4" s="753"/>
      <c r="E4" s="753"/>
      <c r="F4" s="753"/>
      <c r="G4" s="753"/>
      <c r="H4" s="753"/>
      <c r="I4" s="753"/>
      <c r="J4" s="753"/>
      <c r="K4" s="753"/>
      <c r="L4" s="753"/>
      <c r="M4" s="753"/>
      <c r="N4" s="753"/>
    </row>
    <row r="5" spans="1:16" s="161" customFormat="1" ht="12.75" customHeight="1"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</row>
    <row r="6" spans="1:16" s="161" customFormat="1" ht="24.75" customHeight="1">
      <c r="A6" s="748" t="s">
        <v>3</v>
      </c>
      <c r="B6" s="748"/>
      <c r="C6" s="749" t="str">
        <f>PBK!C26</f>
        <v>1. KĀRTA KATLU MĀJAS PĀRBŪVE PAR SOCIĀLĀS APRŪPES CENTRU UN KATLA MĀJAS NOVIETOŠANA</v>
      </c>
      <c r="D6" s="749"/>
      <c r="E6" s="749"/>
      <c r="F6" s="749"/>
      <c r="G6" s="749"/>
      <c r="H6" s="749"/>
      <c r="I6" s="749"/>
      <c r="J6" s="749"/>
      <c r="K6" s="749"/>
      <c r="L6" s="749"/>
      <c r="M6" s="749"/>
      <c r="N6" s="749"/>
    </row>
    <row r="7" spans="1:16" s="161" customFormat="1" ht="12.75" customHeight="1">
      <c r="A7" s="748" t="s">
        <v>4</v>
      </c>
      <c r="B7" s="748"/>
      <c r="C7" s="749" t="str">
        <f>PBK!C16</f>
        <v>1. KĀRTA KATLU MĀJAS PĀRBŪVE PAR SOCIĀLĀS APRŪPES CENTRU UN KATLA MĀJAS NOVIETOŠANA</v>
      </c>
      <c r="D7" s="749"/>
      <c r="E7" s="749"/>
      <c r="F7" s="749"/>
      <c r="G7" s="749"/>
      <c r="H7" s="749"/>
      <c r="I7" s="749"/>
      <c r="J7" s="749"/>
      <c r="K7" s="749"/>
      <c r="L7" s="749"/>
      <c r="M7" s="749"/>
      <c r="N7" s="749"/>
    </row>
    <row r="8" spans="1:16" s="161" customFormat="1" ht="12.75" customHeight="1">
      <c r="A8" s="748" t="s">
        <v>5</v>
      </c>
      <c r="B8" s="748"/>
      <c r="C8" s="749" t="str">
        <f>PBK!C17</f>
        <v>SIGULDAS IELA 7A, MORE, MORES PAGASTS, SIGULDAS NOVADS</v>
      </c>
      <c r="D8" s="749"/>
      <c r="E8" s="749"/>
      <c r="F8" s="749"/>
      <c r="G8" s="749"/>
      <c r="H8" s="749"/>
      <c r="I8" s="749"/>
      <c r="J8" s="749"/>
      <c r="K8" s="749"/>
      <c r="L8" s="749"/>
      <c r="M8" s="749"/>
      <c r="N8" s="749"/>
    </row>
    <row r="9" spans="1:16" s="161" customFormat="1">
      <c r="A9" s="748" t="s">
        <v>47</v>
      </c>
      <c r="B9" s="748"/>
      <c r="C9" s="749" t="str">
        <f>PBK!C18</f>
        <v>SIGULDAS NOVADA PAŠVALDĪBA</v>
      </c>
      <c r="D9" s="749"/>
      <c r="E9" s="749"/>
      <c r="F9" s="749"/>
      <c r="G9" s="749"/>
      <c r="H9" s="749"/>
      <c r="I9" s="749"/>
      <c r="J9" s="749"/>
      <c r="K9" s="749"/>
      <c r="L9" s="749"/>
      <c r="M9" s="749"/>
      <c r="N9" s="749"/>
    </row>
    <row r="10" spans="1:16" s="161" customFormat="1">
      <c r="A10" s="748" t="s">
        <v>6</v>
      </c>
      <c r="B10" s="748"/>
      <c r="C10" s="749">
        <f>PBK!C19</f>
        <v>0</v>
      </c>
      <c r="D10" s="749"/>
      <c r="E10" s="749"/>
      <c r="F10" s="749"/>
      <c r="G10" s="749"/>
      <c r="H10" s="749"/>
      <c r="I10" s="749"/>
      <c r="J10" s="749"/>
      <c r="K10" s="749"/>
      <c r="L10" s="749"/>
      <c r="M10" s="749"/>
      <c r="N10" s="749"/>
    </row>
    <row r="11" spans="1:16" s="161" customFormat="1">
      <c r="A11" s="748" t="s">
        <v>41</v>
      </c>
      <c r="B11" s="748"/>
      <c r="C11" s="749">
        <f>PBK!C20</f>
        <v>0</v>
      </c>
      <c r="D11" s="749"/>
      <c r="E11" s="749"/>
      <c r="F11" s="749"/>
      <c r="G11" s="749"/>
      <c r="H11" s="749"/>
      <c r="I11" s="749"/>
      <c r="J11" s="749"/>
      <c r="K11" s="749"/>
      <c r="L11" s="749"/>
      <c r="M11" s="749"/>
      <c r="N11" s="749"/>
    </row>
    <row r="12" spans="1:16" s="161" customFormat="1">
      <c r="A12" s="165"/>
      <c r="B12" s="165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</row>
    <row r="13" spans="1:16" s="161" customFormat="1" ht="12.75" customHeight="1">
      <c r="A13" s="748" t="s">
        <v>117</v>
      </c>
      <c r="B13" s="748"/>
      <c r="C13" s="748"/>
      <c r="D13" s="748"/>
      <c r="E13" s="748"/>
      <c r="F13" s="748"/>
      <c r="G13" s="748"/>
      <c r="H13" s="166"/>
      <c r="I13" s="166"/>
      <c r="J13" s="166"/>
      <c r="K13" s="749" t="s">
        <v>42</v>
      </c>
      <c r="L13" s="749"/>
      <c r="M13" s="749"/>
      <c r="N13" s="750">
        <f>P63</f>
        <v>0</v>
      </c>
      <c r="O13" s="750"/>
      <c r="P13" s="167" t="s">
        <v>48</v>
      </c>
    </row>
    <row r="14" spans="1:16" s="161" customFormat="1" ht="6" customHeight="1">
      <c r="A14" s="165"/>
      <c r="B14" s="165"/>
      <c r="C14" s="165"/>
      <c r="D14" s="165"/>
      <c r="E14" s="165"/>
      <c r="F14" s="165"/>
      <c r="G14" s="165"/>
      <c r="H14" s="166"/>
      <c r="I14" s="166"/>
      <c r="J14" s="166"/>
      <c r="K14" s="166"/>
      <c r="L14" s="166"/>
      <c r="M14" s="166"/>
      <c r="N14" s="168"/>
      <c r="O14" s="166"/>
      <c r="P14" s="167"/>
    </row>
    <row r="15" spans="1:16">
      <c r="B15" s="169"/>
      <c r="C15" s="169"/>
      <c r="D15" s="169"/>
      <c r="E15" s="169"/>
      <c r="F15" s="169"/>
      <c r="I15" s="743" t="s">
        <v>44</v>
      </c>
      <c r="J15" s="743"/>
      <c r="K15" s="743"/>
      <c r="L15" s="170">
        <v>2017</v>
      </c>
      <c r="M15" s="170" t="s">
        <v>43</v>
      </c>
      <c r="N15" s="170">
        <f>'1 KOPS'!E16</f>
        <v>0</v>
      </c>
      <c r="O15" s="171">
        <f>'1 KOPS'!F16</f>
        <v>0</v>
      </c>
      <c r="P15" s="171"/>
    </row>
    <row r="16" spans="1:16" ht="6" customHeight="1" thickBot="1">
      <c r="B16" s="169"/>
      <c r="C16" s="169"/>
      <c r="D16" s="169"/>
      <c r="E16" s="169"/>
      <c r="F16" s="169"/>
      <c r="I16" s="172"/>
      <c r="J16" s="172"/>
      <c r="K16" s="172"/>
      <c r="L16" s="170"/>
      <c r="M16" s="170"/>
      <c r="N16" s="170"/>
      <c r="O16" s="173"/>
      <c r="P16" s="173"/>
    </row>
    <row r="17" spans="1:16" s="174" customFormat="1" ht="13.5" customHeight="1" thickBot="1">
      <c r="A17" s="744" t="s">
        <v>1</v>
      </c>
      <c r="B17" s="744" t="s">
        <v>29</v>
      </c>
      <c r="C17" s="746" t="s">
        <v>30</v>
      </c>
      <c r="D17" s="744" t="s">
        <v>31</v>
      </c>
      <c r="E17" s="744" t="s">
        <v>32</v>
      </c>
      <c r="F17" s="733" t="s">
        <v>33</v>
      </c>
      <c r="G17" s="734"/>
      <c r="H17" s="734"/>
      <c r="I17" s="734"/>
      <c r="J17" s="734"/>
      <c r="K17" s="735"/>
      <c r="L17" s="733" t="s">
        <v>34</v>
      </c>
      <c r="M17" s="734"/>
      <c r="N17" s="734"/>
      <c r="O17" s="734"/>
      <c r="P17" s="735"/>
    </row>
    <row r="18" spans="1:16" s="174" customFormat="1" ht="69.75" customHeight="1" thickBot="1">
      <c r="A18" s="745"/>
      <c r="B18" s="745"/>
      <c r="C18" s="747"/>
      <c r="D18" s="745"/>
      <c r="E18" s="745"/>
      <c r="F18" s="175" t="s">
        <v>35</v>
      </c>
      <c r="G18" s="176" t="s">
        <v>49</v>
      </c>
      <c r="H18" s="176" t="s">
        <v>50</v>
      </c>
      <c r="I18" s="176" t="s">
        <v>64</v>
      </c>
      <c r="J18" s="176" t="s">
        <v>52</v>
      </c>
      <c r="K18" s="175" t="s">
        <v>53</v>
      </c>
      <c r="L18" s="176" t="s">
        <v>36</v>
      </c>
      <c r="M18" s="176" t="s">
        <v>50</v>
      </c>
      <c r="N18" s="176" t="s">
        <v>64</v>
      </c>
      <c r="O18" s="176" t="s">
        <v>52</v>
      </c>
      <c r="P18" s="176" t="s">
        <v>54</v>
      </c>
    </row>
    <row r="19" spans="1:16" s="174" customFormat="1" ht="13.5" thickBot="1">
      <c r="A19" s="177" t="s">
        <v>37</v>
      </c>
      <c r="B19" s="178" t="s">
        <v>38</v>
      </c>
      <c r="C19" s="179">
        <v>3</v>
      </c>
      <c r="D19" s="180">
        <v>4</v>
      </c>
      <c r="E19" s="179">
        <v>5</v>
      </c>
      <c r="F19" s="180">
        <v>6</v>
      </c>
      <c r="G19" s="179">
        <v>7</v>
      </c>
      <c r="H19" s="179">
        <v>8</v>
      </c>
      <c r="I19" s="180">
        <v>9</v>
      </c>
      <c r="J19" s="180">
        <v>10</v>
      </c>
      <c r="K19" s="179">
        <v>11</v>
      </c>
      <c r="L19" s="179">
        <v>12</v>
      </c>
      <c r="M19" s="179">
        <v>13</v>
      </c>
      <c r="N19" s="180">
        <v>14</v>
      </c>
      <c r="O19" s="180">
        <v>15</v>
      </c>
      <c r="P19" s="181">
        <v>16</v>
      </c>
    </row>
    <row r="20" spans="1:16" s="206" customFormat="1" ht="14.1" customHeight="1">
      <c r="A20" s="204"/>
      <c r="B20" s="207"/>
      <c r="C20" s="205" t="s">
        <v>986</v>
      </c>
      <c r="D20" s="204"/>
      <c r="E20" s="204"/>
      <c r="F20" s="186"/>
      <c r="G20" s="187"/>
      <c r="H20" s="188"/>
      <c r="I20" s="187"/>
      <c r="J20" s="187"/>
      <c r="K20" s="187"/>
      <c r="L20" s="187"/>
      <c r="M20" s="187"/>
      <c r="N20" s="187"/>
      <c r="O20" s="187"/>
      <c r="P20" s="189"/>
    </row>
    <row r="21" spans="1:16" s="206" customFormat="1" ht="38.25" customHeight="1">
      <c r="A21" s="207">
        <v>1</v>
      </c>
      <c r="B21" s="207" t="s">
        <v>61</v>
      </c>
      <c r="C21" s="204" t="s">
        <v>127</v>
      </c>
      <c r="D21" s="208" t="s">
        <v>97</v>
      </c>
      <c r="E21" s="209">
        <v>1</v>
      </c>
      <c r="F21" s="186"/>
      <c r="G21" s="647"/>
      <c r="H21" s="648"/>
      <c r="I21" s="647"/>
      <c r="J21" s="647"/>
      <c r="K21" s="647"/>
      <c r="L21" s="647"/>
      <c r="M21" s="647"/>
      <c r="N21" s="647"/>
      <c r="O21" s="647"/>
      <c r="P21" s="649"/>
    </row>
    <row r="22" spans="1:16" s="206" customFormat="1" ht="14.1" customHeight="1">
      <c r="A22" s="207">
        <v>2</v>
      </c>
      <c r="B22" s="207" t="s">
        <v>61</v>
      </c>
      <c r="C22" s="204" t="s">
        <v>128</v>
      </c>
      <c r="D22" s="208" t="s">
        <v>92</v>
      </c>
      <c r="E22" s="209">
        <v>3</v>
      </c>
      <c r="F22" s="186"/>
      <c r="G22" s="647"/>
      <c r="H22" s="648"/>
      <c r="I22" s="647"/>
      <c r="J22" s="647"/>
      <c r="K22" s="647"/>
      <c r="L22" s="647"/>
      <c r="M22" s="647"/>
      <c r="N22" s="647"/>
      <c r="O22" s="647"/>
      <c r="P22" s="649"/>
    </row>
    <row r="23" spans="1:16" s="206" customFormat="1" ht="14.1" customHeight="1">
      <c r="A23" s="207">
        <v>3</v>
      </c>
      <c r="B23" s="207" t="s">
        <v>61</v>
      </c>
      <c r="C23" s="204" t="s">
        <v>118</v>
      </c>
      <c r="D23" s="208" t="s">
        <v>92</v>
      </c>
      <c r="E23" s="209">
        <v>27</v>
      </c>
      <c r="F23" s="186"/>
      <c r="G23" s="647"/>
      <c r="H23" s="648"/>
      <c r="I23" s="647"/>
      <c r="J23" s="647"/>
      <c r="K23" s="647"/>
      <c r="L23" s="647"/>
      <c r="M23" s="647"/>
      <c r="N23" s="647"/>
      <c r="O23" s="647"/>
      <c r="P23" s="649"/>
    </row>
    <row r="24" spans="1:16" s="206" customFormat="1" ht="14.1" customHeight="1">
      <c r="A24" s="207">
        <v>4</v>
      </c>
      <c r="B24" s="207" t="s">
        <v>61</v>
      </c>
      <c r="C24" s="204" t="s">
        <v>119</v>
      </c>
      <c r="D24" s="208" t="s">
        <v>92</v>
      </c>
      <c r="E24" s="209">
        <v>5</v>
      </c>
      <c r="F24" s="186"/>
      <c r="G24" s="647"/>
      <c r="H24" s="648"/>
      <c r="I24" s="647"/>
      <c r="J24" s="647"/>
      <c r="K24" s="647"/>
      <c r="L24" s="647"/>
      <c r="M24" s="647"/>
      <c r="N24" s="647"/>
      <c r="O24" s="647"/>
      <c r="P24" s="649"/>
    </row>
    <row r="25" spans="1:16" s="206" customFormat="1" ht="14.1" customHeight="1">
      <c r="A25" s="207">
        <v>5</v>
      </c>
      <c r="B25" s="207" t="s">
        <v>61</v>
      </c>
      <c r="C25" s="204" t="s">
        <v>120</v>
      </c>
      <c r="D25" s="208" t="s">
        <v>92</v>
      </c>
      <c r="E25" s="209">
        <v>18</v>
      </c>
      <c r="F25" s="186"/>
      <c r="G25" s="647"/>
      <c r="H25" s="648"/>
      <c r="I25" s="647"/>
      <c r="J25" s="647"/>
      <c r="K25" s="647"/>
      <c r="L25" s="647"/>
      <c r="M25" s="647"/>
      <c r="N25" s="647"/>
      <c r="O25" s="647"/>
      <c r="P25" s="649"/>
    </row>
    <row r="26" spans="1:16" s="206" customFormat="1" ht="14.1" customHeight="1">
      <c r="A26" s="207">
        <v>6</v>
      </c>
      <c r="B26" s="207" t="s">
        <v>61</v>
      </c>
      <c r="C26" s="204" t="s">
        <v>129</v>
      </c>
      <c r="D26" s="208" t="s">
        <v>97</v>
      </c>
      <c r="E26" s="209">
        <v>1</v>
      </c>
      <c r="F26" s="186"/>
      <c r="G26" s="647"/>
      <c r="H26" s="648"/>
      <c r="I26" s="647"/>
      <c r="J26" s="647"/>
      <c r="K26" s="647"/>
      <c r="L26" s="647"/>
      <c r="M26" s="647"/>
      <c r="N26" s="647"/>
      <c r="O26" s="647"/>
      <c r="P26" s="649"/>
    </row>
    <row r="27" spans="1:16" s="206" customFormat="1" ht="14.1" customHeight="1">
      <c r="A27" s="207">
        <v>7</v>
      </c>
      <c r="B27" s="207" t="s">
        <v>61</v>
      </c>
      <c r="C27" s="204" t="s">
        <v>121</v>
      </c>
      <c r="D27" s="208" t="s">
        <v>97</v>
      </c>
      <c r="E27" s="209">
        <v>16</v>
      </c>
      <c r="F27" s="186"/>
      <c r="G27" s="647"/>
      <c r="H27" s="648"/>
      <c r="I27" s="647"/>
      <c r="J27" s="647"/>
      <c r="K27" s="647"/>
      <c r="L27" s="647"/>
      <c r="M27" s="647"/>
      <c r="N27" s="647"/>
      <c r="O27" s="647"/>
      <c r="P27" s="649"/>
    </row>
    <row r="28" spans="1:16" s="206" customFormat="1" ht="14.1" customHeight="1">
      <c r="A28" s="207">
        <v>8</v>
      </c>
      <c r="B28" s="207" t="s">
        <v>61</v>
      </c>
      <c r="C28" s="204" t="s">
        <v>122</v>
      </c>
      <c r="D28" s="208" t="s">
        <v>97</v>
      </c>
      <c r="E28" s="209">
        <v>6</v>
      </c>
      <c r="F28" s="186"/>
      <c r="G28" s="647"/>
      <c r="H28" s="648"/>
      <c r="I28" s="647"/>
      <c r="J28" s="647"/>
      <c r="K28" s="647"/>
      <c r="L28" s="647"/>
      <c r="M28" s="647"/>
      <c r="N28" s="647"/>
      <c r="O28" s="647"/>
      <c r="P28" s="649"/>
    </row>
    <row r="29" spans="1:16" s="206" customFormat="1" ht="14.1" customHeight="1">
      <c r="A29" s="207">
        <v>9</v>
      </c>
      <c r="B29" s="207" t="s">
        <v>61</v>
      </c>
      <c r="C29" s="204" t="s">
        <v>130</v>
      </c>
      <c r="D29" s="208" t="s">
        <v>97</v>
      </c>
      <c r="E29" s="209">
        <v>2</v>
      </c>
      <c r="F29" s="186"/>
      <c r="G29" s="647"/>
      <c r="H29" s="648"/>
      <c r="I29" s="647"/>
      <c r="J29" s="647"/>
      <c r="K29" s="647"/>
      <c r="L29" s="647"/>
      <c r="M29" s="647"/>
      <c r="N29" s="647"/>
      <c r="O29" s="647"/>
      <c r="P29" s="649"/>
    </row>
    <row r="30" spans="1:16" s="206" customFormat="1" ht="14.1" customHeight="1">
      <c r="A30" s="207">
        <v>10</v>
      </c>
      <c r="B30" s="207" t="s">
        <v>61</v>
      </c>
      <c r="C30" s="204" t="s">
        <v>123</v>
      </c>
      <c r="D30" s="208" t="s">
        <v>97</v>
      </c>
      <c r="E30" s="209">
        <v>4</v>
      </c>
      <c r="F30" s="186"/>
      <c r="G30" s="647"/>
      <c r="H30" s="648"/>
      <c r="I30" s="647"/>
      <c r="J30" s="647"/>
      <c r="K30" s="647"/>
      <c r="L30" s="647"/>
      <c r="M30" s="647"/>
      <c r="N30" s="647"/>
      <c r="O30" s="647"/>
      <c r="P30" s="649"/>
    </row>
    <row r="31" spans="1:16" s="206" customFormat="1" ht="14.1" customHeight="1">
      <c r="A31" s="207">
        <v>11</v>
      </c>
      <c r="B31" s="207" t="s">
        <v>61</v>
      </c>
      <c r="C31" s="204" t="s">
        <v>131</v>
      </c>
      <c r="D31" s="208" t="s">
        <v>97</v>
      </c>
      <c r="E31" s="209">
        <v>18</v>
      </c>
      <c r="F31" s="186"/>
      <c r="G31" s="647"/>
      <c r="H31" s="648"/>
      <c r="I31" s="647"/>
      <c r="J31" s="647"/>
      <c r="K31" s="647"/>
      <c r="L31" s="647"/>
      <c r="M31" s="647"/>
      <c r="N31" s="647"/>
      <c r="O31" s="647"/>
      <c r="P31" s="649"/>
    </row>
    <row r="32" spans="1:16" s="206" customFormat="1" ht="14.1" customHeight="1">
      <c r="A32" s="207">
        <v>12</v>
      </c>
      <c r="B32" s="207" t="s">
        <v>61</v>
      </c>
      <c r="C32" s="204" t="s">
        <v>132</v>
      </c>
      <c r="D32" s="208" t="s">
        <v>97</v>
      </c>
      <c r="E32" s="209">
        <v>1</v>
      </c>
      <c r="F32" s="186"/>
      <c r="G32" s="647"/>
      <c r="H32" s="648"/>
      <c r="I32" s="647"/>
      <c r="J32" s="647"/>
      <c r="K32" s="647"/>
      <c r="L32" s="647"/>
      <c r="M32" s="647"/>
      <c r="N32" s="647"/>
      <c r="O32" s="647"/>
      <c r="P32" s="649"/>
    </row>
    <row r="33" spans="1:16" s="206" customFormat="1" ht="14.1" customHeight="1">
      <c r="A33" s="207">
        <v>13</v>
      </c>
      <c r="B33" s="207" t="s">
        <v>61</v>
      </c>
      <c r="C33" s="204" t="s">
        <v>133</v>
      </c>
      <c r="D33" s="208" t="s">
        <v>97</v>
      </c>
      <c r="E33" s="209">
        <v>2</v>
      </c>
      <c r="F33" s="186"/>
      <c r="G33" s="647"/>
      <c r="H33" s="648"/>
      <c r="I33" s="647"/>
      <c r="J33" s="647"/>
      <c r="K33" s="647"/>
      <c r="L33" s="647"/>
      <c r="M33" s="647"/>
      <c r="N33" s="647"/>
      <c r="O33" s="647"/>
      <c r="P33" s="649"/>
    </row>
    <row r="34" spans="1:16" s="206" customFormat="1" ht="14.1" customHeight="1">
      <c r="A34" s="207">
        <v>14</v>
      </c>
      <c r="B34" s="207" t="s">
        <v>61</v>
      </c>
      <c r="C34" s="204" t="s">
        <v>134</v>
      </c>
      <c r="D34" s="208" t="s">
        <v>97</v>
      </c>
      <c r="E34" s="209">
        <v>2</v>
      </c>
      <c r="F34" s="186"/>
      <c r="G34" s="647"/>
      <c r="H34" s="648"/>
      <c r="I34" s="647"/>
      <c r="J34" s="647"/>
      <c r="K34" s="647"/>
      <c r="L34" s="647"/>
      <c r="M34" s="647"/>
      <c r="N34" s="647"/>
      <c r="O34" s="647"/>
      <c r="P34" s="649"/>
    </row>
    <row r="35" spans="1:16" s="206" customFormat="1" ht="14.1" customHeight="1">
      <c r="A35" s="207">
        <v>15</v>
      </c>
      <c r="B35" s="207" t="s">
        <v>61</v>
      </c>
      <c r="C35" s="204" t="s">
        <v>135</v>
      </c>
      <c r="D35" s="208" t="s">
        <v>97</v>
      </c>
      <c r="E35" s="209">
        <v>5</v>
      </c>
      <c r="F35" s="186"/>
      <c r="G35" s="647"/>
      <c r="H35" s="648"/>
      <c r="I35" s="647"/>
      <c r="J35" s="647"/>
      <c r="K35" s="647"/>
      <c r="L35" s="647"/>
      <c r="M35" s="647"/>
      <c r="N35" s="647"/>
      <c r="O35" s="647"/>
      <c r="P35" s="649"/>
    </row>
    <row r="36" spans="1:16" s="206" customFormat="1" ht="14.1" customHeight="1">
      <c r="A36" s="207">
        <v>16</v>
      </c>
      <c r="B36" s="207" t="s">
        <v>61</v>
      </c>
      <c r="C36" s="204" t="s">
        <v>136</v>
      </c>
      <c r="D36" s="208" t="s">
        <v>97</v>
      </c>
      <c r="E36" s="209">
        <v>3</v>
      </c>
      <c r="F36" s="186"/>
      <c r="G36" s="647"/>
      <c r="H36" s="648"/>
      <c r="I36" s="647"/>
      <c r="J36" s="647"/>
      <c r="K36" s="647"/>
      <c r="L36" s="647"/>
      <c r="M36" s="647"/>
      <c r="N36" s="647"/>
      <c r="O36" s="647"/>
      <c r="P36" s="649"/>
    </row>
    <row r="37" spans="1:16" s="206" customFormat="1" ht="14.1" customHeight="1">
      <c r="A37" s="207">
        <v>17</v>
      </c>
      <c r="B37" s="207" t="s">
        <v>61</v>
      </c>
      <c r="C37" s="204" t="s">
        <v>137</v>
      </c>
      <c r="D37" s="208" t="s">
        <v>97</v>
      </c>
      <c r="E37" s="209">
        <v>2</v>
      </c>
      <c r="F37" s="186"/>
      <c r="G37" s="647"/>
      <c r="H37" s="648"/>
      <c r="I37" s="647"/>
      <c r="J37" s="647"/>
      <c r="K37" s="647"/>
      <c r="L37" s="647"/>
      <c r="M37" s="647"/>
      <c r="N37" s="647"/>
      <c r="O37" s="647"/>
      <c r="P37" s="649"/>
    </row>
    <row r="38" spans="1:16" s="206" customFormat="1" ht="14.1" customHeight="1">
      <c r="A38" s="207">
        <v>18</v>
      </c>
      <c r="B38" s="207" t="s">
        <v>61</v>
      </c>
      <c r="C38" s="204" t="s">
        <v>138</v>
      </c>
      <c r="D38" s="208" t="s">
        <v>97</v>
      </c>
      <c r="E38" s="209">
        <v>1</v>
      </c>
      <c r="F38" s="186"/>
      <c r="G38" s="647"/>
      <c r="H38" s="648"/>
      <c r="I38" s="647"/>
      <c r="J38" s="647"/>
      <c r="K38" s="647"/>
      <c r="L38" s="647"/>
      <c r="M38" s="647"/>
      <c r="N38" s="647"/>
      <c r="O38" s="647"/>
      <c r="P38" s="649"/>
    </row>
    <row r="39" spans="1:16" s="206" customFormat="1" ht="14.1" customHeight="1">
      <c r="A39" s="207">
        <v>19</v>
      </c>
      <c r="B39" s="207" t="s">
        <v>61</v>
      </c>
      <c r="C39" s="204" t="s">
        <v>139</v>
      </c>
      <c r="D39" s="208" t="s">
        <v>97</v>
      </c>
      <c r="E39" s="209">
        <v>6</v>
      </c>
      <c r="F39" s="186"/>
      <c r="G39" s="647"/>
      <c r="H39" s="648"/>
      <c r="I39" s="647"/>
      <c r="J39" s="647"/>
      <c r="K39" s="647"/>
      <c r="L39" s="647"/>
      <c r="M39" s="647"/>
      <c r="N39" s="647"/>
      <c r="O39" s="647"/>
      <c r="P39" s="649"/>
    </row>
    <row r="40" spans="1:16" s="206" customFormat="1" ht="14.1" customHeight="1">
      <c r="A40" s="207">
        <v>20</v>
      </c>
      <c r="B40" s="207" t="s">
        <v>61</v>
      </c>
      <c r="C40" s="204" t="s">
        <v>140</v>
      </c>
      <c r="D40" s="208" t="s">
        <v>97</v>
      </c>
      <c r="E40" s="209">
        <v>1</v>
      </c>
      <c r="F40" s="186"/>
      <c r="G40" s="647"/>
      <c r="H40" s="648"/>
      <c r="I40" s="647"/>
      <c r="J40" s="647"/>
      <c r="K40" s="647"/>
      <c r="L40" s="647"/>
      <c r="M40" s="647"/>
      <c r="N40" s="647"/>
      <c r="O40" s="647"/>
      <c r="P40" s="649"/>
    </row>
    <row r="41" spans="1:16" s="206" customFormat="1" ht="26.25" customHeight="1">
      <c r="A41" s="207">
        <v>21</v>
      </c>
      <c r="B41" s="207" t="s">
        <v>61</v>
      </c>
      <c r="C41" s="204" t="s">
        <v>141</v>
      </c>
      <c r="D41" s="208" t="s">
        <v>97</v>
      </c>
      <c r="E41" s="209">
        <v>1</v>
      </c>
      <c r="F41" s="186"/>
      <c r="G41" s="647"/>
      <c r="H41" s="648"/>
      <c r="I41" s="647"/>
      <c r="J41" s="647"/>
      <c r="K41" s="647"/>
      <c r="L41" s="647"/>
      <c r="M41" s="647"/>
      <c r="N41" s="647"/>
      <c r="O41" s="647"/>
      <c r="P41" s="649"/>
    </row>
    <row r="42" spans="1:16" s="206" customFormat="1" ht="14.1" customHeight="1">
      <c r="A42" s="207">
        <v>22</v>
      </c>
      <c r="B42" s="207" t="s">
        <v>61</v>
      </c>
      <c r="C42" s="204" t="s">
        <v>142</v>
      </c>
      <c r="D42" s="208" t="s">
        <v>97</v>
      </c>
      <c r="E42" s="209">
        <v>4</v>
      </c>
      <c r="F42" s="186"/>
      <c r="G42" s="647"/>
      <c r="H42" s="648"/>
      <c r="I42" s="647"/>
      <c r="J42" s="647"/>
      <c r="K42" s="647"/>
      <c r="L42" s="647"/>
      <c r="M42" s="647"/>
      <c r="N42" s="647"/>
      <c r="O42" s="647"/>
      <c r="P42" s="649"/>
    </row>
    <row r="43" spans="1:16" s="206" customFormat="1" ht="14.1" customHeight="1">
      <c r="A43" s="207">
        <v>23</v>
      </c>
      <c r="B43" s="207" t="s">
        <v>61</v>
      </c>
      <c r="C43" s="204" t="s">
        <v>143</v>
      </c>
      <c r="D43" s="208" t="s">
        <v>97</v>
      </c>
      <c r="E43" s="209">
        <v>2</v>
      </c>
      <c r="F43" s="186"/>
      <c r="G43" s="647"/>
      <c r="H43" s="648"/>
      <c r="I43" s="647"/>
      <c r="J43" s="647"/>
      <c r="K43" s="647"/>
      <c r="L43" s="647"/>
      <c r="M43" s="647"/>
      <c r="N43" s="647"/>
      <c r="O43" s="647"/>
      <c r="P43" s="649"/>
    </row>
    <row r="44" spans="1:16" s="206" customFormat="1" ht="14.1" customHeight="1">
      <c r="A44" s="207">
        <v>24</v>
      </c>
      <c r="B44" s="207" t="s">
        <v>61</v>
      </c>
      <c r="C44" s="204" t="s">
        <v>144</v>
      </c>
      <c r="D44" s="208" t="s">
        <v>97</v>
      </c>
      <c r="E44" s="209">
        <v>8</v>
      </c>
      <c r="F44" s="186"/>
      <c r="G44" s="647"/>
      <c r="H44" s="648"/>
      <c r="I44" s="647"/>
      <c r="J44" s="647"/>
      <c r="K44" s="647"/>
      <c r="L44" s="647"/>
      <c r="M44" s="647"/>
      <c r="N44" s="647"/>
      <c r="O44" s="647"/>
      <c r="P44" s="649"/>
    </row>
    <row r="45" spans="1:16" s="206" customFormat="1" ht="14.1" customHeight="1">
      <c r="A45" s="207">
        <v>25</v>
      </c>
      <c r="B45" s="207" t="s">
        <v>61</v>
      </c>
      <c r="C45" s="204" t="s">
        <v>145</v>
      </c>
      <c r="D45" s="208" t="s">
        <v>97</v>
      </c>
      <c r="E45" s="209">
        <v>1</v>
      </c>
      <c r="F45" s="186"/>
      <c r="G45" s="647"/>
      <c r="H45" s="648"/>
      <c r="I45" s="647"/>
      <c r="J45" s="647"/>
      <c r="K45" s="647"/>
      <c r="L45" s="647"/>
      <c r="M45" s="647"/>
      <c r="N45" s="647"/>
      <c r="O45" s="647"/>
      <c r="P45" s="649"/>
    </row>
    <row r="46" spans="1:16" s="206" customFormat="1" ht="14.1" customHeight="1">
      <c r="A46" s="207">
        <v>26</v>
      </c>
      <c r="B46" s="207" t="s">
        <v>61</v>
      </c>
      <c r="C46" s="204" t="s">
        <v>146</v>
      </c>
      <c r="D46" s="208" t="s">
        <v>97</v>
      </c>
      <c r="E46" s="209">
        <v>2</v>
      </c>
      <c r="F46" s="186"/>
      <c r="G46" s="647"/>
      <c r="H46" s="648"/>
      <c r="I46" s="647"/>
      <c r="J46" s="647"/>
      <c r="K46" s="647"/>
      <c r="L46" s="647"/>
      <c r="M46" s="647"/>
      <c r="N46" s="647"/>
      <c r="O46" s="647"/>
      <c r="P46" s="649"/>
    </row>
    <row r="47" spans="1:16" s="206" customFormat="1" ht="14.1" customHeight="1">
      <c r="A47" s="207">
        <v>27</v>
      </c>
      <c r="B47" s="207" t="s">
        <v>61</v>
      </c>
      <c r="C47" s="204" t="s">
        <v>147</v>
      </c>
      <c r="D47" s="208" t="s">
        <v>97</v>
      </c>
      <c r="E47" s="209">
        <v>3</v>
      </c>
      <c r="F47" s="186"/>
      <c r="G47" s="647"/>
      <c r="H47" s="648"/>
      <c r="I47" s="647"/>
      <c r="J47" s="647"/>
      <c r="K47" s="647"/>
      <c r="L47" s="647"/>
      <c r="M47" s="647"/>
      <c r="N47" s="647"/>
      <c r="O47" s="647"/>
      <c r="P47" s="649"/>
    </row>
    <row r="48" spans="1:16" s="206" customFormat="1" ht="14.1" customHeight="1">
      <c r="A48" s="207">
        <v>28</v>
      </c>
      <c r="B48" s="207" t="s">
        <v>61</v>
      </c>
      <c r="C48" s="204" t="s">
        <v>148</v>
      </c>
      <c r="D48" s="208" t="s">
        <v>97</v>
      </c>
      <c r="E48" s="209">
        <v>4</v>
      </c>
      <c r="F48" s="186"/>
      <c r="G48" s="647"/>
      <c r="H48" s="648"/>
      <c r="I48" s="647"/>
      <c r="J48" s="647"/>
      <c r="K48" s="647"/>
      <c r="L48" s="647"/>
      <c r="M48" s="647"/>
      <c r="N48" s="647"/>
      <c r="O48" s="647"/>
      <c r="P48" s="649"/>
    </row>
    <row r="49" spans="1:16" s="206" customFormat="1" ht="14.1" customHeight="1">
      <c r="A49" s="207">
        <v>29</v>
      </c>
      <c r="B49" s="207" t="s">
        <v>61</v>
      </c>
      <c r="C49" s="204" t="s">
        <v>149</v>
      </c>
      <c r="D49" s="208" t="s">
        <v>97</v>
      </c>
      <c r="E49" s="209">
        <v>1</v>
      </c>
      <c r="F49" s="186"/>
      <c r="G49" s="647"/>
      <c r="H49" s="648"/>
      <c r="I49" s="647"/>
      <c r="J49" s="647"/>
      <c r="K49" s="647"/>
      <c r="L49" s="647"/>
      <c r="M49" s="647"/>
      <c r="N49" s="647"/>
      <c r="O49" s="647"/>
      <c r="P49" s="649"/>
    </row>
    <row r="50" spans="1:16" s="206" customFormat="1" ht="14.1" customHeight="1">
      <c r="A50" s="207">
        <v>30</v>
      </c>
      <c r="B50" s="207" t="s">
        <v>61</v>
      </c>
      <c r="C50" s="204" t="s">
        <v>126</v>
      </c>
      <c r="D50" s="208" t="s">
        <v>125</v>
      </c>
      <c r="E50" s="209">
        <v>4</v>
      </c>
      <c r="F50" s="186"/>
      <c r="G50" s="647"/>
      <c r="H50" s="648"/>
      <c r="I50" s="647"/>
      <c r="J50" s="647"/>
      <c r="K50" s="647"/>
      <c r="L50" s="647"/>
      <c r="M50" s="647"/>
      <c r="N50" s="647"/>
      <c r="O50" s="647"/>
      <c r="P50" s="649"/>
    </row>
    <row r="51" spans="1:16" s="206" customFormat="1" ht="14.1" customHeight="1">
      <c r="A51" s="207"/>
      <c r="B51" s="207"/>
      <c r="C51" s="204" t="s">
        <v>124</v>
      </c>
      <c r="D51" s="208" t="s">
        <v>125</v>
      </c>
      <c r="E51" s="209">
        <v>6</v>
      </c>
      <c r="F51" s="186"/>
      <c r="G51" s="647"/>
      <c r="H51" s="648"/>
      <c r="I51" s="647"/>
      <c r="J51" s="647"/>
      <c r="K51" s="647"/>
      <c r="L51" s="647"/>
      <c r="M51" s="647"/>
      <c r="N51" s="647"/>
      <c r="O51" s="647"/>
      <c r="P51" s="649"/>
    </row>
    <row r="52" spans="1:16" s="206" customFormat="1" ht="14.1" customHeight="1">
      <c r="A52" s="207">
        <v>31</v>
      </c>
      <c r="B52" s="207" t="s">
        <v>61</v>
      </c>
      <c r="C52" s="204" t="s">
        <v>152</v>
      </c>
      <c r="D52" s="208" t="s">
        <v>125</v>
      </c>
      <c r="E52" s="209">
        <v>10</v>
      </c>
      <c r="F52" s="186"/>
      <c r="G52" s="647"/>
      <c r="H52" s="648"/>
      <c r="I52" s="647"/>
      <c r="J52" s="647"/>
      <c r="K52" s="647"/>
      <c r="L52" s="647"/>
      <c r="M52" s="647"/>
      <c r="N52" s="647"/>
      <c r="O52" s="647"/>
      <c r="P52" s="649"/>
    </row>
    <row r="53" spans="1:16" s="206" customFormat="1" ht="14.1" customHeight="1">
      <c r="A53" s="207">
        <v>32</v>
      </c>
      <c r="B53" s="207" t="s">
        <v>61</v>
      </c>
      <c r="C53" s="204" t="s">
        <v>150</v>
      </c>
      <c r="D53" s="208" t="s">
        <v>97</v>
      </c>
      <c r="E53" s="209">
        <v>2</v>
      </c>
      <c r="F53" s="186"/>
      <c r="G53" s="647"/>
      <c r="H53" s="648"/>
      <c r="I53" s="647"/>
      <c r="J53" s="647"/>
      <c r="K53" s="647"/>
      <c r="L53" s="647"/>
      <c r="M53" s="647"/>
      <c r="N53" s="647"/>
      <c r="O53" s="647"/>
      <c r="P53" s="649"/>
    </row>
    <row r="54" spans="1:16" s="206" customFormat="1" ht="14.1" customHeight="1">
      <c r="A54" s="207">
        <v>33</v>
      </c>
      <c r="B54" s="207" t="s">
        <v>61</v>
      </c>
      <c r="C54" s="204" t="s">
        <v>151</v>
      </c>
      <c r="D54" s="208" t="s">
        <v>97</v>
      </c>
      <c r="E54" s="209">
        <v>1</v>
      </c>
      <c r="F54" s="186"/>
      <c r="G54" s="647"/>
      <c r="H54" s="648"/>
      <c r="I54" s="647"/>
      <c r="J54" s="647"/>
      <c r="K54" s="647"/>
      <c r="L54" s="647"/>
      <c r="M54" s="647"/>
      <c r="N54" s="647"/>
      <c r="O54" s="647"/>
      <c r="P54" s="649"/>
    </row>
    <row r="55" spans="1:16" s="206" customFormat="1" ht="14.1" customHeight="1">
      <c r="A55" s="207">
        <v>34</v>
      </c>
      <c r="B55" s="207" t="s">
        <v>61</v>
      </c>
      <c r="C55" s="204" t="s">
        <v>156</v>
      </c>
      <c r="D55" s="208" t="s">
        <v>97</v>
      </c>
      <c r="E55" s="209">
        <v>1</v>
      </c>
      <c r="F55" s="186"/>
      <c r="G55" s="647"/>
      <c r="H55" s="648"/>
      <c r="I55" s="647"/>
      <c r="J55" s="647"/>
      <c r="K55" s="647"/>
      <c r="L55" s="647"/>
      <c r="M55" s="647"/>
      <c r="N55" s="647"/>
      <c r="O55" s="647"/>
      <c r="P55" s="649"/>
    </row>
    <row r="56" spans="1:16" s="206" customFormat="1" ht="14.1" customHeight="1">
      <c r="A56" s="207">
        <v>35</v>
      </c>
      <c r="B56" s="207" t="s">
        <v>61</v>
      </c>
      <c r="C56" s="204" t="s">
        <v>111</v>
      </c>
      <c r="D56" s="208" t="s">
        <v>109</v>
      </c>
      <c r="E56" s="209">
        <v>1</v>
      </c>
      <c r="F56" s="186"/>
      <c r="G56" s="647"/>
      <c r="H56" s="648"/>
      <c r="I56" s="647"/>
      <c r="J56" s="647"/>
      <c r="K56" s="647"/>
      <c r="L56" s="647"/>
      <c r="M56" s="647"/>
      <c r="N56" s="647"/>
      <c r="O56" s="647"/>
      <c r="P56" s="649"/>
    </row>
    <row r="57" spans="1:16" s="206" customFormat="1" ht="14.1" customHeight="1">
      <c r="A57" s="207">
        <v>36</v>
      </c>
      <c r="B57" s="207" t="s">
        <v>61</v>
      </c>
      <c r="C57" s="204" t="s">
        <v>153</v>
      </c>
      <c r="D57" s="208" t="s">
        <v>109</v>
      </c>
      <c r="E57" s="209">
        <v>1</v>
      </c>
      <c r="F57" s="186"/>
      <c r="G57" s="647"/>
      <c r="H57" s="648"/>
      <c r="I57" s="647"/>
      <c r="J57" s="647"/>
      <c r="K57" s="647"/>
      <c r="L57" s="647"/>
      <c r="M57" s="647"/>
      <c r="N57" s="647"/>
      <c r="O57" s="647"/>
      <c r="P57" s="649"/>
    </row>
    <row r="58" spans="1:16" s="206" customFormat="1" ht="12" customHeight="1">
      <c r="A58" s="207">
        <v>37</v>
      </c>
      <c r="B58" s="207" t="s">
        <v>61</v>
      </c>
      <c r="C58" s="204" t="s">
        <v>112</v>
      </c>
      <c r="D58" s="208" t="s">
        <v>109</v>
      </c>
      <c r="E58" s="209">
        <v>1</v>
      </c>
      <c r="F58" s="186"/>
      <c r="G58" s="647"/>
      <c r="H58" s="648"/>
      <c r="I58" s="647"/>
      <c r="J58" s="647"/>
      <c r="K58" s="647"/>
      <c r="L58" s="647"/>
      <c r="M58" s="647"/>
      <c r="N58" s="647"/>
      <c r="O58" s="647"/>
      <c r="P58" s="649"/>
    </row>
    <row r="59" spans="1:16" s="206" customFormat="1" ht="12" customHeight="1">
      <c r="A59" s="207">
        <v>38</v>
      </c>
      <c r="B59" s="207" t="s">
        <v>61</v>
      </c>
      <c r="C59" s="204" t="s">
        <v>154</v>
      </c>
      <c r="D59" s="208" t="s">
        <v>109</v>
      </c>
      <c r="E59" s="209">
        <v>1</v>
      </c>
      <c r="F59" s="186"/>
      <c r="G59" s="647"/>
      <c r="H59" s="648"/>
      <c r="I59" s="647"/>
      <c r="J59" s="647"/>
      <c r="K59" s="647"/>
      <c r="L59" s="647"/>
      <c r="M59" s="647"/>
      <c r="N59" s="647"/>
      <c r="O59" s="647"/>
      <c r="P59" s="649"/>
    </row>
    <row r="60" spans="1:16" s="206" customFormat="1" ht="12" customHeight="1">
      <c r="A60" s="207">
        <v>39</v>
      </c>
      <c r="B60" s="207" t="s">
        <v>61</v>
      </c>
      <c r="C60" s="204" t="s">
        <v>113</v>
      </c>
      <c r="D60" s="208" t="s">
        <v>109</v>
      </c>
      <c r="E60" s="209">
        <v>1</v>
      </c>
      <c r="F60" s="186"/>
      <c r="G60" s="647"/>
      <c r="H60" s="648"/>
      <c r="I60" s="647"/>
      <c r="J60" s="647"/>
      <c r="K60" s="647"/>
      <c r="L60" s="647"/>
      <c r="M60" s="647"/>
      <c r="N60" s="647"/>
      <c r="O60" s="647"/>
      <c r="P60" s="649"/>
    </row>
    <row r="61" spans="1:16" s="206" customFormat="1" ht="12" customHeight="1">
      <c r="A61" s="207">
        <v>40</v>
      </c>
      <c r="B61" s="207" t="s">
        <v>61</v>
      </c>
      <c r="C61" s="204" t="s">
        <v>155</v>
      </c>
      <c r="D61" s="208" t="s">
        <v>109</v>
      </c>
      <c r="E61" s="209">
        <v>1</v>
      </c>
      <c r="F61" s="186"/>
      <c r="G61" s="647"/>
      <c r="H61" s="648"/>
      <c r="I61" s="647"/>
      <c r="J61" s="647"/>
      <c r="K61" s="647"/>
      <c r="L61" s="647"/>
      <c r="M61" s="647"/>
      <c r="N61" s="647"/>
      <c r="O61" s="647"/>
      <c r="P61" s="649"/>
    </row>
    <row r="62" spans="1:16" ht="14.25" customHeight="1" thickBot="1">
      <c r="A62" s="190"/>
      <c r="B62" s="191"/>
      <c r="C62" s="192"/>
      <c r="D62" s="193"/>
      <c r="E62" s="194"/>
      <c r="F62" s="653"/>
      <c r="G62" s="653"/>
      <c r="H62" s="653"/>
      <c r="I62" s="653"/>
      <c r="J62" s="653"/>
      <c r="K62" s="653"/>
      <c r="L62" s="653"/>
      <c r="M62" s="653"/>
      <c r="N62" s="653"/>
      <c r="O62" s="654"/>
      <c r="P62" s="655"/>
    </row>
    <row r="63" spans="1:16" ht="13.5" thickBot="1">
      <c r="A63" s="199"/>
      <c r="B63" s="200"/>
      <c r="C63" s="736" t="s">
        <v>65</v>
      </c>
      <c r="D63" s="737"/>
      <c r="E63" s="737"/>
      <c r="F63" s="737"/>
      <c r="G63" s="737"/>
      <c r="H63" s="737"/>
      <c r="I63" s="737"/>
      <c r="J63" s="737"/>
      <c r="K63" s="738"/>
      <c r="L63" s="651">
        <f>SUM(L20:L62)</f>
        <v>0</v>
      </c>
      <c r="M63" s="651">
        <f>SUM(M20:M62)</f>
        <v>0</v>
      </c>
      <c r="N63" s="651">
        <f>SUM(N20:N62)</f>
        <v>0</v>
      </c>
      <c r="O63" s="651">
        <f>SUM(O20:O62)</f>
        <v>0</v>
      </c>
      <c r="P63" s="652">
        <f>SUM(P20:P62)</f>
        <v>0</v>
      </c>
    </row>
    <row r="64" spans="1:16" s="161" customFormat="1" ht="7.5" customHeight="1">
      <c r="C64" s="162"/>
      <c r="D64" s="162"/>
      <c r="E64" s="162"/>
    </row>
    <row r="65" spans="1:15" s="161" customFormat="1">
      <c r="A65" s="732" t="s">
        <v>14</v>
      </c>
      <c r="B65" s="732"/>
      <c r="C65" s="201">
        <f>PBK!C41</f>
        <v>0</v>
      </c>
      <c r="D65" s="739">
        <f>PBK!D41</f>
        <v>0</v>
      </c>
      <c r="E65" s="740"/>
      <c r="G65" s="732" t="s">
        <v>39</v>
      </c>
      <c r="H65" s="732"/>
      <c r="I65" s="741">
        <f>PBK!C46</f>
        <v>0</v>
      </c>
      <c r="J65" s="741"/>
      <c r="K65" s="741"/>
      <c r="L65" s="741"/>
      <c r="M65" s="741"/>
      <c r="N65" s="742">
        <f>D65</f>
        <v>0</v>
      </c>
      <c r="O65" s="732"/>
    </row>
    <row r="66" spans="1:15" s="161" customFormat="1">
      <c r="C66" s="126" t="s">
        <v>45</v>
      </c>
      <c r="D66" s="162"/>
      <c r="E66" s="162"/>
      <c r="K66" s="126" t="s">
        <v>45</v>
      </c>
    </row>
    <row r="67" spans="1:15" s="161" customFormat="1" ht="6.75" customHeight="1">
      <c r="C67" s="162"/>
      <c r="D67" s="162"/>
      <c r="E67" s="162"/>
    </row>
    <row r="68" spans="1:15" s="161" customFormat="1">
      <c r="A68" s="732" t="s">
        <v>15</v>
      </c>
      <c r="B68" s="732"/>
      <c r="C68" s="162">
        <f>PBK!C44</f>
        <v>0</v>
      </c>
      <c r="D68" s="162"/>
      <c r="E68" s="162"/>
      <c r="G68" s="732"/>
      <c r="H68" s="732"/>
      <c r="I68" s="161">
        <f>PBK!C49</f>
        <v>0</v>
      </c>
    </row>
    <row r="69" spans="1:15" s="161" customFormat="1">
      <c r="C69" s="162"/>
      <c r="D69" s="162"/>
      <c r="E69" s="162"/>
    </row>
    <row r="70" spans="1:15" s="161" customFormat="1">
      <c r="C70" s="162"/>
      <c r="D70" s="162"/>
      <c r="E70" s="162"/>
    </row>
    <row r="71" spans="1:15" s="161" customFormat="1">
      <c r="C71" s="162"/>
      <c r="D71" s="162"/>
      <c r="E71" s="162"/>
    </row>
    <row r="72" spans="1:15" s="161" customFormat="1">
      <c r="C72" s="162"/>
      <c r="D72" s="162"/>
      <c r="E72" s="162"/>
    </row>
    <row r="73" spans="1:15" s="161" customFormat="1">
      <c r="C73" s="162"/>
      <c r="D73" s="162"/>
      <c r="E73" s="162"/>
    </row>
    <row r="74" spans="1:15" s="161" customFormat="1">
      <c r="C74" s="162"/>
      <c r="D74" s="162"/>
      <c r="E74" s="162"/>
    </row>
    <row r="75" spans="1:15" s="161" customFormat="1">
      <c r="C75" s="162"/>
      <c r="D75" s="162"/>
      <c r="E75" s="162"/>
    </row>
    <row r="76" spans="1:15" s="161" customFormat="1">
      <c r="C76" s="162"/>
      <c r="D76" s="162"/>
      <c r="E76" s="162"/>
    </row>
    <row r="77" spans="1:15" s="161" customFormat="1">
      <c r="C77" s="162"/>
      <c r="D77" s="162"/>
      <c r="E77" s="162"/>
    </row>
    <row r="78" spans="1:15" s="161" customFormat="1">
      <c r="C78" s="162"/>
      <c r="D78" s="162"/>
      <c r="E78" s="162"/>
    </row>
    <row r="79" spans="1:15" s="161" customFormat="1">
      <c r="C79" s="162"/>
      <c r="D79" s="162"/>
      <c r="E79" s="162"/>
    </row>
    <row r="80" spans="1:15" s="161" customFormat="1">
      <c r="C80" s="162"/>
      <c r="D80" s="162"/>
      <c r="E80" s="162"/>
    </row>
    <row r="81" spans="3:5" s="161" customFormat="1">
      <c r="C81" s="162"/>
      <c r="D81" s="162"/>
      <c r="E81" s="162"/>
    </row>
    <row r="82" spans="3:5" s="161" customFormat="1">
      <c r="C82" s="162"/>
      <c r="D82" s="162"/>
      <c r="E82" s="162"/>
    </row>
    <row r="83" spans="3:5" s="161" customFormat="1">
      <c r="C83" s="162"/>
      <c r="D83" s="162"/>
      <c r="E83" s="162"/>
    </row>
    <row r="84" spans="3:5" s="161" customFormat="1">
      <c r="C84" s="162"/>
      <c r="D84" s="162"/>
      <c r="E84" s="162"/>
    </row>
    <row r="85" spans="3:5" s="161" customFormat="1">
      <c r="C85" s="162"/>
      <c r="D85" s="162"/>
      <c r="E85" s="162"/>
    </row>
    <row r="86" spans="3:5" s="161" customFormat="1">
      <c r="C86" s="162"/>
      <c r="D86" s="162"/>
      <c r="E86" s="162"/>
    </row>
    <row r="87" spans="3:5" s="161" customFormat="1">
      <c r="C87" s="162"/>
      <c r="D87" s="162"/>
      <c r="E87" s="162"/>
    </row>
    <row r="88" spans="3:5" s="161" customFormat="1">
      <c r="C88" s="162"/>
      <c r="D88" s="162"/>
      <c r="E88" s="162"/>
    </row>
    <row r="89" spans="3:5" s="161" customFormat="1">
      <c r="C89" s="162"/>
      <c r="D89" s="162"/>
      <c r="E89" s="162"/>
    </row>
    <row r="90" spans="3:5" s="161" customFormat="1">
      <c r="C90" s="162"/>
      <c r="D90" s="162"/>
      <c r="E90" s="162"/>
    </row>
    <row r="91" spans="3:5" s="161" customFormat="1">
      <c r="C91" s="162"/>
      <c r="D91" s="162"/>
      <c r="E91" s="162"/>
    </row>
    <row r="92" spans="3:5" s="161" customFormat="1">
      <c r="C92" s="162"/>
      <c r="D92" s="162"/>
      <c r="E92" s="162"/>
    </row>
    <row r="93" spans="3:5" s="161" customFormat="1">
      <c r="C93" s="162"/>
      <c r="D93" s="162"/>
      <c r="E93" s="162"/>
    </row>
    <row r="94" spans="3:5" s="161" customFormat="1">
      <c r="C94" s="162"/>
      <c r="D94" s="162"/>
      <c r="E94" s="162"/>
    </row>
    <row r="95" spans="3:5" s="161" customFormat="1">
      <c r="C95" s="162"/>
      <c r="D95" s="162"/>
      <c r="E95" s="162"/>
    </row>
    <row r="96" spans="3:5" s="161" customFormat="1">
      <c r="C96" s="162"/>
      <c r="D96" s="162"/>
      <c r="E96" s="162"/>
    </row>
    <row r="97" spans="3:5" s="161" customFormat="1">
      <c r="C97" s="162"/>
      <c r="D97" s="162"/>
      <c r="E97" s="162"/>
    </row>
    <row r="98" spans="3:5" s="161" customFormat="1">
      <c r="C98" s="162"/>
      <c r="D98" s="162"/>
      <c r="E98" s="162"/>
    </row>
    <row r="99" spans="3:5" s="161" customFormat="1">
      <c r="C99" s="162"/>
      <c r="D99" s="162"/>
      <c r="E99" s="162"/>
    </row>
    <row r="100" spans="3:5" s="161" customFormat="1">
      <c r="C100" s="162"/>
      <c r="D100" s="162"/>
      <c r="E100" s="162"/>
    </row>
    <row r="101" spans="3:5" s="161" customFormat="1">
      <c r="C101" s="162"/>
      <c r="D101" s="162"/>
      <c r="E101" s="162"/>
    </row>
    <row r="102" spans="3:5" s="161" customFormat="1">
      <c r="C102" s="162"/>
      <c r="D102" s="162"/>
      <c r="E102" s="162"/>
    </row>
    <row r="103" spans="3:5" s="161" customFormat="1">
      <c r="C103" s="162"/>
      <c r="D103" s="162"/>
      <c r="E103" s="162"/>
    </row>
    <row r="104" spans="3:5" s="161" customFormat="1">
      <c r="C104" s="162"/>
      <c r="D104" s="162"/>
      <c r="E104" s="162"/>
    </row>
    <row r="105" spans="3:5" s="161" customFormat="1">
      <c r="C105" s="162"/>
      <c r="D105" s="162"/>
      <c r="E105" s="162"/>
    </row>
    <row r="106" spans="3:5" s="161" customFormat="1">
      <c r="C106" s="162"/>
      <c r="D106" s="162"/>
      <c r="E106" s="162"/>
    </row>
    <row r="107" spans="3:5" s="161" customFormat="1">
      <c r="C107" s="162"/>
      <c r="D107" s="162"/>
      <c r="E107" s="162"/>
    </row>
    <row r="108" spans="3:5" s="161" customFormat="1">
      <c r="C108" s="162"/>
      <c r="D108" s="162"/>
      <c r="E108" s="162"/>
    </row>
    <row r="109" spans="3:5" s="161" customFormat="1">
      <c r="C109" s="162"/>
      <c r="D109" s="162"/>
      <c r="E109" s="162"/>
    </row>
    <row r="110" spans="3:5" s="161" customFormat="1">
      <c r="C110" s="162"/>
      <c r="D110" s="162"/>
      <c r="E110" s="162"/>
    </row>
    <row r="111" spans="3:5" s="161" customFormat="1">
      <c r="C111" s="162"/>
      <c r="D111" s="162"/>
      <c r="E111" s="162"/>
    </row>
    <row r="112" spans="3:5" s="161" customFormat="1">
      <c r="C112" s="162"/>
      <c r="D112" s="162"/>
      <c r="E112" s="162"/>
    </row>
    <row r="113" spans="3:5" s="161" customFormat="1">
      <c r="C113" s="162"/>
      <c r="D113" s="162"/>
      <c r="E113" s="162"/>
    </row>
    <row r="114" spans="3:5" s="161" customFormat="1">
      <c r="C114" s="162"/>
      <c r="D114" s="162"/>
      <c r="E114" s="162"/>
    </row>
    <row r="115" spans="3:5" s="161" customFormat="1">
      <c r="C115" s="162"/>
      <c r="D115" s="162"/>
      <c r="E115" s="162"/>
    </row>
    <row r="116" spans="3:5" s="161" customFormat="1">
      <c r="C116" s="162"/>
      <c r="D116" s="162"/>
      <c r="E116" s="162"/>
    </row>
    <row r="117" spans="3:5" s="161" customFormat="1">
      <c r="C117" s="162"/>
      <c r="D117" s="162"/>
      <c r="E117" s="162"/>
    </row>
    <row r="118" spans="3:5" s="161" customFormat="1">
      <c r="C118" s="162"/>
      <c r="D118" s="162"/>
      <c r="E118" s="162"/>
    </row>
    <row r="119" spans="3:5" s="161" customFormat="1">
      <c r="C119" s="162"/>
      <c r="D119" s="162"/>
      <c r="E119" s="162"/>
    </row>
    <row r="120" spans="3:5" s="161" customFormat="1">
      <c r="C120" s="162"/>
      <c r="D120" s="162"/>
      <c r="E120" s="162"/>
    </row>
    <row r="121" spans="3:5" s="161" customFormat="1">
      <c r="C121" s="162"/>
      <c r="D121" s="162"/>
      <c r="E121" s="162"/>
    </row>
    <row r="122" spans="3:5" s="161" customFormat="1">
      <c r="C122" s="162"/>
      <c r="D122" s="162"/>
      <c r="E122" s="162"/>
    </row>
    <row r="123" spans="3:5" s="161" customFormat="1">
      <c r="C123" s="162"/>
      <c r="D123" s="162"/>
      <c r="E123" s="162"/>
    </row>
    <row r="124" spans="3:5" s="161" customFormat="1">
      <c r="C124" s="162"/>
      <c r="D124" s="162"/>
      <c r="E124" s="162"/>
    </row>
    <row r="125" spans="3:5" s="161" customFormat="1">
      <c r="C125" s="162"/>
      <c r="D125" s="162"/>
      <c r="E125" s="162"/>
    </row>
    <row r="126" spans="3:5" s="161" customFormat="1">
      <c r="C126" s="162"/>
      <c r="D126" s="162"/>
      <c r="E126" s="162"/>
    </row>
    <row r="127" spans="3:5" s="161" customFormat="1">
      <c r="C127" s="162"/>
      <c r="D127" s="162"/>
      <c r="E127" s="162"/>
    </row>
    <row r="128" spans="3:5" s="161" customFormat="1">
      <c r="C128" s="162"/>
      <c r="D128" s="162"/>
      <c r="E128" s="162"/>
    </row>
    <row r="129" spans="3:5" s="161" customFormat="1">
      <c r="C129" s="162"/>
      <c r="D129" s="162"/>
      <c r="E129" s="162"/>
    </row>
    <row r="130" spans="3:5" s="161" customFormat="1">
      <c r="C130" s="162"/>
      <c r="D130" s="162"/>
      <c r="E130" s="162"/>
    </row>
    <row r="131" spans="3:5" s="161" customFormat="1">
      <c r="C131" s="162"/>
      <c r="D131" s="162"/>
      <c r="E131" s="162"/>
    </row>
    <row r="132" spans="3:5" s="161" customFormat="1">
      <c r="C132" s="162"/>
      <c r="D132" s="162"/>
      <c r="E132" s="162"/>
    </row>
    <row r="133" spans="3:5" s="161" customFormat="1">
      <c r="C133" s="162"/>
      <c r="D133" s="162"/>
      <c r="E133" s="162"/>
    </row>
    <row r="134" spans="3:5" s="161" customFormat="1">
      <c r="C134" s="162"/>
      <c r="D134" s="162"/>
      <c r="E134" s="162"/>
    </row>
    <row r="135" spans="3:5" s="161" customFormat="1">
      <c r="C135" s="162"/>
      <c r="D135" s="162"/>
      <c r="E135" s="162"/>
    </row>
    <row r="136" spans="3:5" s="161" customFormat="1">
      <c r="C136" s="162"/>
      <c r="D136" s="162"/>
      <c r="E136" s="162"/>
    </row>
    <row r="137" spans="3:5" s="161" customFormat="1">
      <c r="C137" s="162"/>
      <c r="D137" s="162"/>
      <c r="E137" s="162"/>
    </row>
    <row r="138" spans="3:5" s="161" customFormat="1">
      <c r="C138" s="162"/>
      <c r="D138" s="162"/>
      <c r="E138" s="162"/>
    </row>
    <row r="139" spans="3:5" s="161" customFormat="1">
      <c r="C139" s="162"/>
      <c r="D139" s="162"/>
      <c r="E139" s="162"/>
    </row>
    <row r="140" spans="3:5" s="161" customFormat="1">
      <c r="C140" s="162"/>
      <c r="D140" s="162"/>
      <c r="E140" s="162"/>
    </row>
    <row r="141" spans="3:5" s="161" customFormat="1">
      <c r="C141" s="162"/>
      <c r="D141" s="162"/>
      <c r="E141" s="162"/>
    </row>
    <row r="142" spans="3:5" s="161" customFormat="1">
      <c r="C142" s="162"/>
      <c r="D142" s="162"/>
      <c r="E142" s="162"/>
    </row>
    <row r="143" spans="3:5" s="161" customFormat="1">
      <c r="C143" s="162"/>
      <c r="D143" s="162"/>
      <c r="E143" s="162"/>
    </row>
    <row r="144" spans="3:5" s="161" customFormat="1">
      <c r="C144" s="162"/>
      <c r="D144" s="162"/>
      <c r="E144" s="162"/>
    </row>
    <row r="145" spans="3:5" s="161" customFormat="1">
      <c r="C145" s="162"/>
      <c r="D145" s="162"/>
      <c r="E145" s="162"/>
    </row>
    <row r="146" spans="3:5" s="161" customFormat="1">
      <c r="C146" s="162"/>
      <c r="D146" s="162"/>
      <c r="E146" s="162"/>
    </row>
    <row r="147" spans="3:5" s="161" customFormat="1">
      <c r="C147" s="162"/>
      <c r="D147" s="162"/>
      <c r="E147" s="162"/>
    </row>
    <row r="148" spans="3:5" s="161" customFormat="1">
      <c r="C148" s="162"/>
      <c r="D148" s="162"/>
      <c r="E148" s="162"/>
    </row>
    <row r="149" spans="3:5" s="161" customFormat="1">
      <c r="C149" s="162"/>
      <c r="D149" s="162"/>
      <c r="E149" s="162"/>
    </row>
    <row r="150" spans="3:5" s="161" customFormat="1">
      <c r="C150" s="162"/>
      <c r="D150" s="162"/>
      <c r="E150" s="162"/>
    </row>
    <row r="151" spans="3:5" s="161" customFormat="1">
      <c r="C151" s="162"/>
      <c r="D151" s="162"/>
      <c r="E151" s="162"/>
    </row>
    <row r="152" spans="3:5" s="161" customFormat="1">
      <c r="C152" s="162"/>
      <c r="D152" s="162"/>
      <c r="E152" s="162"/>
    </row>
    <row r="153" spans="3:5" s="161" customFormat="1">
      <c r="C153" s="162"/>
      <c r="D153" s="162"/>
      <c r="E153" s="162"/>
    </row>
    <row r="154" spans="3:5" s="161" customFormat="1">
      <c r="C154" s="162"/>
      <c r="D154" s="162"/>
      <c r="E154" s="162"/>
    </row>
    <row r="155" spans="3:5" s="161" customFormat="1">
      <c r="C155" s="162"/>
      <c r="D155" s="162"/>
      <c r="E155" s="162"/>
    </row>
    <row r="156" spans="3:5" s="161" customFormat="1">
      <c r="C156" s="162"/>
      <c r="D156" s="162"/>
      <c r="E156" s="162"/>
    </row>
    <row r="157" spans="3:5" s="161" customFormat="1">
      <c r="C157" s="162"/>
      <c r="D157" s="162"/>
      <c r="E157" s="162"/>
    </row>
    <row r="158" spans="3:5" s="161" customFormat="1">
      <c r="C158" s="162"/>
      <c r="D158" s="162"/>
      <c r="E158" s="162"/>
    </row>
    <row r="159" spans="3:5" s="161" customFormat="1">
      <c r="C159" s="162"/>
      <c r="D159" s="162"/>
      <c r="E159" s="162"/>
    </row>
    <row r="160" spans="3:5" s="161" customFormat="1">
      <c r="C160" s="162"/>
      <c r="D160" s="162"/>
      <c r="E160" s="162"/>
    </row>
    <row r="161" spans="3:5" s="161" customFormat="1">
      <c r="C161" s="162"/>
      <c r="D161" s="162"/>
      <c r="E161" s="162"/>
    </row>
    <row r="162" spans="3:5" s="161" customFormat="1">
      <c r="C162" s="162"/>
      <c r="D162" s="162"/>
      <c r="E162" s="162"/>
    </row>
    <row r="163" spans="3:5" s="161" customFormat="1">
      <c r="C163" s="162"/>
      <c r="D163" s="162"/>
      <c r="E163" s="162"/>
    </row>
    <row r="164" spans="3:5" s="161" customFormat="1">
      <c r="C164" s="162"/>
      <c r="D164" s="162"/>
      <c r="E164" s="162"/>
    </row>
    <row r="165" spans="3:5" s="161" customFormat="1">
      <c r="C165" s="162"/>
      <c r="D165" s="162"/>
      <c r="E165" s="162"/>
    </row>
    <row r="166" spans="3:5" s="161" customFormat="1">
      <c r="C166" s="162"/>
      <c r="D166" s="162"/>
      <c r="E166" s="162"/>
    </row>
    <row r="167" spans="3:5" s="161" customFormat="1">
      <c r="C167" s="162"/>
      <c r="D167" s="162"/>
      <c r="E167" s="162"/>
    </row>
    <row r="168" spans="3:5" s="161" customFormat="1">
      <c r="C168" s="162"/>
      <c r="D168" s="162"/>
      <c r="E168" s="162"/>
    </row>
    <row r="169" spans="3:5" s="161" customFormat="1">
      <c r="C169" s="162"/>
      <c r="D169" s="162"/>
      <c r="E169" s="162"/>
    </row>
    <row r="170" spans="3:5" s="161" customFormat="1">
      <c r="C170" s="162"/>
      <c r="D170" s="162"/>
      <c r="E170" s="162"/>
    </row>
    <row r="171" spans="3:5" s="161" customFormat="1">
      <c r="C171" s="162"/>
      <c r="D171" s="162"/>
      <c r="E171" s="162"/>
    </row>
    <row r="172" spans="3:5" s="161" customFormat="1">
      <c r="C172" s="162"/>
      <c r="D172" s="162"/>
      <c r="E172" s="162"/>
    </row>
    <row r="173" spans="3:5" s="161" customFormat="1">
      <c r="C173" s="162"/>
      <c r="D173" s="162"/>
      <c r="E173" s="162"/>
    </row>
    <row r="174" spans="3:5" s="161" customFormat="1">
      <c r="C174" s="162"/>
      <c r="D174" s="162"/>
      <c r="E174" s="162"/>
    </row>
    <row r="175" spans="3:5" s="161" customFormat="1">
      <c r="C175" s="162"/>
      <c r="D175" s="162"/>
      <c r="E175" s="162"/>
    </row>
    <row r="176" spans="3:5" s="161" customFormat="1">
      <c r="C176" s="162"/>
      <c r="D176" s="162"/>
      <c r="E176" s="162"/>
    </row>
    <row r="177" spans="3:5" s="161" customFormat="1">
      <c r="C177" s="162"/>
      <c r="D177" s="162"/>
      <c r="E177" s="162"/>
    </row>
    <row r="178" spans="3:5" s="161" customFormat="1">
      <c r="C178" s="162"/>
      <c r="D178" s="162"/>
      <c r="E178" s="162"/>
    </row>
    <row r="179" spans="3:5" s="161" customFormat="1">
      <c r="C179" s="162"/>
      <c r="D179" s="162"/>
      <c r="E179" s="162"/>
    </row>
    <row r="180" spans="3:5" s="161" customFormat="1">
      <c r="C180" s="162"/>
      <c r="D180" s="162"/>
      <c r="E180" s="162"/>
    </row>
    <row r="181" spans="3:5" s="161" customFormat="1">
      <c r="C181" s="162"/>
      <c r="D181" s="162"/>
      <c r="E181" s="162"/>
    </row>
    <row r="182" spans="3:5" s="161" customFormat="1">
      <c r="C182" s="162"/>
      <c r="D182" s="162"/>
      <c r="E182" s="162"/>
    </row>
    <row r="183" spans="3:5" s="161" customFormat="1">
      <c r="C183" s="162"/>
      <c r="D183" s="162"/>
      <c r="E183" s="162"/>
    </row>
    <row r="184" spans="3:5" s="161" customFormat="1">
      <c r="C184" s="162"/>
      <c r="D184" s="162"/>
      <c r="E184" s="162"/>
    </row>
    <row r="185" spans="3:5" s="161" customFormat="1">
      <c r="C185" s="162"/>
      <c r="D185" s="162"/>
      <c r="E185" s="162"/>
    </row>
    <row r="186" spans="3:5" s="161" customFormat="1">
      <c r="C186" s="162"/>
      <c r="D186" s="162"/>
      <c r="E186" s="162"/>
    </row>
    <row r="187" spans="3:5" s="161" customFormat="1">
      <c r="C187" s="162"/>
      <c r="D187" s="162"/>
      <c r="E187" s="162"/>
    </row>
    <row r="188" spans="3:5" s="161" customFormat="1">
      <c r="C188" s="162"/>
      <c r="D188" s="162"/>
      <c r="E188" s="162"/>
    </row>
    <row r="189" spans="3:5" s="161" customFormat="1">
      <c r="C189" s="162"/>
      <c r="D189" s="162"/>
      <c r="E189" s="162"/>
    </row>
    <row r="190" spans="3:5" s="161" customFormat="1">
      <c r="C190" s="162"/>
      <c r="D190" s="162"/>
      <c r="E190" s="162"/>
    </row>
    <row r="191" spans="3:5" s="161" customFormat="1">
      <c r="C191" s="162"/>
      <c r="D191" s="162"/>
      <c r="E191" s="162"/>
    </row>
    <row r="192" spans="3:5" s="161" customFormat="1">
      <c r="C192" s="162"/>
      <c r="D192" s="162"/>
      <c r="E192" s="162"/>
    </row>
    <row r="193" spans="3:5" s="161" customFormat="1">
      <c r="C193" s="162"/>
      <c r="D193" s="162"/>
      <c r="E193" s="162"/>
    </row>
    <row r="194" spans="3:5" s="161" customFormat="1">
      <c r="C194" s="162"/>
      <c r="D194" s="162"/>
      <c r="E194" s="162"/>
    </row>
    <row r="195" spans="3:5" s="161" customFormat="1">
      <c r="C195" s="162"/>
      <c r="D195" s="162"/>
      <c r="E195" s="162"/>
    </row>
    <row r="196" spans="3:5" s="161" customFormat="1">
      <c r="C196" s="162"/>
      <c r="D196" s="162"/>
      <c r="E196" s="162"/>
    </row>
    <row r="197" spans="3:5" s="161" customFormat="1">
      <c r="C197" s="162"/>
      <c r="D197" s="162"/>
      <c r="E197" s="162"/>
    </row>
    <row r="198" spans="3:5" s="161" customFormat="1">
      <c r="C198" s="162"/>
      <c r="D198" s="162"/>
      <c r="E198" s="162"/>
    </row>
    <row r="199" spans="3:5" s="161" customFormat="1">
      <c r="C199" s="162"/>
      <c r="D199" s="162"/>
      <c r="E199" s="162"/>
    </row>
    <row r="200" spans="3:5" s="161" customFormat="1">
      <c r="C200" s="162"/>
      <c r="D200" s="162"/>
      <c r="E200" s="162"/>
    </row>
    <row r="201" spans="3:5" s="161" customFormat="1">
      <c r="C201" s="162"/>
      <c r="D201" s="162"/>
      <c r="E201" s="162"/>
    </row>
    <row r="202" spans="3:5" s="161" customFormat="1">
      <c r="C202" s="162"/>
      <c r="D202" s="162"/>
      <c r="E202" s="162"/>
    </row>
    <row r="203" spans="3:5" s="161" customFormat="1">
      <c r="C203" s="162"/>
      <c r="D203" s="162"/>
      <c r="E203" s="162"/>
    </row>
    <row r="204" spans="3:5" s="161" customFormat="1">
      <c r="C204" s="162"/>
      <c r="D204" s="162"/>
      <c r="E204" s="162"/>
    </row>
    <row r="205" spans="3:5" s="161" customFormat="1">
      <c r="C205" s="162"/>
      <c r="D205" s="162"/>
      <c r="E205" s="162"/>
    </row>
    <row r="206" spans="3:5" s="161" customFormat="1">
      <c r="C206" s="162"/>
      <c r="D206" s="162"/>
      <c r="E206" s="162"/>
    </row>
    <row r="207" spans="3:5" s="161" customFormat="1">
      <c r="C207" s="162"/>
      <c r="D207" s="162"/>
      <c r="E207" s="162"/>
    </row>
    <row r="208" spans="3:5" s="161" customFormat="1">
      <c r="C208" s="162"/>
      <c r="D208" s="162"/>
      <c r="E208" s="162"/>
    </row>
    <row r="209" spans="3:5" s="161" customFormat="1">
      <c r="C209" s="162"/>
      <c r="D209" s="162"/>
      <c r="E209" s="162"/>
    </row>
    <row r="210" spans="3:5" s="161" customFormat="1">
      <c r="C210" s="162"/>
      <c r="D210" s="162"/>
      <c r="E210" s="162"/>
    </row>
    <row r="211" spans="3:5" s="161" customFormat="1">
      <c r="C211" s="162"/>
      <c r="D211" s="162"/>
      <c r="E211" s="162"/>
    </row>
    <row r="212" spans="3:5" s="161" customFormat="1">
      <c r="C212" s="162"/>
      <c r="D212" s="162"/>
      <c r="E212" s="162"/>
    </row>
    <row r="213" spans="3:5" s="161" customFormat="1">
      <c r="C213" s="162"/>
      <c r="D213" s="162"/>
      <c r="E213" s="162"/>
    </row>
    <row r="214" spans="3:5" s="161" customFormat="1">
      <c r="C214" s="162"/>
      <c r="D214" s="162"/>
      <c r="E214" s="162"/>
    </row>
    <row r="215" spans="3:5" s="161" customFormat="1">
      <c r="C215" s="162"/>
      <c r="D215" s="162"/>
      <c r="E215" s="162"/>
    </row>
    <row r="216" spans="3:5" s="161" customFormat="1">
      <c r="C216" s="162"/>
      <c r="D216" s="162"/>
      <c r="E216" s="162"/>
    </row>
    <row r="217" spans="3:5" s="161" customFormat="1">
      <c r="C217" s="162"/>
      <c r="D217" s="162"/>
      <c r="E217" s="162"/>
    </row>
    <row r="218" spans="3:5" s="161" customFormat="1">
      <c r="C218" s="162"/>
      <c r="D218" s="162"/>
      <c r="E218" s="162"/>
    </row>
    <row r="219" spans="3:5" s="161" customFormat="1">
      <c r="C219" s="162"/>
      <c r="D219" s="162"/>
      <c r="E219" s="162"/>
    </row>
    <row r="220" spans="3:5" s="161" customFormat="1">
      <c r="C220" s="162"/>
      <c r="D220" s="162"/>
      <c r="E220" s="162"/>
    </row>
    <row r="221" spans="3:5" s="161" customFormat="1">
      <c r="C221" s="162"/>
      <c r="D221" s="162"/>
      <c r="E221" s="162"/>
    </row>
    <row r="222" spans="3:5" s="161" customFormat="1">
      <c r="C222" s="162"/>
      <c r="D222" s="162"/>
      <c r="E222" s="162"/>
    </row>
    <row r="223" spans="3:5" s="161" customFormat="1">
      <c r="C223" s="162"/>
      <c r="D223" s="162"/>
      <c r="E223" s="162"/>
    </row>
    <row r="224" spans="3:5" s="161" customFormat="1">
      <c r="C224" s="162"/>
      <c r="D224" s="162"/>
      <c r="E224" s="162"/>
    </row>
    <row r="225" spans="3:5" s="161" customFormat="1">
      <c r="C225" s="162"/>
      <c r="D225" s="162"/>
      <c r="E225" s="162"/>
    </row>
    <row r="226" spans="3:5" s="161" customFormat="1">
      <c r="C226" s="162"/>
      <c r="D226" s="162"/>
      <c r="E226" s="162"/>
    </row>
    <row r="227" spans="3:5" s="161" customFormat="1">
      <c r="C227" s="162"/>
      <c r="D227" s="162"/>
      <c r="E227" s="162"/>
    </row>
    <row r="228" spans="3:5" s="161" customFormat="1">
      <c r="C228" s="162"/>
      <c r="D228" s="162"/>
      <c r="E228" s="162"/>
    </row>
    <row r="229" spans="3:5" s="161" customFormat="1">
      <c r="C229" s="162"/>
      <c r="D229" s="162"/>
      <c r="E229" s="162"/>
    </row>
    <row r="230" spans="3:5" s="161" customFormat="1">
      <c r="C230" s="162"/>
      <c r="D230" s="162"/>
      <c r="E230" s="162"/>
    </row>
    <row r="231" spans="3:5" s="161" customFormat="1">
      <c r="C231" s="162"/>
      <c r="D231" s="162"/>
      <c r="E231" s="162"/>
    </row>
    <row r="232" spans="3:5" s="161" customFormat="1">
      <c r="C232" s="162"/>
      <c r="D232" s="162"/>
      <c r="E232" s="162"/>
    </row>
    <row r="233" spans="3:5" s="161" customFormat="1">
      <c r="C233" s="162"/>
      <c r="D233" s="162"/>
      <c r="E233" s="162"/>
    </row>
    <row r="234" spans="3:5" s="161" customFormat="1">
      <c r="C234" s="162"/>
      <c r="D234" s="162"/>
      <c r="E234" s="162"/>
    </row>
    <row r="235" spans="3:5" s="161" customFormat="1">
      <c r="C235" s="162"/>
      <c r="D235" s="162"/>
      <c r="E235" s="162"/>
    </row>
    <row r="236" spans="3:5" s="161" customFormat="1">
      <c r="C236" s="162"/>
      <c r="D236" s="162"/>
      <c r="E236" s="162"/>
    </row>
    <row r="237" spans="3:5" s="161" customFormat="1">
      <c r="C237" s="162"/>
      <c r="D237" s="162"/>
      <c r="E237" s="162"/>
    </row>
    <row r="238" spans="3:5" s="161" customFormat="1">
      <c r="C238" s="162"/>
      <c r="D238" s="162"/>
      <c r="E238" s="162"/>
    </row>
    <row r="239" spans="3:5" s="161" customFormat="1">
      <c r="C239" s="162"/>
      <c r="D239" s="162"/>
      <c r="E239" s="162"/>
    </row>
    <row r="240" spans="3:5" s="161" customFormat="1">
      <c r="C240" s="162"/>
      <c r="D240" s="162"/>
      <c r="E240" s="162"/>
    </row>
    <row r="241" spans="3:5" s="161" customFormat="1">
      <c r="C241" s="162"/>
      <c r="D241" s="162"/>
      <c r="E241" s="162"/>
    </row>
    <row r="242" spans="3:5" s="161" customFormat="1">
      <c r="C242" s="162"/>
      <c r="D242" s="162"/>
      <c r="E242" s="162"/>
    </row>
    <row r="243" spans="3:5" s="161" customFormat="1">
      <c r="C243" s="162"/>
      <c r="D243" s="162"/>
      <c r="E243" s="162"/>
    </row>
    <row r="244" spans="3:5" s="161" customFormat="1">
      <c r="C244" s="162"/>
      <c r="D244" s="162"/>
      <c r="E244" s="162"/>
    </row>
    <row r="245" spans="3:5" s="161" customFormat="1">
      <c r="C245" s="162"/>
      <c r="D245" s="162"/>
      <c r="E245" s="162"/>
    </row>
    <row r="246" spans="3:5" s="161" customFormat="1">
      <c r="C246" s="162"/>
      <c r="D246" s="162"/>
      <c r="E246" s="162"/>
    </row>
    <row r="247" spans="3:5" s="161" customFormat="1">
      <c r="C247" s="162"/>
      <c r="D247" s="162"/>
      <c r="E247" s="162"/>
    </row>
    <row r="248" spans="3:5" s="161" customFormat="1">
      <c r="C248" s="162"/>
      <c r="D248" s="162"/>
      <c r="E248" s="162"/>
    </row>
    <row r="249" spans="3:5" s="161" customFormat="1">
      <c r="C249" s="162"/>
      <c r="D249" s="162"/>
      <c r="E249" s="162"/>
    </row>
    <row r="250" spans="3:5" s="161" customFormat="1">
      <c r="C250" s="162"/>
      <c r="D250" s="162"/>
      <c r="E250" s="162"/>
    </row>
    <row r="251" spans="3:5" s="161" customFormat="1">
      <c r="C251" s="162"/>
      <c r="D251" s="162"/>
      <c r="E251" s="162"/>
    </row>
    <row r="252" spans="3:5" s="161" customFormat="1">
      <c r="C252" s="162"/>
      <c r="D252" s="162"/>
      <c r="E252" s="162"/>
    </row>
    <row r="253" spans="3:5" s="161" customFormat="1">
      <c r="C253" s="162"/>
      <c r="D253" s="162"/>
      <c r="E253" s="162"/>
    </row>
    <row r="254" spans="3:5" s="161" customFormat="1">
      <c r="C254" s="162"/>
      <c r="D254" s="162"/>
      <c r="E254" s="162"/>
    </row>
    <row r="255" spans="3:5" s="161" customFormat="1">
      <c r="C255" s="162"/>
      <c r="D255" s="162"/>
      <c r="E255" s="162"/>
    </row>
    <row r="256" spans="3:5" s="161" customFormat="1">
      <c r="C256" s="162"/>
      <c r="D256" s="162"/>
      <c r="E256" s="162"/>
    </row>
    <row r="257" spans="3:5" s="161" customFormat="1">
      <c r="C257" s="162"/>
      <c r="D257" s="162"/>
      <c r="E257" s="162"/>
    </row>
    <row r="258" spans="3:5" s="161" customFormat="1">
      <c r="C258" s="162"/>
      <c r="D258" s="162"/>
      <c r="E258" s="162"/>
    </row>
    <row r="259" spans="3:5" s="161" customFormat="1">
      <c r="C259" s="162"/>
      <c r="D259" s="162"/>
      <c r="E259" s="162"/>
    </row>
    <row r="260" spans="3:5" s="161" customFormat="1">
      <c r="C260" s="162"/>
      <c r="D260" s="162"/>
      <c r="E260" s="162"/>
    </row>
    <row r="261" spans="3:5" s="161" customFormat="1">
      <c r="C261" s="162"/>
      <c r="D261" s="162"/>
      <c r="E261" s="162"/>
    </row>
    <row r="262" spans="3:5" s="161" customFormat="1">
      <c r="C262" s="162"/>
      <c r="D262" s="162"/>
      <c r="E262" s="162"/>
    </row>
    <row r="263" spans="3:5" s="161" customFormat="1">
      <c r="C263" s="162"/>
      <c r="D263" s="162"/>
      <c r="E263" s="162"/>
    </row>
    <row r="264" spans="3:5" s="161" customFormat="1">
      <c r="C264" s="162"/>
      <c r="D264" s="162"/>
      <c r="E264" s="162"/>
    </row>
    <row r="265" spans="3:5" s="161" customFormat="1">
      <c r="C265" s="162"/>
      <c r="D265" s="162"/>
      <c r="E265" s="162"/>
    </row>
    <row r="266" spans="3:5" s="161" customFormat="1">
      <c r="C266" s="162"/>
      <c r="D266" s="162"/>
      <c r="E266" s="162"/>
    </row>
    <row r="267" spans="3:5" s="161" customFormat="1">
      <c r="C267" s="162"/>
      <c r="D267" s="162"/>
      <c r="E267" s="162"/>
    </row>
    <row r="268" spans="3:5" s="161" customFormat="1">
      <c r="C268" s="162"/>
      <c r="D268" s="162"/>
      <c r="E268" s="162"/>
    </row>
    <row r="269" spans="3:5" s="161" customFormat="1">
      <c r="C269" s="162"/>
      <c r="D269" s="162"/>
      <c r="E269" s="162"/>
    </row>
    <row r="270" spans="3:5" s="161" customFormat="1">
      <c r="C270" s="162"/>
      <c r="D270" s="162"/>
      <c r="E270" s="162"/>
    </row>
    <row r="271" spans="3:5" s="161" customFormat="1">
      <c r="C271" s="162"/>
      <c r="D271" s="162"/>
      <c r="E271" s="162"/>
    </row>
    <row r="272" spans="3:5" s="161" customFormat="1">
      <c r="C272" s="162"/>
      <c r="D272" s="162"/>
      <c r="E272" s="162"/>
    </row>
    <row r="273" spans="3:5" s="161" customFormat="1">
      <c r="C273" s="162"/>
      <c r="D273" s="162"/>
      <c r="E273" s="162"/>
    </row>
    <row r="274" spans="3:5" s="161" customFormat="1">
      <c r="C274" s="162"/>
      <c r="D274" s="162"/>
      <c r="E274" s="162"/>
    </row>
    <row r="275" spans="3:5" s="161" customFormat="1">
      <c r="C275" s="162"/>
      <c r="D275" s="162"/>
      <c r="E275" s="162"/>
    </row>
    <row r="276" spans="3:5" s="161" customFormat="1">
      <c r="C276" s="162"/>
      <c r="D276" s="162"/>
      <c r="E276" s="162"/>
    </row>
    <row r="277" spans="3:5" s="161" customFormat="1">
      <c r="C277" s="162"/>
      <c r="D277" s="162"/>
      <c r="E277" s="162"/>
    </row>
    <row r="278" spans="3:5" s="161" customFormat="1">
      <c r="C278" s="162"/>
      <c r="D278" s="162"/>
      <c r="E278" s="162"/>
    </row>
    <row r="279" spans="3:5" s="161" customFormat="1">
      <c r="C279" s="162"/>
      <c r="D279" s="162"/>
      <c r="E279" s="162"/>
    </row>
    <row r="280" spans="3:5" s="161" customFormat="1">
      <c r="C280" s="162"/>
      <c r="D280" s="162"/>
      <c r="E280" s="162"/>
    </row>
    <row r="281" spans="3:5" s="161" customFormat="1">
      <c r="C281" s="162"/>
      <c r="D281" s="162"/>
      <c r="E281" s="162"/>
    </row>
    <row r="282" spans="3:5" s="161" customFormat="1">
      <c r="C282" s="162"/>
      <c r="D282" s="162"/>
      <c r="E282" s="162"/>
    </row>
    <row r="283" spans="3:5" s="161" customFormat="1">
      <c r="C283" s="162"/>
      <c r="D283" s="162"/>
      <c r="E283" s="162"/>
    </row>
    <row r="284" spans="3:5" s="161" customFormat="1">
      <c r="C284" s="162"/>
      <c r="D284" s="162"/>
      <c r="E284" s="162"/>
    </row>
    <row r="285" spans="3:5" s="161" customFormat="1">
      <c r="C285" s="162"/>
      <c r="D285" s="162"/>
      <c r="E285" s="162"/>
    </row>
    <row r="286" spans="3:5" s="161" customFormat="1">
      <c r="C286" s="162"/>
      <c r="D286" s="162"/>
      <c r="E286" s="162"/>
    </row>
    <row r="287" spans="3:5" s="161" customFormat="1">
      <c r="C287" s="162"/>
      <c r="D287" s="162"/>
      <c r="E287" s="162"/>
    </row>
    <row r="288" spans="3:5" s="161" customFormat="1">
      <c r="C288" s="162"/>
      <c r="D288" s="162"/>
      <c r="E288" s="162"/>
    </row>
    <row r="289" spans="3:5" s="161" customFormat="1">
      <c r="C289" s="162"/>
      <c r="D289" s="162"/>
      <c r="E289" s="162"/>
    </row>
    <row r="290" spans="3:5" s="161" customFormat="1">
      <c r="C290" s="162"/>
      <c r="D290" s="162"/>
      <c r="E290" s="162"/>
    </row>
    <row r="291" spans="3:5" s="161" customFormat="1">
      <c r="C291" s="162"/>
      <c r="D291" s="162"/>
      <c r="E291" s="162"/>
    </row>
    <row r="292" spans="3:5" s="161" customFormat="1">
      <c r="C292" s="162"/>
      <c r="D292" s="162"/>
      <c r="E292" s="162"/>
    </row>
    <row r="293" spans="3:5" s="161" customFormat="1">
      <c r="C293" s="162"/>
      <c r="D293" s="162"/>
      <c r="E293" s="162"/>
    </row>
    <row r="294" spans="3:5" s="161" customFormat="1">
      <c r="C294" s="162"/>
      <c r="D294" s="162"/>
      <c r="E294" s="162"/>
    </row>
    <row r="295" spans="3:5" s="161" customFormat="1">
      <c r="C295" s="162"/>
      <c r="D295" s="162"/>
      <c r="E295" s="162"/>
    </row>
    <row r="296" spans="3:5" s="161" customFormat="1">
      <c r="C296" s="162"/>
      <c r="D296" s="162"/>
      <c r="E296" s="162"/>
    </row>
    <row r="297" spans="3:5" s="161" customFormat="1">
      <c r="C297" s="162"/>
      <c r="D297" s="162"/>
      <c r="E297" s="162"/>
    </row>
    <row r="298" spans="3:5" s="161" customFormat="1">
      <c r="C298" s="162"/>
      <c r="D298" s="162"/>
      <c r="E298" s="162"/>
    </row>
    <row r="299" spans="3:5" s="161" customFormat="1">
      <c r="C299" s="162"/>
      <c r="D299" s="162"/>
      <c r="E299" s="162"/>
    </row>
    <row r="300" spans="3:5" s="161" customFormat="1">
      <c r="C300" s="162"/>
      <c r="D300" s="162"/>
      <c r="E300" s="162"/>
    </row>
    <row r="301" spans="3:5" s="161" customFormat="1">
      <c r="C301" s="162"/>
      <c r="D301" s="162"/>
      <c r="E301" s="162"/>
    </row>
    <row r="302" spans="3:5" s="161" customFormat="1">
      <c r="C302" s="162"/>
      <c r="D302" s="162"/>
      <c r="E302" s="162"/>
    </row>
    <row r="303" spans="3:5" s="161" customFormat="1">
      <c r="C303" s="162"/>
      <c r="D303" s="162"/>
      <c r="E303" s="162"/>
    </row>
    <row r="304" spans="3:5" s="161" customFormat="1">
      <c r="C304" s="162"/>
      <c r="D304" s="162"/>
      <c r="E304" s="162"/>
    </row>
    <row r="305" spans="3:5" s="161" customFormat="1">
      <c r="C305" s="162"/>
      <c r="D305" s="162"/>
      <c r="E305" s="162"/>
    </row>
    <row r="306" spans="3:5" s="161" customFormat="1">
      <c r="C306" s="162"/>
      <c r="D306" s="162"/>
      <c r="E306" s="162"/>
    </row>
    <row r="307" spans="3:5" s="161" customFormat="1">
      <c r="C307" s="162"/>
      <c r="D307" s="162"/>
      <c r="E307" s="162"/>
    </row>
    <row r="308" spans="3:5" s="161" customFormat="1">
      <c r="C308" s="162"/>
      <c r="D308" s="162"/>
      <c r="E308" s="162"/>
    </row>
    <row r="309" spans="3:5" s="161" customFormat="1">
      <c r="C309" s="162"/>
      <c r="D309" s="162"/>
      <c r="E309" s="162"/>
    </row>
    <row r="310" spans="3:5" s="161" customFormat="1">
      <c r="C310" s="162"/>
      <c r="D310" s="162"/>
      <c r="E310" s="162"/>
    </row>
    <row r="311" spans="3:5" s="161" customFormat="1">
      <c r="C311" s="162"/>
      <c r="D311" s="162"/>
      <c r="E311" s="162"/>
    </row>
    <row r="312" spans="3:5" s="161" customFormat="1">
      <c r="C312" s="162"/>
      <c r="D312" s="162"/>
      <c r="E312" s="162"/>
    </row>
    <row r="313" spans="3:5" s="161" customFormat="1">
      <c r="C313" s="162"/>
      <c r="D313" s="162"/>
      <c r="E313" s="162"/>
    </row>
    <row r="314" spans="3:5" s="161" customFormat="1">
      <c r="C314" s="162"/>
      <c r="D314" s="162"/>
      <c r="E314" s="162"/>
    </row>
    <row r="315" spans="3:5" s="161" customFormat="1">
      <c r="C315" s="162"/>
      <c r="D315" s="162"/>
      <c r="E315" s="162"/>
    </row>
    <row r="316" spans="3:5" s="161" customFormat="1">
      <c r="C316" s="162"/>
      <c r="D316" s="162"/>
      <c r="E316" s="162"/>
    </row>
    <row r="317" spans="3:5" s="161" customFormat="1">
      <c r="C317" s="162"/>
      <c r="D317" s="162"/>
      <c r="E317" s="162"/>
    </row>
    <row r="318" spans="3:5" s="161" customFormat="1">
      <c r="C318" s="162"/>
      <c r="D318" s="162"/>
      <c r="E318" s="162"/>
    </row>
    <row r="319" spans="3:5" s="161" customFormat="1">
      <c r="C319" s="162"/>
      <c r="D319" s="162"/>
      <c r="E319" s="162"/>
    </row>
    <row r="320" spans="3:5" s="161" customFormat="1">
      <c r="C320" s="162"/>
      <c r="D320" s="162"/>
      <c r="E320" s="162"/>
    </row>
    <row r="321" spans="3:5" s="161" customFormat="1">
      <c r="C321" s="162"/>
      <c r="D321" s="162"/>
      <c r="E321" s="162"/>
    </row>
    <row r="322" spans="3:5" s="161" customFormat="1">
      <c r="C322" s="162"/>
      <c r="D322" s="162"/>
      <c r="E322" s="162"/>
    </row>
    <row r="323" spans="3:5" s="161" customFormat="1">
      <c r="C323" s="162"/>
      <c r="D323" s="162"/>
      <c r="E323" s="162"/>
    </row>
    <row r="324" spans="3:5" s="161" customFormat="1">
      <c r="C324" s="162"/>
      <c r="D324" s="162"/>
      <c r="E324" s="162"/>
    </row>
    <row r="325" spans="3:5" s="161" customFormat="1">
      <c r="C325" s="162"/>
      <c r="D325" s="162"/>
      <c r="E325" s="162"/>
    </row>
    <row r="326" spans="3:5" s="161" customFormat="1">
      <c r="C326" s="162"/>
      <c r="D326" s="162"/>
      <c r="E326" s="162"/>
    </row>
    <row r="327" spans="3:5" s="161" customFormat="1">
      <c r="C327" s="162"/>
      <c r="D327" s="162"/>
      <c r="E327" s="162"/>
    </row>
    <row r="328" spans="3:5" s="161" customFormat="1">
      <c r="C328" s="162"/>
      <c r="D328" s="162"/>
      <c r="E328" s="162"/>
    </row>
    <row r="329" spans="3:5" s="161" customFormat="1">
      <c r="C329" s="162"/>
      <c r="D329" s="162"/>
      <c r="E329" s="162"/>
    </row>
    <row r="330" spans="3:5" s="161" customFormat="1">
      <c r="C330" s="162"/>
      <c r="D330" s="162"/>
      <c r="E330" s="162"/>
    </row>
    <row r="331" spans="3:5" s="161" customFormat="1">
      <c r="C331" s="162"/>
      <c r="D331" s="162"/>
      <c r="E331" s="162"/>
    </row>
    <row r="332" spans="3:5" s="161" customFormat="1">
      <c r="C332" s="162"/>
      <c r="D332" s="162"/>
      <c r="E332" s="162"/>
    </row>
    <row r="333" spans="3:5" s="161" customFormat="1">
      <c r="C333" s="162"/>
      <c r="D333" s="162"/>
      <c r="E333" s="162"/>
    </row>
    <row r="334" spans="3:5" s="161" customFormat="1">
      <c r="C334" s="162"/>
      <c r="D334" s="162"/>
      <c r="E334" s="162"/>
    </row>
    <row r="335" spans="3:5" s="161" customFormat="1">
      <c r="C335" s="162"/>
      <c r="D335" s="162"/>
      <c r="E335" s="162"/>
    </row>
    <row r="336" spans="3:5" s="161" customFormat="1">
      <c r="C336" s="162"/>
      <c r="D336" s="162"/>
      <c r="E336" s="162"/>
    </row>
    <row r="337" spans="3:5" s="161" customFormat="1">
      <c r="C337" s="162"/>
      <c r="D337" s="162"/>
      <c r="E337" s="162"/>
    </row>
    <row r="338" spans="3:5" s="161" customFormat="1">
      <c r="C338" s="162"/>
      <c r="D338" s="162"/>
      <c r="E338" s="162"/>
    </row>
    <row r="339" spans="3:5" s="161" customFormat="1">
      <c r="C339" s="162"/>
      <c r="D339" s="162"/>
      <c r="E339" s="162"/>
    </row>
    <row r="340" spans="3:5" s="161" customFormat="1">
      <c r="C340" s="162"/>
      <c r="D340" s="162"/>
      <c r="E340" s="162"/>
    </row>
    <row r="341" spans="3:5" s="161" customFormat="1">
      <c r="C341" s="162"/>
      <c r="D341" s="162"/>
      <c r="E341" s="162"/>
    </row>
    <row r="342" spans="3:5" s="161" customFormat="1">
      <c r="C342" s="162"/>
      <c r="D342" s="162"/>
      <c r="E342" s="162"/>
    </row>
    <row r="343" spans="3:5" s="161" customFormat="1">
      <c r="C343" s="162"/>
      <c r="D343" s="162"/>
      <c r="E343" s="162"/>
    </row>
    <row r="344" spans="3:5" s="161" customFormat="1">
      <c r="C344" s="162"/>
      <c r="D344" s="162"/>
      <c r="E344" s="162"/>
    </row>
    <row r="345" spans="3:5" s="161" customFormat="1">
      <c r="C345" s="162"/>
      <c r="D345" s="162"/>
      <c r="E345" s="162"/>
    </row>
    <row r="346" spans="3:5" s="161" customFormat="1">
      <c r="C346" s="162"/>
      <c r="D346" s="162"/>
      <c r="E346" s="162"/>
    </row>
    <row r="347" spans="3:5" s="161" customFormat="1">
      <c r="C347" s="162"/>
      <c r="D347" s="162"/>
      <c r="E347" s="162"/>
    </row>
    <row r="348" spans="3:5" s="161" customFormat="1">
      <c r="C348" s="162"/>
      <c r="D348" s="162"/>
      <c r="E348" s="162"/>
    </row>
    <row r="349" spans="3:5" s="161" customFormat="1">
      <c r="C349" s="162"/>
      <c r="D349" s="162"/>
      <c r="E349" s="162"/>
    </row>
    <row r="350" spans="3:5" s="161" customFormat="1">
      <c r="C350" s="162"/>
      <c r="D350" s="162"/>
      <c r="E350" s="162"/>
    </row>
    <row r="351" spans="3:5" s="161" customFormat="1">
      <c r="C351" s="162"/>
      <c r="D351" s="162"/>
      <c r="E351" s="162"/>
    </row>
    <row r="352" spans="3:5" s="161" customFormat="1">
      <c r="C352" s="162"/>
      <c r="D352" s="162"/>
      <c r="E352" s="162"/>
    </row>
    <row r="353" spans="3:5" s="161" customFormat="1">
      <c r="C353" s="162"/>
      <c r="D353" s="162"/>
      <c r="E353" s="162"/>
    </row>
    <row r="354" spans="3:5" s="161" customFormat="1">
      <c r="C354" s="162"/>
      <c r="D354" s="162"/>
      <c r="E354" s="162"/>
    </row>
    <row r="355" spans="3:5" s="161" customFormat="1">
      <c r="C355" s="162"/>
      <c r="D355" s="162"/>
      <c r="E355" s="162"/>
    </row>
    <row r="356" spans="3:5" s="161" customFormat="1">
      <c r="C356" s="162"/>
      <c r="D356" s="162"/>
      <c r="E356" s="162"/>
    </row>
    <row r="357" spans="3:5" s="161" customFormat="1">
      <c r="C357" s="162"/>
      <c r="D357" s="162"/>
      <c r="E357" s="162"/>
    </row>
  </sheetData>
  <mergeCells count="35">
    <mergeCell ref="L1:P1"/>
    <mergeCell ref="D2:H2"/>
    <mergeCell ref="C3:N3"/>
    <mergeCell ref="C4:N4"/>
    <mergeCell ref="A6:B6"/>
    <mergeCell ref="C6:N6"/>
    <mergeCell ref="A7:B7"/>
    <mergeCell ref="C7:N7"/>
    <mergeCell ref="A8:B8"/>
    <mergeCell ref="C8:N8"/>
    <mergeCell ref="A9:B9"/>
    <mergeCell ref="C9:N9"/>
    <mergeCell ref="A10:B10"/>
    <mergeCell ref="C10:N10"/>
    <mergeCell ref="A11:B11"/>
    <mergeCell ref="C11:N11"/>
    <mergeCell ref="A13:G13"/>
    <mergeCell ref="K13:M13"/>
    <mergeCell ref="N13:O13"/>
    <mergeCell ref="I15:K15"/>
    <mergeCell ref="A17:A18"/>
    <mergeCell ref="B17:B18"/>
    <mergeCell ref="C17:C18"/>
    <mergeCell ref="D17:D18"/>
    <mergeCell ref="E17:E18"/>
    <mergeCell ref="F17:K17"/>
    <mergeCell ref="A68:B68"/>
    <mergeCell ref="G68:H68"/>
    <mergeCell ref="L17:P17"/>
    <mergeCell ref="C63:K63"/>
    <mergeCell ref="A65:B65"/>
    <mergeCell ref="D65:E65"/>
    <mergeCell ref="G65:H65"/>
    <mergeCell ref="I65:M65"/>
    <mergeCell ref="N65:O65"/>
  </mergeCells>
  <pageMargins left="0.78740157480314965" right="0.78740157480314965" top="0.98425196850393704" bottom="0.78740157480314965" header="0.51181102362204722" footer="0.51181102362204722"/>
  <pageSetup paperSize="9" scale="87" fitToHeight="0" orientation="landscape" r:id="rId1"/>
  <headerFooter alignWithMargins="0">
    <oddFooter>&amp;R&amp;P lapa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CCFF"/>
  </sheetPr>
  <dimension ref="B1:O54"/>
  <sheetViews>
    <sheetView showZeros="0" view="pageBreakPreview" topLeftCell="A22" zoomScaleNormal="100" workbookViewId="0">
      <selection activeCell="C54" sqref="C54"/>
    </sheetView>
  </sheetViews>
  <sheetFormatPr defaultRowHeight="12.75"/>
  <cols>
    <col min="1" max="1" width="9.140625" style="55"/>
    <col min="2" max="2" width="20" style="55" customWidth="1"/>
    <col min="3" max="3" width="48.28515625" style="55" customWidth="1"/>
    <col min="4" max="4" width="24" style="55" customWidth="1"/>
    <col min="5" max="5" width="3.42578125" style="55" customWidth="1"/>
    <col min="6" max="6" width="11.140625" style="55" customWidth="1"/>
    <col min="7" max="7" width="9.85546875" style="55" customWidth="1"/>
    <col min="8" max="8" width="33" style="55" customWidth="1"/>
    <col min="9" max="9" width="23.7109375" style="55" customWidth="1"/>
    <col min="10" max="16384" width="9.140625" style="55"/>
  </cols>
  <sheetData>
    <row r="1" spans="2:15">
      <c r="D1" s="56" t="s">
        <v>66</v>
      </c>
      <c r="E1" s="57"/>
      <c r="F1" s="57"/>
      <c r="G1" s="57"/>
      <c r="H1" s="58"/>
      <c r="I1" s="57"/>
    </row>
    <row r="2" spans="2:15">
      <c r="E2" s="58"/>
      <c r="F2" s="59"/>
      <c r="G2" s="57"/>
      <c r="H2" s="58"/>
      <c r="I2" s="57"/>
    </row>
    <row r="3" spans="2:15">
      <c r="E3" s="58"/>
      <c r="F3" s="57"/>
      <c r="G3" s="57"/>
      <c r="H3" s="58"/>
      <c r="I3" s="57"/>
    </row>
    <row r="4" spans="2:15">
      <c r="D4" s="60" t="s">
        <v>0</v>
      </c>
    </row>
    <row r="5" spans="2:15" ht="22.5" customHeight="1">
      <c r="B5" s="61"/>
      <c r="C5" s="62"/>
      <c r="D5" s="62"/>
      <c r="E5" s="61"/>
      <c r="F5" s="61"/>
      <c r="G5" s="61"/>
      <c r="H5" s="63"/>
      <c r="I5" s="63"/>
      <c r="J5" s="63"/>
      <c r="K5" s="63"/>
      <c r="L5" s="63"/>
      <c r="M5" s="63"/>
      <c r="N5" s="63"/>
      <c r="O5" s="63"/>
    </row>
    <row r="6" spans="2:15">
      <c r="C6" s="658" t="s">
        <v>7</v>
      </c>
      <c r="D6" s="658"/>
    </row>
    <row r="7" spans="2:15" ht="15.75">
      <c r="B7" s="61"/>
      <c r="C7" s="61"/>
      <c r="D7" s="61"/>
      <c r="E7" s="61"/>
      <c r="F7" s="61"/>
      <c r="G7" s="61"/>
      <c r="H7" s="63"/>
      <c r="I7" s="63"/>
      <c r="J7" s="63"/>
      <c r="K7" s="63"/>
      <c r="L7" s="63"/>
      <c r="M7" s="63"/>
      <c r="N7" s="63"/>
      <c r="O7" s="63"/>
    </row>
    <row r="8" spans="2:15">
      <c r="D8" s="64" t="s">
        <v>8</v>
      </c>
    </row>
    <row r="10" spans="2:15">
      <c r="D10" s="55" t="s">
        <v>62</v>
      </c>
    </row>
    <row r="13" spans="2:15" ht="15.75">
      <c r="C13" s="65" t="s">
        <v>46</v>
      </c>
      <c r="F13" s="66"/>
      <c r="G13" s="66"/>
      <c r="H13" s="662"/>
      <c r="I13" s="662"/>
    </row>
    <row r="14" spans="2:15">
      <c r="F14" s="66"/>
      <c r="G14" s="66"/>
      <c r="H14" s="67"/>
      <c r="I14" s="68"/>
    </row>
    <row r="15" spans="2:15" ht="27" customHeight="1">
      <c r="B15" s="55" t="s">
        <v>3</v>
      </c>
      <c r="C15" s="659" t="s">
        <v>1064</v>
      </c>
      <c r="D15" s="659"/>
      <c r="F15" s="105"/>
      <c r="G15" s="66"/>
      <c r="H15" s="67"/>
      <c r="I15" s="68"/>
    </row>
    <row r="16" spans="2:15" ht="24" customHeight="1">
      <c r="B16" s="55" t="s">
        <v>4</v>
      </c>
      <c r="C16" s="659" t="str">
        <f>C15</f>
        <v>1. KĀRTA KATLU MĀJAS PĀRBŪVE PAR SOCIĀLĀS APRŪPES CENTRU UN KATLA MĀJAS NOVIETOŠANA</v>
      </c>
      <c r="D16" s="659"/>
      <c r="F16" s="66"/>
      <c r="G16" s="66"/>
      <c r="H16" s="67"/>
      <c r="I16" s="68"/>
    </row>
    <row r="17" spans="2:9">
      <c r="B17" s="55" t="s">
        <v>9</v>
      </c>
      <c r="C17" s="660" t="s">
        <v>86</v>
      </c>
      <c r="D17" s="660"/>
      <c r="F17" s="66"/>
      <c r="G17" s="66"/>
      <c r="H17" s="67"/>
      <c r="I17" s="68"/>
    </row>
    <row r="18" spans="2:9">
      <c r="B18" s="55" t="s">
        <v>47</v>
      </c>
      <c r="C18" s="661" t="s">
        <v>1066</v>
      </c>
      <c r="D18" s="661"/>
      <c r="F18" s="66"/>
      <c r="G18" s="66"/>
      <c r="H18" s="68"/>
      <c r="I18" s="68"/>
    </row>
    <row r="19" spans="2:9">
      <c r="B19" s="55" t="s">
        <v>6</v>
      </c>
      <c r="C19" s="661"/>
      <c r="D19" s="661"/>
      <c r="F19" s="68"/>
      <c r="G19" s="66"/>
      <c r="H19" s="69"/>
      <c r="I19" s="66"/>
    </row>
    <row r="20" spans="2:9">
      <c r="B20" s="55" t="s">
        <v>41</v>
      </c>
      <c r="C20" s="660"/>
      <c r="D20" s="660"/>
    </row>
    <row r="21" spans="2:9">
      <c r="C21" s="667"/>
      <c r="D21" s="660"/>
    </row>
    <row r="22" spans="2:9">
      <c r="C22" s="660"/>
      <c r="D22" s="660"/>
    </row>
    <row r="23" spans="2:9" ht="13.5" thickBot="1"/>
    <row r="24" spans="2:9" ht="24" customHeight="1" thickBot="1">
      <c r="B24" s="70" t="s">
        <v>10</v>
      </c>
      <c r="C24" s="71" t="s">
        <v>2</v>
      </c>
      <c r="D24" s="72" t="s">
        <v>58</v>
      </c>
    </row>
    <row r="25" spans="2:9">
      <c r="B25" s="73"/>
      <c r="C25" s="74"/>
      <c r="D25" s="75"/>
    </row>
    <row r="26" spans="2:9" ht="40.5" customHeight="1" thickBot="1">
      <c r="B26" s="76">
        <v>1</v>
      </c>
      <c r="C26" s="77" t="s">
        <v>1064</v>
      </c>
      <c r="D26" s="133"/>
      <c r="G26" s="94"/>
    </row>
    <row r="27" spans="2:9" ht="13.5" thickBot="1">
      <c r="B27" s="78"/>
      <c r="C27" s="79" t="s">
        <v>11</v>
      </c>
      <c r="D27" s="656">
        <f>SUM(D26:D26)</f>
        <v>0</v>
      </c>
      <c r="G27" s="94"/>
    </row>
    <row r="28" spans="2:9" ht="13.5" thickBot="1">
      <c r="D28" s="471"/>
    </row>
    <row r="29" spans="2:9">
      <c r="B29" s="668" t="s">
        <v>984</v>
      </c>
      <c r="C29" s="669"/>
      <c r="D29" s="132">
        <f>D26*0.01</f>
        <v>0</v>
      </c>
    </row>
    <row r="30" spans="2:9" ht="13.5" thickBot="1">
      <c r="B30" s="663" t="s">
        <v>13</v>
      </c>
      <c r="C30" s="664"/>
      <c r="D30" s="134">
        <f>D27</f>
        <v>0</v>
      </c>
    </row>
    <row r="31" spans="2:9">
      <c r="B31" s="670" t="s">
        <v>59</v>
      </c>
      <c r="C31" s="671"/>
      <c r="D31" s="132">
        <f>D30*0.21</f>
        <v>0</v>
      </c>
    </row>
    <row r="32" spans="2:9" ht="13.5" thickBot="1">
      <c r="B32" s="665" t="s">
        <v>12</v>
      </c>
      <c r="C32" s="666"/>
      <c r="D32" s="134">
        <f>D31+D30</f>
        <v>0</v>
      </c>
    </row>
    <row r="33" spans="2:4">
      <c r="B33" s="668" t="s">
        <v>69</v>
      </c>
      <c r="C33" s="669"/>
      <c r="D33" s="132"/>
    </row>
    <row r="34" spans="2:4">
      <c r="B34" s="672" t="s">
        <v>70</v>
      </c>
      <c r="C34" s="673"/>
      <c r="D34" s="133">
        <f>D32*0.015</f>
        <v>0</v>
      </c>
    </row>
    <row r="35" spans="2:4">
      <c r="B35" s="672" t="s">
        <v>71</v>
      </c>
      <c r="C35" s="673"/>
      <c r="D35" s="133">
        <f>D34</f>
        <v>0</v>
      </c>
    </row>
    <row r="36" spans="2:4">
      <c r="B36" s="672" t="s">
        <v>72</v>
      </c>
      <c r="C36" s="673"/>
      <c r="D36" s="133"/>
    </row>
    <row r="37" spans="2:4">
      <c r="B37" s="672" t="s">
        <v>73</v>
      </c>
      <c r="C37" s="673"/>
      <c r="D37" s="133"/>
    </row>
    <row r="38" spans="2:4" ht="13.5" thickBot="1">
      <c r="B38" s="665" t="s">
        <v>74</v>
      </c>
      <c r="C38" s="666"/>
      <c r="D38" s="134">
        <f>D37+D36+D35+D34+D32</f>
        <v>0</v>
      </c>
    </row>
    <row r="41" spans="2:4">
      <c r="B41" s="60" t="s">
        <v>1065</v>
      </c>
      <c r="C41" s="10"/>
      <c r="D41" s="80"/>
    </row>
    <row r="42" spans="2:4">
      <c r="C42" s="81" t="s">
        <v>45</v>
      </c>
    </row>
    <row r="43" spans="2:4" ht="4.5" customHeight="1"/>
    <row r="44" spans="2:4">
      <c r="B44" s="82" t="s">
        <v>15</v>
      </c>
    </row>
    <row r="46" spans="2:4">
      <c r="B46" s="60" t="s">
        <v>16</v>
      </c>
      <c r="C46" s="9">
        <f>C41</f>
        <v>0</v>
      </c>
      <c r="D46" s="80">
        <f>D41</f>
        <v>0</v>
      </c>
    </row>
    <row r="47" spans="2:4">
      <c r="C47" s="81" t="s">
        <v>45</v>
      </c>
    </row>
    <row r="48" spans="2:4" ht="3" customHeight="1"/>
    <row r="49" spans="2:4" ht="13.5" customHeight="1">
      <c r="B49" s="82"/>
      <c r="C49" s="55">
        <f>C44</f>
        <v>0</v>
      </c>
    </row>
    <row r="51" spans="2:4">
      <c r="B51" s="60" t="s">
        <v>75</v>
      </c>
      <c r="C51" s="9"/>
      <c r="D51" s="113">
        <f>D46</f>
        <v>0</v>
      </c>
    </row>
    <row r="52" spans="2:4">
      <c r="C52" s="81" t="s">
        <v>45</v>
      </c>
    </row>
    <row r="53" spans="2:4" ht="5.25" customHeight="1"/>
    <row r="54" spans="2:4" ht="13.5" customHeight="1">
      <c r="B54" s="112">
        <f>B49</f>
        <v>0</v>
      </c>
    </row>
  </sheetData>
  <mergeCells count="20">
    <mergeCell ref="B38:C38"/>
    <mergeCell ref="B33:C33"/>
    <mergeCell ref="B34:C34"/>
    <mergeCell ref="B35:C35"/>
    <mergeCell ref="B36:C36"/>
    <mergeCell ref="B37:C37"/>
    <mergeCell ref="H13:I13"/>
    <mergeCell ref="B30:C30"/>
    <mergeCell ref="B32:C32"/>
    <mergeCell ref="C21:D21"/>
    <mergeCell ref="C22:D22"/>
    <mergeCell ref="C20:D20"/>
    <mergeCell ref="B29:C29"/>
    <mergeCell ref="B31:C31"/>
    <mergeCell ref="C6:D6"/>
    <mergeCell ref="C15:D15"/>
    <mergeCell ref="C17:D17"/>
    <mergeCell ref="C18:D18"/>
    <mergeCell ref="C19:D19"/>
    <mergeCell ref="C16:D16"/>
  </mergeCells>
  <phoneticPr fontId="0" type="noConversion"/>
  <pageMargins left="0.48" right="0.67" top="1" bottom="0.82" header="0.5" footer="0.5"/>
  <pageSetup paperSize="9" scale="91" orientation="portrait" horizontalDpi="4294967293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343"/>
  <sheetViews>
    <sheetView view="pageBreakPreview" topLeftCell="A19" zoomScaleNormal="100" zoomScaleSheetLayoutView="100" workbookViewId="0">
      <selection activeCell="F21" sqref="F21:P46"/>
    </sheetView>
  </sheetViews>
  <sheetFormatPr defaultRowHeight="12.75"/>
  <cols>
    <col min="1" max="1" width="4.140625" style="37" customWidth="1"/>
    <col min="2" max="2" width="10.85546875" style="51" customWidth="1"/>
    <col min="3" max="3" width="40" style="54" customWidth="1"/>
    <col min="4" max="4" width="5.85546875" style="54" bestFit="1" customWidth="1"/>
    <col min="5" max="5" width="7.85546875" style="54" customWidth="1"/>
    <col min="6" max="6" width="5.7109375" style="51" bestFit="1" customWidth="1"/>
    <col min="7" max="7" width="5.7109375" style="37" bestFit="1" customWidth="1"/>
    <col min="8" max="8" width="7.28515625" style="37" customWidth="1"/>
    <col min="9" max="9" width="6.7109375" style="37" bestFit="1" customWidth="1"/>
    <col min="10" max="10" width="7" style="37" bestFit="1" customWidth="1"/>
    <col min="11" max="11" width="7" style="37" customWidth="1"/>
    <col min="12" max="16" width="8.42578125" style="37" customWidth="1"/>
    <col min="17" max="16384" width="9.140625" style="37"/>
  </cols>
  <sheetData>
    <row r="1" spans="1:16" s="33" customFormat="1" ht="18" customHeight="1">
      <c r="C1" s="34"/>
      <c r="D1" s="34"/>
      <c r="E1" s="34"/>
      <c r="L1" s="710" t="s">
        <v>68</v>
      </c>
      <c r="M1" s="710"/>
      <c r="N1" s="710"/>
      <c r="O1" s="710"/>
      <c r="P1" s="710"/>
    </row>
    <row r="2" spans="1:16" s="33" customFormat="1" ht="12.75" customHeight="1">
      <c r="C2" s="34"/>
      <c r="D2" s="711" t="s">
        <v>40</v>
      </c>
      <c r="E2" s="711"/>
      <c r="F2" s="711"/>
      <c r="G2" s="711"/>
      <c r="H2" s="711"/>
      <c r="I2" s="35" t="s">
        <v>389</v>
      </c>
    </row>
    <row r="3" spans="1:16" s="33" customFormat="1" ht="12.75" customHeight="1">
      <c r="C3" s="712" t="s">
        <v>159</v>
      </c>
      <c r="D3" s="712"/>
      <c r="E3" s="712"/>
      <c r="F3" s="712"/>
      <c r="G3" s="712"/>
      <c r="H3" s="712"/>
      <c r="I3" s="712"/>
      <c r="J3" s="712"/>
      <c r="K3" s="712"/>
      <c r="L3" s="712"/>
      <c r="M3" s="712"/>
      <c r="N3" s="712"/>
    </row>
    <row r="4" spans="1:16" s="33" customFormat="1" ht="12.75" customHeight="1">
      <c r="C4" s="713" t="s">
        <v>18</v>
      </c>
      <c r="D4" s="713"/>
      <c r="E4" s="713"/>
      <c r="F4" s="713"/>
      <c r="G4" s="713"/>
      <c r="H4" s="713"/>
      <c r="I4" s="713"/>
      <c r="J4" s="713"/>
      <c r="K4" s="713"/>
      <c r="L4" s="713"/>
      <c r="M4" s="713"/>
      <c r="N4" s="713"/>
    </row>
    <row r="5" spans="1:16" s="33" customFormat="1" ht="12.75" customHeight="1"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</row>
    <row r="6" spans="1:16" s="33" customFormat="1" ht="25.5" customHeight="1">
      <c r="A6" s="714" t="s">
        <v>3</v>
      </c>
      <c r="B6" s="714"/>
      <c r="C6" s="715" t="str">
        <f>PBK!C26</f>
        <v>1. KĀRTA KATLU MĀJAS PĀRBŪVE PAR SOCIĀLĀS APRŪPES CENTRU UN KATLA MĀJAS NOVIETOŠANA</v>
      </c>
      <c r="D6" s="715"/>
      <c r="E6" s="715"/>
      <c r="F6" s="715"/>
      <c r="G6" s="715"/>
      <c r="H6" s="715"/>
      <c r="I6" s="715"/>
      <c r="J6" s="715"/>
      <c r="K6" s="715"/>
      <c r="L6" s="715"/>
      <c r="M6" s="715"/>
      <c r="N6" s="715"/>
    </row>
    <row r="7" spans="1:16" s="33" customFormat="1" ht="12.75" customHeight="1">
      <c r="A7" s="714" t="s">
        <v>4</v>
      </c>
      <c r="B7" s="714"/>
      <c r="C7" s="715" t="str">
        <f>PBK!C16</f>
        <v>1. KĀRTA KATLU MĀJAS PĀRBŪVE PAR SOCIĀLĀS APRŪPES CENTRU UN KATLA MĀJAS NOVIETOŠANA</v>
      </c>
      <c r="D7" s="715"/>
      <c r="E7" s="715"/>
      <c r="F7" s="715"/>
      <c r="G7" s="715"/>
      <c r="H7" s="715"/>
      <c r="I7" s="715"/>
      <c r="J7" s="715"/>
      <c r="K7" s="715"/>
      <c r="L7" s="715"/>
      <c r="M7" s="715"/>
      <c r="N7" s="715"/>
    </row>
    <row r="8" spans="1:16" s="33" customFormat="1" ht="12.75" customHeight="1">
      <c r="A8" s="714" t="s">
        <v>5</v>
      </c>
      <c r="B8" s="714"/>
      <c r="C8" s="715" t="str">
        <f>PBK!C17</f>
        <v>SIGULDAS IELA 7A, MORE, MORES PAGASTS, SIGULDAS NOVADS</v>
      </c>
      <c r="D8" s="715"/>
      <c r="E8" s="715"/>
      <c r="F8" s="715"/>
      <c r="G8" s="715"/>
      <c r="H8" s="715"/>
      <c r="I8" s="715"/>
      <c r="J8" s="715"/>
      <c r="K8" s="715"/>
      <c r="L8" s="715"/>
      <c r="M8" s="715"/>
      <c r="N8" s="715"/>
    </row>
    <row r="9" spans="1:16" s="33" customFormat="1">
      <c r="A9" s="714" t="s">
        <v>47</v>
      </c>
      <c r="B9" s="714"/>
      <c r="C9" s="715" t="str">
        <f>PBK!C18</f>
        <v>SIGULDAS NOVADA PAŠVALDĪBA</v>
      </c>
      <c r="D9" s="715"/>
      <c r="E9" s="715"/>
      <c r="F9" s="715"/>
      <c r="G9" s="715"/>
      <c r="H9" s="715"/>
      <c r="I9" s="715"/>
      <c r="J9" s="715"/>
      <c r="K9" s="715"/>
      <c r="L9" s="715"/>
      <c r="M9" s="715"/>
      <c r="N9" s="715"/>
    </row>
    <row r="10" spans="1:16" s="33" customFormat="1">
      <c r="A10" s="714" t="s">
        <v>6</v>
      </c>
      <c r="B10" s="714"/>
      <c r="C10" s="715">
        <f>PBK!C19</f>
        <v>0</v>
      </c>
      <c r="D10" s="715"/>
      <c r="E10" s="715"/>
      <c r="F10" s="715"/>
      <c r="G10" s="715"/>
      <c r="H10" s="715"/>
      <c r="I10" s="715"/>
      <c r="J10" s="715"/>
      <c r="K10" s="715"/>
      <c r="L10" s="715"/>
      <c r="M10" s="715"/>
      <c r="N10" s="715"/>
    </row>
    <row r="11" spans="1:16" s="33" customFormat="1">
      <c r="A11" s="714" t="s">
        <v>41</v>
      </c>
      <c r="B11" s="714"/>
      <c r="C11" s="715">
        <f>PBK!C20</f>
        <v>0</v>
      </c>
      <c r="D11" s="715"/>
      <c r="E11" s="715"/>
      <c r="F11" s="715"/>
      <c r="G11" s="715"/>
      <c r="H11" s="715"/>
      <c r="I11" s="715"/>
      <c r="J11" s="715"/>
      <c r="K11" s="715"/>
      <c r="L11" s="715"/>
      <c r="M11" s="715"/>
      <c r="N11" s="715"/>
    </row>
    <row r="12" spans="1:16" s="33" customFormat="1">
      <c r="A12" s="129"/>
      <c r="B12" s="129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</row>
    <row r="13" spans="1:16" s="33" customFormat="1" ht="12.75" customHeight="1">
      <c r="A13" s="714" t="s">
        <v>189</v>
      </c>
      <c r="B13" s="714"/>
      <c r="C13" s="714"/>
      <c r="D13" s="714"/>
      <c r="E13" s="714"/>
      <c r="F13" s="714"/>
      <c r="G13" s="714"/>
      <c r="H13" s="130"/>
      <c r="I13" s="130"/>
      <c r="J13" s="130"/>
      <c r="K13" s="715" t="s">
        <v>42</v>
      </c>
      <c r="L13" s="715"/>
      <c r="M13" s="715"/>
      <c r="N13" s="716">
        <f>P48</f>
        <v>0</v>
      </c>
      <c r="O13" s="716"/>
      <c r="P13" s="36" t="s">
        <v>48</v>
      </c>
    </row>
    <row r="14" spans="1:16" s="33" customFormat="1">
      <c r="A14" s="129"/>
      <c r="B14" s="129"/>
      <c r="C14" s="129"/>
      <c r="D14" s="129"/>
      <c r="E14" s="129"/>
      <c r="F14" s="129"/>
      <c r="G14" s="129"/>
      <c r="H14" s="130"/>
      <c r="I14" s="130"/>
      <c r="J14" s="130"/>
      <c r="K14" s="130"/>
      <c r="L14" s="130"/>
      <c r="M14" s="130"/>
      <c r="N14" s="131"/>
      <c r="O14" s="130"/>
      <c r="P14" s="36"/>
    </row>
    <row r="15" spans="1:16">
      <c r="B15" s="37"/>
      <c r="C15" s="37"/>
      <c r="D15" s="37"/>
      <c r="E15" s="37"/>
      <c r="F15" s="37"/>
      <c r="I15" s="717" t="s">
        <v>44</v>
      </c>
      <c r="J15" s="717"/>
      <c r="K15" s="717"/>
      <c r="L15" s="38">
        <v>2017</v>
      </c>
      <c r="M15" s="38" t="s">
        <v>43</v>
      </c>
      <c r="N15" s="38">
        <f>'1 KOPS'!E16</f>
        <v>0</v>
      </c>
      <c r="O15" s="103">
        <f>'1 KOPS'!F16</f>
        <v>0</v>
      </c>
      <c r="P15" s="103"/>
    </row>
    <row r="16" spans="1:16" ht="13.5" thickBot="1">
      <c r="B16" s="37"/>
      <c r="C16" s="37"/>
      <c r="D16" s="37"/>
      <c r="E16" s="37"/>
      <c r="F16" s="37"/>
      <c r="I16" s="128"/>
      <c r="J16" s="128"/>
      <c r="K16" s="128"/>
      <c r="L16" s="38"/>
      <c r="M16" s="38"/>
      <c r="N16" s="38"/>
      <c r="O16" s="111"/>
      <c r="P16" s="111"/>
    </row>
    <row r="17" spans="1:16" s="11" customFormat="1" ht="13.5" customHeight="1" thickBot="1">
      <c r="A17" s="718" t="s">
        <v>1</v>
      </c>
      <c r="B17" s="718" t="s">
        <v>29</v>
      </c>
      <c r="C17" s="720" t="s">
        <v>30</v>
      </c>
      <c r="D17" s="718" t="s">
        <v>31</v>
      </c>
      <c r="E17" s="718" t="s">
        <v>32</v>
      </c>
      <c r="F17" s="722" t="s">
        <v>33</v>
      </c>
      <c r="G17" s="723"/>
      <c r="H17" s="723"/>
      <c r="I17" s="723"/>
      <c r="J17" s="723"/>
      <c r="K17" s="724"/>
      <c r="L17" s="722" t="s">
        <v>34</v>
      </c>
      <c r="M17" s="723"/>
      <c r="N17" s="723"/>
      <c r="O17" s="723"/>
      <c r="P17" s="724"/>
    </row>
    <row r="18" spans="1:16" s="11" customFormat="1" ht="69.75" customHeight="1" thickBot="1">
      <c r="A18" s="719"/>
      <c r="B18" s="719"/>
      <c r="C18" s="721"/>
      <c r="D18" s="719"/>
      <c r="E18" s="719"/>
      <c r="F18" s="12" t="s">
        <v>35</v>
      </c>
      <c r="G18" s="13" t="s">
        <v>49</v>
      </c>
      <c r="H18" s="13" t="s">
        <v>50</v>
      </c>
      <c r="I18" s="13" t="s">
        <v>64</v>
      </c>
      <c r="J18" s="13" t="s">
        <v>52</v>
      </c>
      <c r="K18" s="12" t="s">
        <v>53</v>
      </c>
      <c r="L18" s="13" t="s">
        <v>36</v>
      </c>
      <c r="M18" s="13" t="s">
        <v>50</v>
      </c>
      <c r="N18" s="13" t="s">
        <v>64</v>
      </c>
      <c r="O18" s="13" t="s">
        <v>52</v>
      </c>
      <c r="P18" s="13" t="s">
        <v>54</v>
      </c>
    </row>
    <row r="19" spans="1:16" s="11" customFormat="1" ht="13.5" thickBot="1">
      <c r="A19" s="156" t="s">
        <v>37</v>
      </c>
      <c r="B19" s="157" t="s">
        <v>38</v>
      </c>
      <c r="C19" s="158">
        <v>3</v>
      </c>
      <c r="D19" s="159">
        <v>4</v>
      </c>
      <c r="E19" s="158">
        <v>5</v>
      </c>
      <c r="F19" s="159">
        <v>6</v>
      </c>
      <c r="G19" s="158">
        <v>7</v>
      </c>
      <c r="H19" s="158">
        <v>8</v>
      </c>
      <c r="I19" s="159">
        <v>9</v>
      </c>
      <c r="J19" s="159">
        <v>10</v>
      </c>
      <c r="K19" s="158">
        <v>11</v>
      </c>
      <c r="L19" s="158">
        <v>12</v>
      </c>
      <c r="M19" s="158">
        <v>13</v>
      </c>
      <c r="N19" s="159">
        <v>14</v>
      </c>
      <c r="O19" s="159">
        <v>15</v>
      </c>
      <c r="P19" s="160">
        <v>16</v>
      </c>
    </row>
    <row r="20" spans="1:16" s="213" customFormat="1" ht="12.95" customHeight="1">
      <c r="A20" s="214"/>
      <c r="B20" s="214"/>
      <c r="C20" s="211" t="s">
        <v>160</v>
      </c>
      <c r="D20" s="214"/>
      <c r="E20" s="215"/>
      <c r="F20" s="152"/>
      <c r="G20" s="153"/>
      <c r="H20" s="154"/>
      <c r="I20" s="153"/>
      <c r="J20" s="153"/>
      <c r="K20" s="153"/>
      <c r="L20" s="153"/>
      <c r="M20" s="153"/>
      <c r="N20" s="153"/>
      <c r="O20" s="153"/>
      <c r="P20" s="155"/>
    </row>
    <row r="21" spans="1:16" s="213" customFormat="1" ht="12.95" customHeight="1">
      <c r="A21" s="207">
        <v>1</v>
      </c>
      <c r="B21" s="207" t="s">
        <v>61</v>
      </c>
      <c r="C21" s="204" t="s">
        <v>161</v>
      </c>
      <c r="D21" s="208" t="s">
        <v>125</v>
      </c>
      <c r="E21" s="209">
        <v>2.8</v>
      </c>
      <c r="F21" s="27"/>
      <c r="G21" s="624"/>
      <c r="H21" s="625"/>
      <c r="I21" s="624"/>
      <c r="J21" s="624"/>
      <c r="K21" s="624"/>
      <c r="L21" s="624"/>
      <c r="M21" s="624"/>
      <c r="N21" s="624"/>
      <c r="O21" s="624"/>
      <c r="P21" s="626"/>
    </row>
    <row r="22" spans="1:16" s="213" customFormat="1" ht="12.95" customHeight="1">
      <c r="A22" s="207">
        <v>2</v>
      </c>
      <c r="B22" s="207" t="s">
        <v>61</v>
      </c>
      <c r="C22" s="204" t="s">
        <v>162</v>
      </c>
      <c r="D22" s="208" t="s">
        <v>109</v>
      </c>
      <c r="E22" s="209">
        <v>1</v>
      </c>
      <c r="F22" s="27"/>
      <c r="G22" s="624"/>
      <c r="H22" s="625"/>
      <c r="I22" s="624"/>
      <c r="J22" s="624"/>
      <c r="K22" s="624"/>
      <c r="L22" s="624"/>
      <c r="M22" s="624"/>
      <c r="N22" s="624"/>
      <c r="O22" s="624"/>
      <c r="P22" s="626"/>
    </row>
    <row r="23" spans="1:16" s="213" customFormat="1" ht="12.95" customHeight="1">
      <c r="A23" s="212"/>
      <c r="B23" s="207"/>
      <c r="C23" s="205" t="s">
        <v>163</v>
      </c>
      <c r="D23" s="212"/>
      <c r="E23" s="209"/>
      <c r="F23" s="27"/>
      <c r="G23" s="624"/>
      <c r="H23" s="625"/>
      <c r="I23" s="624"/>
      <c r="J23" s="624"/>
      <c r="K23" s="624"/>
      <c r="L23" s="624"/>
      <c r="M23" s="624"/>
      <c r="N23" s="624"/>
      <c r="O23" s="624"/>
      <c r="P23" s="626"/>
    </row>
    <row r="24" spans="1:16" s="213" customFormat="1" ht="12.95" customHeight="1">
      <c r="A24" s="207">
        <v>1</v>
      </c>
      <c r="B24" s="207" t="s">
        <v>61</v>
      </c>
      <c r="C24" s="204" t="s">
        <v>164</v>
      </c>
      <c r="D24" s="208" t="s">
        <v>165</v>
      </c>
      <c r="E24" s="209">
        <v>9.6</v>
      </c>
      <c r="F24" s="27"/>
      <c r="G24" s="624"/>
      <c r="H24" s="625"/>
      <c r="I24" s="624"/>
      <c r="J24" s="624"/>
      <c r="K24" s="624"/>
      <c r="L24" s="624"/>
      <c r="M24" s="624"/>
      <c r="N24" s="624"/>
      <c r="O24" s="624"/>
      <c r="P24" s="626"/>
    </row>
    <row r="25" spans="1:16" s="213" customFormat="1" ht="26.1" customHeight="1">
      <c r="A25" s="207">
        <v>2</v>
      </c>
      <c r="B25" s="207" t="s">
        <v>61</v>
      </c>
      <c r="C25" s="204" t="s">
        <v>166</v>
      </c>
      <c r="D25" s="208" t="s">
        <v>165</v>
      </c>
      <c r="E25" s="209">
        <v>0.96</v>
      </c>
      <c r="F25" s="27"/>
      <c r="G25" s="624"/>
      <c r="H25" s="625"/>
      <c r="I25" s="624"/>
      <c r="J25" s="624"/>
      <c r="K25" s="624"/>
      <c r="L25" s="624"/>
      <c r="M25" s="624"/>
      <c r="N25" s="624"/>
      <c r="O25" s="624"/>
      <c r="P25" s="626"/>
    </row>
    <row r="26" spans="1:16" s="213" customFormat="1" ht="12.95" customHeight="1">
      <c r="A26" s="207">
        <v>3</v>
      </c>
      <c r="B26" s="207" t="s">
        <v>61</v>
      </c>
      <c r="C26" s="204" t="s">
        <v>167</v>
      </c>
      <c r="D26" s="208" t="s">
        <v>165</v>
      </c>
      <c r="E26" s="209">
        <v>1.46</v>
      </c>
      <c r="F26" s="27"/>
      <c r="G26" s="624"/>
      <c r="H26" s="625"/>
      <c r="I26" s="624"/>
      <c r="J26" s="624"/>
      <c r="K26" s="624"/>
      <c r="L26" s="624"/>
      <c r="M26" s="624"/>
      <c r="N26" s="624"/>
      <c r="O26" s="624"/>
      <c r="P26" s="626"/>
    </row>
    <row r="27" spans="1:16" s="213" customFormat="1" ht="12.95" customHeight="1">
      <c r="A27" s="207">
        <v>4</v>
      </c>
      <c r="B27" s="207" t="s">
        <v>61</v>
      </c>
      <c r="C27" s="204" t="s">
        <v>168</v>
      </c>
      <c r="D27" s="208" t="s">
        <v>165</v>
      </c>
      <c r="E27" s="209">
        <v>2.4300000000000002</v>
      </c>
      <c r="F27" s="27"/>
      <c r="G27" s="624"/>
      <c r="H27" s="625"/>
      <c r="I27" s="624"/>
      <c r="J27" s="624"/>
      <c r="K27" s="624"/>
      <c r="L27" s="624"/>
      <c r="M27" s="624"/>
      <c r="N27" s="624"/>
      <c r="O27" s="624"/>
      <c r="P27" s="626"/>
    </row>
    <row r="28" spans="1:16" s="213" customFormat="1" ht="12.95" customHeight="1">
      <c r="A28" s="207">
        <v>5</v>
      </c>
      <c r="B28" s="207" t="s">
        <v>61</v>
      </c>
      <c r="C28" s="204" t="s">
        <v>169</v>
      </c>
      <c r="D28" s="208" t="s">
        <v>165</v>
      </c>
      <c r="E28" s="209">
        <v>7.17</v>
      </c>
      <c r="F28" s="27"/>
      <c r="G28" s="624"/>
      <c r="H28" s="625"/>
      <c r="I28" s="624"/>
      <c r="J28" s="624"/>
      <c r="K28" s="624"/>
      <c r="L28" s="624"/>
      <c r="M28" s="624"/>
      <c r="N28" s="624"/>
      <c r="O28" s="624"/>
      <c r="P28" s="626"/>
    </row>
    <row r="29" spans="1:16" s="213" customFormat="1" ht="12.95" customHeight="1">
      <c r="A29" s="212"/>
      <c r="B29" s="207"/>
      <c r="C29" s="205" t="s">
        <v>170</v>
      </c>
      <c r="D29" s="212"/>
      <c r="E29" s="209"/>
      <c r="F29" s="27"/>
      <c r="G29" s="624"/>
      <c r="H29" s="625"/>
      <c r="I29" s="624"/>
      <c r="J29" s="624"/>
      <c r="K29" s="624"/>
      <c r="L29" s="624"/>
      <c r="M29" s="624"/>
      <c r="N29" s="624"/>
      <c r="O29" s="624"/>
      <c r="P29" s="626"/>
    </row>
    <row r="30" spans="1:16" s="213" customFormat="1" ht="27" customHeight="1">
      <c r="A30" s="207">
        <v>1</v>
      </c>
      <c r="B30" s="207" t="s">
        <v>61</v>
      </c>
      <c r="C30" s="204" t="s">
        <v>171</v>
      </c>
      <c r="D30" s="208" t="s">
        <v>92</v>
      </c>
      <c r="E30" s="209">
        <v>16</v>
      </c>
      <c r="F30" s="27"/>
      <c r="G30" s="624"/>
      <c r="H30" s="625"/>
      <c r="I30" s="624"/>
      <c r="J30" s="624"/>
      <c r="K30" s="624"/>
      <c r="L30" s="624"/>
      <c r="M30" s="624"/>
      <c r="N30" s="624"/>
      <c r="O30" s="624"/>
      <c r="P30" s="626"/>
    </row>
    <row r="31" spans="1:16" s="213" customFormat="1" ht="26.1" customHeight="1">
      <c r="A31" s="207">
        <v>2</v>
      </c>
      <c r="B31" s="207" t="s">
        <v>61</v>
      </c>
      <c r="C31" s="204" t="s">
        <v>172</v>
      </c>
      <c r="D31" s="208" t="s">
        <v>97</v>
      </c>
      <c r="E31" s="209">
        <v>8</v>
      </c>
      <c r="F31" s="27"/>
      <c r="G31" s="624"/>
      <c r="H31" s="625"/>
      <c r="I31" s="624"/>
      <c r="J31" s="624"/>
      <c r="K31" s="624"/>
      <c r="L31" s="624"/>
      <c r="M31" s="624"/>
      <c r="N31" s="624"/>
      <c r="O31" s="624"/>
      <c r="P31" s="626"/>
    </row>
    <row r="32" spans="1:16" s="213" customFormat="1" ht="12.75" customHeight="1">
      <c r="A32" s="207">
        <v>3</v>
      </c>
      <c r="B32" s="207" t="s">
        <v>61</v>
      </c>
      <c r="C32" s="204" t="s">
        <v>173</v>
      </c>
      <c r="D32" s="208" t="s">
        <v>174</v>
      </c>
      <c r="E32" s="209">
        <v>4</v>
      </c>
      <c r="F32" s="27"/>
      <c r="G32" s="624"/>
      <c r="H32" s="625"/>
      <c r="I32" s="624"/>
      <c r="J32" s="624"/>
      <c r="K32" s="624"/>
      <c r="L32" s="624"/>
      <c r="M32" s="624"/>
      <c r="N32" s="624"/>
      <c r="O32" s="624"/>
      <c r="P32" s="626"/>
    </row>
    <row r="33" spans="1:17" s="213" customFormat="1" ht="12.75" customHeight="1">
      <c r="A33" s="207">
        <v>4</v>
      </c>
      <c r="B33" s="207" t="s">
        <v>61</v>
      </c>
      <c r="C33" s="204" t="s">
        <v>175</v>
      </c>
      <c r="D33" s="208" t="s">
        <v>109</v>
      </c>
      <c r="E33" s="209">
        <v>1</v>
      </c>
      <c r="F33" s="27"/>
      <c r="G33" s="624"/>
      <c r="H33" s="625"/>
      <c r="I33" s="624"/>
      <c r="J33" s="624"/>
      <c r="K33" s="624"/>
      <c r="L33" s="624"/>
      <c r="M33" s="624"/>
      <c r="N33" s="624"/>
      <c r="O33" s="624"/>
      <c r="P33" s="626"/>
    </row>
    <row r="34" spans="1:17" s="213" customFormat="1" ht="12.75" customHeight="1">
      <c r="A34" s="207">
        <v>5</v>
      </c>
      <c r="B34" s="207" t="s">
        <v>61</v>
      </c>
      <c r="C34" s="204" t="s">
        <v>176</v>
      </c>
      <c r="D34" s="208" t="s">
        <v>109</v>
      </c>
      <c r="E34" s="209">
        <v>1</v>
      </c>
      <c r="F34" s="27"/>
      <c r="G34" s="624"/>
      <c r="H34" s="625"/>
      <c r="I34" s="624"/>
      <c r="J34" s="624"/>
      <c r="K34" s="624"/>
      <c r="L34" s="624"/>
      <c r="M34" s="624"/>
      <c r="N34" s="624"/>
      <c r="O34" s="624"/>
      <c r="P34" s="626"/>
    </row>
    <row r="35" spans="1:17" s="213" customFormat="1" ht="12.75" customHeight="1">
      <c r="A35" s="207">
        <v>6</v>
      </c>
      <c r="B35" s="207" t="s">
        <v>61</v>
      </c>
      <c r="C35" s="204" t="s">
        <v>177</v>
      </c>
      <c r="D35" s="208" t="s">
        <v>92</v>
      </c>
      <c r="E35" s="209">
        <v>8</v>
      </c>
      <c r="F35" s="27"/>
      <c r="G35" s="624"/>
      <c r="H35" s="625"/>
      <c r="I35" s="624"/>
      <c r="J35" s="624"/>
      <c r="K35" s="624"/>
      <c r="L35" s="624"/>
      <c r="M35" s="624"/>
      <c r="N35" s="624"/>
      <c r="O35" s="624"/>
      <c r="P35" s="626"/>
    </row>
    <row r="36" spans="1:17" s="213" customFormat="1" ht="12.75" customHeight="1">
      <c r="A36" s="207">
        <v>7</v>
      </c>
      <c r="B36" s="207" t="s">
        <v>61</v>
      </c>
      <c r="C36" s="204" t="s">
        <v>178</v>
      </c>
      <c r="D36" s="208" t="s">
        <v>97</v>
      </c>
      <c r="E36" s="209">
        <v>20</v>
      </c>
      <c r="F36" s="27"/>
      <c r="G36" s="624"/>
      <c r="H36" s="625"/>
      <c r="I36" s="624"/>
      <c r="J36" s="624"/>
      <c r="K36" s="624"/>
      <c r="L36" s="624"/>
      <c r="M36" s="624"/>
      <c r="N36" s="624"/>
      <c r="O36" s="624"/>
      <c r="P36" s="626"/>
    </row>
    <row r="37" spans="1:17" s="213" customFormat="1" ht="12.75" customHeight="1">
      <c r="A37" s="207">
        <v>8</v>
      </c>
      <c r="B37" s="207" t="s">
        <v>61</v>
      </c>
      <c r="C37" s="204" t="s">
        <v>179</v>
      </c>
      <c r="D37" s="208" t="s">
        <v>97</v>
      </c>
      <c r="E37" s="209">
        <v>4</v>
      </c>
      <c r="F37" s="27"/>
      <c r="G37" s="624"/>
      <c r="H37" s="625"/>
      <c r="I37" s="624"/>
      <c r="J37" s="624"/>
      <c r="K37" s="624"/>
      <c r="L37" s="624"/>
      <c r="M37" s="624"/>
      <c r="N37" s="624"/>
      <c r="O37" s="624"/>
      <c r="P37" s="626"/>
    </row>
    <row r="38" spans="1:17" s="213" customFormat="1" ht="12.75" customHeight="1">
      <c r="A38" s="207">
        <v>9</v>
      </c>
      <c r="B38" s="207" t="s">
        <v>61</v>
      </c>
      <c r="C38" s="204" t="s">
        <v>180</v>
      </c>
      <c r="D38" s="208" t="s">
        <v>97</v>
      </c>
      <c r="E38" s="209">
        <v>4</v>
      </c>
      <c r="F38" s="27"/>
      <c r="G38" s="624"/>
      <c r="H38" s="625"/>
      <c r="I38" s="624"/>
      <c r="J38" s="624"/>
      <c r="K38" s="624"/>
      <c r="L38" s="624"/>
      <c r="M38" s="624"/>
      <c r="N38" s="624"/>
      <c r="O38" s="624"/>
      <c r="P38" s="626"/>
    </row>
    <row r="39" spans="1:17" s="213" customFormat="1" ht="12.75" customHeight="1">
      <c r="A39" s="207">
        <v>10</v>
      </c>
      <c r="B39" s="207" t="s">
        <v>61</v>
      </c>
      <c r="C39" s="204" t="s">
        <v>181</v>
      </c>
      <c r="D39" s="208" t="s">
        <v>109</v>
      </c>
      <c r="E39" s="209">
        <v>1</v>
      </c>
      <c r="F39" s="27"/>
      <c r="G39" s="624"/>
      <c r="H39" s="625"/>
      <c r="I39" s="624"/>
      <c r="J39" s="624"/>
      <c r="K39" s="624"/>
      <c r="L39" s="624"/>
      <c r="M39" s="624"/>
      <c r="N39" s="624"/>
      <c r="O39" s="624"/>
      <c r="P39" s="626"/>
    </row>
    <row r="40" spans="1:17" s="213" customFormat="1" ht="12.75" customHeight="1">
      <c r="A40" s="207">
        <v>11</v>
      </c>
      <c r="B40" s="207" t="s">
        <v>61</v>
      </c>
      <c r="C40" s="204" t="s">
        <v>182</v>
      </c>
      <c r="D40" s="208" t="s">
        <v>97</v>
      </c>
      <c r="E40" s="209">
        <v>18</v>
      </c>
      <c r="F40" s="27"/>
      <c r="G40" s="624"/>
      <c r="H40" s="625"/>
      <c r="I40" s="624"/>
      <c r="J40" s="624"/>
      <c r="K40" s="624"/>
      <c r="L40" s="624"/>
      <c r="M40" s="624"/>
      <c r="N40" s="624"/>
      <c r="O40" s="624"/>
      <c r="P40" s="626"/>
    </row>
    <row r="41" spans="1:17" s="213" customFormat="1" ht="12.75" customHeight="1">
      <c r="A41" s="207">
        <v>12</v>
      </c>
      <c r="B41" s="207" t="s">
        <v>61</v>
      </c>
      <c r="C41" s="204" t="s">
        <v>183</v>
      </c>
      <c r="D41" s="208" t="s">
        <v>109</v>
      </c>
      <c r="E41" s="209">
        <v>1</v>
      </c>
      <c r="F41" s="27"/>
      <c r="G41" s="624"/>
      <c r="H41" s="625"/>
      <c r="I41" s="624"/>
      <c r="J41" s="624"/>
      <c r="K41" s="624"/>
      <c r="L41" s="624"/>
      <c r="M41" s="624"/>
      <c r="N41" s="624"/>
      <c r="O41" s="624"/>
      <c r="P41" s="626"/>
    </row>
    <row r="42" spans="1:17" s="213" customFormat="1" ht="12.75" customHeight="1">
      <c r="A42" s="207">
        <v>13</v>
      </c>
      <c r="B42" s="207" t="s">
        <v>61</v>
      </c>
      <c r="C42" s="204" t="s">
        <v>184</v>
      </c>
      <c r="D42" s="208" t="s">
        <v>109</v>
      </c>
      <c r="E42" s="209">
        <v>1</v>
      </c>
      <c r="F42" s="27"/>
      <c r="G42" s="624"/>
      <c r="H42" s="625"/>
      <c r="I42" s="624"/>
      <c r="J42" s="624"/>
      <c r="K42" s="624"/>
      <c r="L42" s="624"/>
      <c r="M42" s="624"/>
      <c r="N42" s="624"/>
      <c r="O42" s="624"/>
      <c r="P42" s="626"/>
    </row>
    <row r="43" spans="1:17" s="213" customFormat="1" ht="12.95" customHeight="1">
      <c r="A43" s="212"/>
      <c r="B43" s="207"/>
      <c r="C43" s="205" t="s">
        <v>185</v>
      </c>
      <c r="D43" s="212"/>
      <c r="E43" s="209"/>
      <c r="F43" s="27"/>
      <c r="G43" s="624"/>
      <c r="H43" s="625"/>
      <c r="I43" s="624"/>
      <c r="J43" s="624"/>
      <c r="K43" s="624"/>
      <c r="L43" s="624"/>
      <c r="M43" s="624"/>
      <c r="N43" s="624"/>
      <c r="O43" s="624"/>
      <c r="P43" s="626"/>
    </row>
    <row r="44" spans="1:17" s="213" customFormat="1" ht="12.95" customHeight="1">
      <c r="A44" s="207">
        <v>1</v>
      </c>
      <c r="B44" s="207" t="s">
        <v>61</v>
      </c>
      <c r="C44" s="204" t="s">
        <v>186</v>
      </c>
      <c r="D44" s="208" t="s">
        <v>125</v>
      </c>
      <c r="E44" s="209">
        <v>2.8</v>
      </c>
      <c r="F44" s="27"/>
      <c r="G44" s="624"/>
      <c r="H44" s="625"/>
      <c r="I44" s="624"/>
      <c r="J44" s="624"/>
      <c r="K44" s="624"/>
      <c r="L44" s="624"/>
      <c r="M44" s="624"/>
      <c r="N44" s="624"/>
      <c r="O44" s="624"/>
      <c r="P44" s="626"/>
    </row>
    <row r="45" spans="1:17" s="213" customFormat="1" ht="26.1" customHeight="1">
      <c r="A45" s="207">
        <v>2</v>
      </c>
      <c r="B45" s="207" t="s">
        <v>61</v>
      </c>
      <c r="C45" s="204" t="s">
        <v>187</v>
      </c>
      <c r="D45" s="208" t="s">
        <v>125</v>
      </c>
      <c r="E45" s="209">
        <v>19.2</v>
      </c>
      <c r="F45" s="27"/>
      <c r="G45" s="624"/>
      <c r="H45" s="625"/>
      <c r="I45" s="624"/>
      <c r="J45" s="624"/>
      <c r="K45" s="624"/>
      <c r="L45" s="624"/>
      <c r="M45" s="624"/>
      <c r="N45" s="624"/>
      <c r="O45" s="624"/>
      <c r="P45" s="626"/>
    </row>
    <row r="46" spans="1:17" s="213" customFormat="1" ht="12.95" customHeight="1">
      <c r="A46" s="207">
        <v>3</v>
      </c>
      <c r="B46" s="207" t="s">
        <v>61</v>
      </c>
      <c r="C46" s="204" t="s">
        <v>188</v>
      </c>
      <c r="D46" s="208" t="s">
        <v>92</v>
      </c>
      <c r="E46" s="209">
        <v>1</v>
      </c>
      <c r="F46" s="27"/>
      <c r="G46" s="624"/>
      <c r="H46" s="625"/>
      <c r="I46" s="624"/>
      <c r="J46" s="624"/>
      <c r="K46" s="624"/>
      <c r="L46" s="624"/>
      <c r="M46" s="624"/>
      <c r="N46" s="624"/>
      <c r="O46" s="624"/>
      <c r="P46" s="626"/>
    </row>
    <row r="47" spans="1:17" ht="14.25" customHeight="1" thickBot="1">
      <c r="A47" s="45"/>
      <c r="B47" s="46"/>
      <c r="C47" s="47"/>
      <c r="D47" s="48"/>
      <c r="E47" s="49"/>
      <c r="F47" s="629"/>
      <c r="G47" s="629"/>
      <c r="H47" s="629"/>
      <c r="I47" s="629"/>
      <c r="J47" s="629"/>
      <c r="K47" s="629"/>
      <c r="L47" s="629"/>
      <c r="M47" s="629"/>
      <c r="N47" s="629"/>
      <c r="O47" s="630"/>
      <c r="P47" s="631"/>
      <c r="Q47" s="8"/>
    </row>
    <row r="48" spans="1:17" ht="13.5" thickBot="1">
      <c r="A48" s="124"/>
      <c r="B48" s="125"/>
      <c r="C48" s="725" t="s">
        <v>65</v>
      </c>
      <c r="D48" s="726"/>
      <c r="E48" s="726"/>
      <c r="F48" s="726"/>
      <c r="G48" s="726"/>
      <c r="H48" s="726"/>
      <c r="I48" s="726"/>
      <c r="J48" s="726"/>
      <c r="K48" s="727"/>
      <c r="L48" s="632">
        <f>SUM(L20:L47)</f>
        <v>0</v>
      </c>
      <c r="M48" s="632">
        <f>SUM(M20:M47)</f>
        <v>0</v>
      </c>
      <c r="N48" s="632">
        <f>SUM(N20:N47)</f>
        <v>0</v>
      </c>
      <c r="O48" s="632">
        <f>SUM(O20:O47)</f>
        <v>0</v>
      </c>
      <c r="P48" s="633">
        <f>SUM(P20:P47)</f>
        <v>0</v>
      </c>
    </row>
    <row r="49" spans="1:15" s="33" customFormat="1">
      <c r="C49" s="34"/>
      <c r="D49" s="34"/>
      <c r="E49" s="34"/>
    </row>
    <row r="50" spans="1:15" s="33" customFormat="1">
      <c r="A50" s="710" t="s">
        <v>14</v>
      </c>
      <c r="B50" s="710"/>
      <c r="C50" s="52">
        <f>PBK!C41</f>
        <v>0</v>
      </c>
      <c r="D50" s="728">
        <f>PBK!D41</f>
        <v>0</v>
      </c>
      <c r="E50" s="729"/>
      <c r="G50" s="710" t="s">
        <v>39</v>
      </c>
      <c r="H50" s="710"/>
      <c r="I50" s="730">
        <f>PBK!C46</f>
        <v>0</v>
      </c>
      <c r="J50" s="730"/>
      <c r="K50" s="730"/>
      <c r="L50" s="730"/>
      <c r="M50" s="730"/>
      <c r="N50" s="731">
        <f>D50</f>
        <v>0</v>
      </c>
      <c r="O50" s="710"/>
    </row>
    <row r="51" spans="1:15" s="33" customFormat="1">
      <c r="C51" s="53" t="s">
        <v>45</v>
      </c>
      <c r="D51" s="34"/>
      <c r="E51" s="34"/>
      <c r="K51" s="53" t="s">
        <v>45</v>
      </c>
    </row>
    <row r="52" spans="1:15" s="33" customFormat="1">
      <c r="C52" s="34"/>
      <c r="D52" s="34"/>
      <c r="E52" s="34"/>
    </row>
    <row r="53" spans="1:15" s="33" customFormat="1">
      <c r="A53" s="710" t="s">
        <v>15</v>
      </c>
      <c r="B53" s="710"/>
      <c r="C53" s="34">
        <f>PBK!C44</f>
        <v>0</v>
      </c>
      <c r="D53" s="34"/>
      <c r="E53" s="34"/>
      <c r="G53" s="710"/>
      <c r="H53" s="710"/>
      <c r="I53" s="33">
        <f>PBK!C49</f>
        <v>0</v>
      </c>
    </row>
    <row r="54" spans="1:15" s="33" customFormat="1">
      <c r="C54" s="34"/>
      <c r="D54" s="34"/>
      <c r="E54" s="34"/>
    </row>
    <row r="55" spans="1:15" s="33" customFormat="1">
      <c r="C55" s="34"/>
      <c r="D55" s="34"/>
      <c r="E55" s="34"/>
    </row>
    <row r="56" spans="1:15" s="33" customFormat="1">
      <c r="C56" s="34"/>
      <c r="D56" s="34"/>
      <c r="E56" s="34"/>
    </row>
    <row r="57" spans="1:15" s="33" customFormat="1">
      <c r="C57" s="34"/>
      <c r="D57" s="34"/>
      <c r="E57" s="34"/>
    </row>
    <row r="58" spans="1:15" s="33" customFormat="1">
      <c r="C58" s="34"/>
      <c r="D58" s="34"/>
      <c r="E58" s="34"/>
    </row>
    <row r="59" spans="1:15" s="33" customFormat="1">
      <c r="C59" s="34"/>
      <c r="D59" s="34"/>
      <c r="E59" s="34"/>
    </row>
    <row r="60" spans="1:15" s="33" customFormat="1">
      <c r="C60" s="34"/>
      <c r="D60" s="34"/>
      <c r="E60" s="34"/>
    </row>
    <row r="61" spans="1:15" s="33" customFormat="1">
      <c r="C61" s="34"/>
      <c r="D61" s="34"/>
      <c r="E61" s="34"/>
    </row>
    <row r="62" spans="1:15" s="33" customFormat="1">
      <c r="C62" s="34"/>
      <c r="D62" s="34"/>
      <c r="E62" s="34"/>
    </row>
    <row r="63" spans="1:15" s="33" customFormat="1">
      <c r="C63" s="34"/>
      <c r="D63" s="34"/>
      <c r="E63" s="34"/>
    </row>
    <row r="64" spans="1:15" s="33" customFormat="1">
      <c r="C64" s="34"/>
      <c r="D64" s="34"/>
      <c r="E64" s="34"/>
    </row>
    <row r="65" spans="3:5" s="33" customFormat="1">
      <c r="C65" s="34"/>
      <c r="D65" s="34"/>
      <c r="E65" s="34"/>
    </row>
    <row r="66" spans="3:5" s="33" customFormat="1">
      <c r="C66" s="34"/>
      <c r="D66" s="34"/>
      <c r="E66" s="34"/>
    </row>
    <row r="67" spans="3:5" s="33" customFormat="1">
      <c r="C67" s="34"/>
      <c r="D67" s="34"/>
      <c r="E67" s="34"/>
    </row>
    <row r="68" spans="3:5" s="33" customFormat="1">
      <c r="C68" s="34"/>
      <c r="D68" s="34"/>
      <c r="E68" s="34"/>
    </row>
    <row r="69" spans="3:5" s="33" customFormat="1">
      <c r="C69" s="34"/>
      <c r="D69" s="34"/>
      <c r="E69" s="34"/>
    </row>
    <row r="70" spans="3:5" s="33" customFormat="1">
      <c r="C70" s="34"/>
      <c r="D70" s="34"/>
      <c r="E70" s="34"/>
    </row>
    <row r="71" spans="3:5" s="33" customFormat="1">
      <c r="C71" s="34"/>
      <c r="D71" s="34"/>
      <c r="E71" s="34"/>
    </row>
    <row r="72" spans="3:5" s="33" customFormat="1">
      <c r="C72" s="34"/>
      <c r="D72" s="34"/>
      <c r="E72" s="34"/>
    </row>
    <row r="73" spans="3:5" s="33" customFormat="1">
      <c r="C73" s="34"/>
      <c r="D73" s="34"/>
      <c r="E73" s="34"/>
    </row>
    <row r="74" spans="3:5" s="33" customFormat="1">
      <c r="C74" s="34"/>
      <c r="D74" s="34"/>
      <c r="E74" s="34"/>
    </row>
    <row r="75" spans="3:5" s="33" customFormat="1">
      <c r="C75" s="34"/>
      <c r="D75" s="34"/>
      <c r="E75" s="34"/>
    </row>
    <row r="76" spans="3:5" s="33" customFormat="1">
      <c r="C76" s="34"/>
      <c r="D76" s="34"/>
      <c r="E76" s="34"/>
    </row>
    <row r="77" spans="3:5" s="33" customFormat="1">
      <c r="C77" s="34"/>
      <c r="D77" s="34"/>
      <c r="E77" s="34"/>
    </row>
    <row r="78" spans="3:5" s="33" customFormat="1">
      <c r="C78" s="34"/>
      <c r="D78" s="34"/>
      <c r="E78" s="34"/>
    </row>
    <row r="79" spans="3:5" s="33" customFormat="1">
      <c r="C79" s="34"/>
      <c r="D79" s="34"/>
      <c r="E79" s="34"/>
    </row>
    <row r="80" spans="3:5" s="33" customFormat="1">
      <c r="C80" s="34"/>
      <c r="D80" s="34"/>
      <c r="E80" s="34"/>
    </row>
    <row r="81" spans="3:5" s="33" customFormat="1">
      <c r="C81" s="34"/>
      <c r="D81" s="34"/>
      <c r="E81" s="34"/>
    </row>
    <row r="82" spans="3:5" s="33" customFormat="1">
      <c r="C82" s="34"/>
      <c r="D82" s="34"/>
      <c r="E82" s="34"/>
    </row>
    <row r="83" spans="3:5" s="33" customFormat="1">
      <c r="C83" s="34"/>
      <c r="D83" s="34"/>
      <c r="E83" s="34"/>
    </row>
    <row r="84" spans="3:5" s="33" customFormat="1">
      <c r="C84" s="34"/>
      <c r="D84" s="34"/>
      <c r="E84" s="34"/>
    </row>
    <row r="85" spans="3:5" s="33" customFormat="1">
      <c r="C85" s="34"/>
      <c r="D85" s="34"/>
      <c r="E85" s="34"/>
    </row>
    <row r="86" spans="3:5" s="33" customFormat="1">
      <c r="C86" s="34"/>
      <c r="D86" s="34"/>
      <c r="E86" s="34"/>
    </row>
    <row r="87" spans="3:5" s="33" customFormat="1">
      <c r="C87" s="34"/>
      <c r="D87" s="34"/>
      <c r="E87" s="34"/>
    </row>
    <row r="88" spans="3:5" s="33" customFormat="1">
      <c r="C88" s="34"/>
      <c r="D88" s="34"/>
      <c r="E88" s="34"/>
    </row>
    <row r="89" spans="3:5" s="33" customFormat="1">
      <c r="C89" s="34"/>
      <c r="D89" s="34"/>
      <c r="E89" s="34"/>
    </row>
    <row r="90" spans="3:5" s="33" customFormat="1">
      <c r="C90" s="34"/>
      <c r="D90" s="34"/>
      <c r="E90" s="34"/>
    </row>
    <row r="91" spans="3:5" s="33" customFormat="1">
      <c r="C91" s="34"/>
      <c r="D91" s="34"/>
      <c r="E91" s="34"/>
    </row>
    <row r="92" spans="3:5" s="33" customFormat="1">
      <c r="C92" s="34"/>
      <c r="D92" s="34"/>
      <c r="E92" s="34"/>
    </row>
    <row r="93" spans="3:5" s="33" customFormat="1">
      <c r="C93" s="34"/>
      <c r="D93" s="34"/>
      <c r="E93" s="34"/>
    </row>
    <row r="94" spans="3:5" s="33" customFormat="1">
      <c r="C94" s="34"/>
      <c r="D94" s="34"/>
      <c r="E94" s="34"/>
    </row>
    <row r="95" spans="3:5" s="33" customFormat="1">
      <c r="C95" s="34"/>
      <c r="D95" s="34"/>
      <c r="E95" s="34"/>
    </row>
    <row r="96" spans="3:5" s="33" customFormat="1">
      <c r="C96" s="34"/>
      <c r="D96" s="34"/>
      <c r="E96" s="34"/>
    </row>
    <row r="97" spans="3:5" s="33" customFormat="1">
      <c r="C97" s="34"/>
      <c r="D97" s="34"/>
      <c r="E97" s="34"/>
    </row>
    <row r="98" spans="3:5" s="33" customFormat="1">
      <c r="C98" s="34"/>
      <c r="D98" s="34"/>
      <c r="E98" s="34"/>
    </row>
    <row r="99" spans="3:5" s="33" customFormat="1">
      <c r="C99" s="34"/>
      <c r="D99" s="34"/>
      <c r="E99" s="34"/>
    </row>
    <row r="100" spans="3:5" s="33" customFormat="1">
      <c r="C100" s="34"/>
      <c r="D100" s="34"/>
      <c r="E100" s="34"/>
    </row>
    <row r="101" spans="3:5" s="33" customFormat="1">
      <c r="C101" s="34"/>
      <c r="D101" s="34"/>
      <c r="E101" s="34"/>
    </row>
    <row r="102" spans="3:5" s="33" customFormat="1">
      <c r="C102" s="34"/>
      <c r="D102" s="34"/>
      <c r="E102" s="34"/>
    </row>
    <row r="103" spans="3:5" s="33" customFormat="1">
      <c r="C103" s="34"/>
      <c r="D103" s="34"/>
      <c r="E103" s="34"/>
    </row>
    <row r="104" spans="3:5" s="33" customFormat="1">
      <c r="C104" s="34"/>
      <c r="D104" s="34"/>
      <c r="E104" s="34"/>
    </row>
    <row r="105" spans="3:5" s="33" customFormat="1">
      <c r="C105" s="34"/>
      <c r="D105" s="34"/>
      <c r="E105" s="34"/>
    </row>
    <row r="106" spans="3:5" s="33" customFormat="1">
      <c r="C106" s="34"/>
      <c r="D106" s="34"/>
      <c r="E106" s="34"/>
    </row>
    <row r="107" spans="3:5" s="33" customFormat="1">
      <c r="C107" s="34"/>
      <c r="D107" s="34"/>
      <c r="E107" s="34"/>
    </row>
    <row r="108" spans="3:5" s="33" customFormat="1">
      <c r="C108" s="34"/>
      <c r="D108" s="34"/>
      <c r="E108" s="34"/>
    </row>
    <row r="109" spans="3:5" s="33" customFormat="1">
      <c r="C109" s="34"/>
      <c r="D109" s="34"/>
      <c r="E109" s="34"/>
    </row>
    <row r="110" spans="3:5" s="33" customFormat="1">
      <c r="C110" s="34"/>
      <c r="D110" s="34"/>
      <c r="E110" s="34"/>
    </row>
    <row r="111" spans="3:5" s="33" customFormat="1">
      <c r="C111" s="34"/>
      <c r="D111" s="34"/>
      <c r="E111" s="34"/>
    </row>
    <row r="112" spans="3:5" s="33" customFormat="1">
      <c r="C112" s="34"/>
      <c r="D112" s="34"/>
      <c r="E112" s="34"/>
    </row>
    <row r="113" spans="3:5" s="33" customFormat="1">
      <c r="C113" s="34"/>
      <c r="D113" s="34"/>
      <c r="E113" s="34"/>
    </row>
    <row r="114" spans="3:5" s="33" customFormat="1">
      <c r="C114" s="34"/>
      <c r="D114" s="34"/>
      <c r="E114" s="34"/>
    </row>
    <row r="115" spans="3:5" s="33" customFormat="1">
      <c r="C115" s="34"/>
      <c r="D115" s="34"/>
      <c r="E115" s="34"/>
    </row>
    <row r="116" spans="3:5" s="33" customFormat="1">
      <c r="C116" s="34"/>
      <c r="D116" s="34"/>
      <c r="E116" s="34"/>
    </row>
    <row r="117" spans="3:5" s="33" customFormat="1">
      <c r="C117" s="34"/>
      <c r="D117" s="34"/>
      <c r="E117" s="34"/>
    </row>
    <row r="118" spans="3:5" s="33" customFormat="1">
      <c r="C118" s="34"/>
      <c r="D118" s="34"/>
      <c r="E118" s="34"/>
    </row>
    <row r="119" spans="3:5" s="33" customFormat="1">
      <c r="C119" s="34"/>
      <c r="D119" s="34"/>
      <c r="E119" s="34"/>
    </row>
    <row r="120" spans="3:5" s="33" customFormat="1">
      <c r="C120" s="34"/>
      <c r="D120" s="34"/>
      <c r="E120" s="34"/>
    </row>
    <row r="121" spans="3:5" s="33" customFormat="1">
      <c r="C121" s="34"/>
      <c r="D121" s="34"/>
      <c r="E121" s="34"/>
    </row>
    <row r="122" spans="3:5" s="33" customFormat="1">
      <c r="C122" s="34"/>
      <c r="D122" s="34"/>
      <c r="E122" s="34"/>
    </row>
    <row r="123" spans="3:5" s="33" customFormat="1">
      <c r="C123" s="34"/>
      <c r="D123" s="34"/>
      <c r="E123" s="34"/>
    </row>
    <row r="124" spans="3:5" s="33" customFormat="1">
      <c r="C124" s="34"/>
      <c r="D124" s="34"/>
      <c r="E124" s="34"/>
    </row>
    <row r="125" spans="3:5" s="33" customFormat="1">
      <c r="C125" s="34"/>
      <c r="D125" s="34"/>
      <c r="E125" s="34"/>
    </row>
    <row r="126" spans="3:5" s="33" customFormat="1">
      <c r="C126" s="34"/>
      <c r="D126" s="34"/>
      <c r="E126" s="34"/>
    </row>
    <row r="127" spans="3:5" s="33" customFormat="1">
      <c r="C127" s="34"/>
      <c r="D127" s="34"/>
      <c r="E127" s="34"/>
    </row>
    <row r="128" spans="3:5" s="33" customFormat="1">
      <c r="C128" s="34"/>
      <c r="D128" s="34"/>
      <c r="E128" s="34"/>
    </row>
    <row r="129" spans="3:5" s="33" customFormat="1">
      <c r="C129" s="34"/>
      <c r="D129" s="34"/>
      <c r="E129" s="34"/>
    </row>
    <row r="130" spans="3:5" s="33" customFormat="1">
      <c r="C130" s="34"/>
      <c r="D130" s="34"/>
      <c r="E130" s="34"/>
    </row>
    <row r="131" spans="3:5" s="33" customFormat="1">
      <c r="C131" s="34"/>
      <c r="D131" s="34"/>
      <c r="E131" s="34"/>
    </row>
    <row r="132" spans="3:5" s="33" customFormat="1">
      <c r="C132" s="34"/>
      <c r="D132" s="34"/>
      <c r="E132" s="34"/>
    </row>
    <row r="133" spans="3:5" s="33" customFormat="1">
      <c r="C133" s="34"/>
      <c r="D133" s="34"/>
      <c r="E133" s="34"/>
    </row>
    <row r="134" spans="3:5" s="33" customFormat="1">
      <c r="C134" s="34"/>
      <c r="D134" s="34"/>
      <c r="E134" s="34"/>
    </row>
    <row r="135" spans="3:5" s="33" customFormat="1">
      <c r="C135" s="34"/>
      <c r="D135" s="34"/>
      <c r="E135" s="34"/>
    </row>
    <row r="136" spans="3:5" s="33" customFormat="1">
      <c r="C136" s="34"/>
      <c r="D136" s="34"/>
      <c r="E136" s="34"/>
    </row>
    <row r="137" spans="3:5" s="33" customFormat="1">
      <c r="C137" s="34"/>
      <c r="D137" s="34"/>
      <c r="E137" s="34"/>
    </row>
    <row r="138" spans="3:5" s="33" customFormat="1">
      <c r="C138" s="34"/>
      <c r="D138" s="34"/>
      <c r="E138" s="34"/>
    </row>
    <row r="139" spans="3:5" s="33" customFormat="1">
      <c r="C139" s="34"/>
      <c r="D139" s="34"/>
      <c r="E139" s="34"/>
    </row>
    <row r="140" spans="3:5" s="33" customFormat="1">
      <c r="C140" s="34"/>
      <c r="D140" s="34"/>
      <c r="E140" s="34"/>
    </row>
    <row r="141" spans="3:5" s="33" customFormat="1">
      <c r="C141" s="34"/>
      <c r="D141" s="34"/>
      <c r="E141" s="34"/>
    </row>
    <row r="142" spans="3:5" s="33" customFormat="1">
      <c r="C142" s="34"/>
      <c r="D142" s="34"/>
      <c r="E142" s="34"/>
    </row>
    <row r="143" spans="3:5" s="33" customFormat="1">
      <c r="C143" s="34"/>
      <c r="D143" s="34"/>
      <c r="E143" s="34"/>
    </row>
    <row r="144" spans="3:5" s="33" customFormat="1">
      <c r="C144" s="34"/>
      <c r="D144" s="34"/>
      <c r="E144" s="34"/>
    </row>
    <row r="145" spans="3:5" s="33" customFormat="1">
      <c r="C145" s="34"/>
      <c r="D145" s="34"/>
      <c r="E145" s="34"/>
    </row>
    <row r="146" spans="3:5" s="33" customFormat="1">
      <c r="C146" s="34"/>
      <c r="D146" s="34"/>
      <c r="E146" s="34"/>
    </row>
    <row r="147" spans="3:5" s="33" customFormat="1">
      <c r="C147" s="34"/>
      <c r="D147" s="34"/>
      <c r="E147" s="34"/>
    </row>
    <row r="148" spans="3:5" s="33" customFormat="1">
      <c r="C148" s="34"/>
      <c r="D148" s="34"/>
      <c r="E148" s="34"/>
    </row>
    <row r="149" spans="3:5" s="33" customFormat="1">
      <c r="C149" s="34"/>
      <c r="D149" s="34"/>
      <c r="E149" s="34"/>
    </row>
    <row r="150" spans="3:5" s="33" customFormat="1">
      <c r="C150" s="34"/>
      <c r="D150" s="34"/>
      <c r="E150" s="34"/>
    </row>
    <row r="151" spans="3:5" s="33" customFormat="1">
      <c r="C151" s="34"/>
      <c r="D151" s="34"/>
      <c r="E151" s="34"/>
    </row>
    <row r="152" spans="3:5" s="33" customFormat="1">
      <c r="C152" s="34"/>
      <c r="D152" s="34"/>
      <c r="E152" s="34"/>
    </row>
    <row r="153" spans="3:5" s="33" customFormat="1">
      <c r="C153" s="34"/>
      <c r="D153" s="34"/>
      <c r="E153" s="34"/>
    </row>
    <row r="154" spans="3:5" s="33" customFormat="1">
      <c r="C154" s="34"/>
      <c r="D154" s="34"/>
      <c r="E154" s="34"/>
    </row>
    <row r="155" spans="3:5" s="33" customFormat="1">
      <c r="C155" s="34"/>
      <c r="D155" s="34"/>
      <c r="E155" s="34"/>
    </row>
    <row r="156" spans="3:5" s="33" customFormat="1">
      <c r="C156" s="34"/>
      <c r="D156" s="34"/>
      <c r="E156" s="34"/>
    </row>
    <row r="157" spans="3:5" s="33" customFormat="1">
      <c r="C157" s="34"/>
      <c r="D157" s="34"/>
      <c r="E157" s="34"/>
    </row>
    <row r="158" spans="3:5" s="33" customFormat="1">
      <c r="C158" s="34"/>
      <c r="D158" s="34"/>
      <c r="E158" s="34"/>
    </row>
    <row r="159" spans="3:5" s="33" customFormat="1">
      <c r="C159" s="34"/>
      <c r="D159" s="34"/>
      <c r="E159" s="34"/>
    </row>
    <row r="160" spans="3:5" s="33" customFormat="1">
      <c r="C160" s="34"/>
      <c r="D160" s="34"/>
      <c r="E160" s="34"/>
    </row>
    <row r="161" spans="3:5" s="33" customFormat="1">
      <c r="C161" s="34"/>
      <c r="D161" s="34"/>
      <c r="E161" s="34"/>
    </row>
    <row r="162" spans="3:5" s="33" customFormat="1">
      <c r="C162" s="34"/>
      <c r="D162" s="34"/>
      <c r="E162" s="34"/>
    </row>
    <row r="163" spans="3:5" s="33" customFormat="1">
      <c r="C163" s="34"/>
      <c r="D163" s="34"/>
      <c r="E163" s="34"/>
    </row>
    <row r="164" spans="3:5" s="33" customFormat="1">
      <c r="C164" s="34"/>
      <c r="D164" s="34"/>
      <c r="E164" s="34"/>
    </row>
    <row r="165" spans="3:5" s="33" customFormat="1">
      <c r="C165" s="34"/>
      <c r="D165" s="34"/>
      <c r="E165" s="34"/>
    </row>
    <row r="166" spans="3:5" s="33" customFormat="1">
      <c r="C166" s="34"/>
      <c r="D166" s="34"/>
      <c r="E166" s="34"/>
    </row>
    <row r="167" spans="3:5" s="33" customFormat="1">
      <c r="C167" s="34"/>
      <c r="D167" s="34"/>
      <c r="E167" s="34"/>
    </row>
    <row r="168" spans="3:5" s="33" customFormat="1">
      <c r="C168" s="34"/>
      <c r="D168" s="34"/>
      <c r="E168" s="34"/>
    </row>
    <row r="169" spans="3:5" s="33" customFormat="1">
      <c r="C169" s="34"/>
      <c r="D169" s="34"/>
      <c r="E169" s="34"/>
    </row>
    <row r="170" spans="3:5" s="33" customFormat="1">
      <c r="C170" s="34"/>
      <c r="D170" s="34"/>
      <c r="E170" s="34"/>
    </row>
    <row r="171" spans="3:5" s="33" customFormat="1">
      <c r="C171" s="34"/>
      <c r="D171" s="34"/>
      <c r="E171" s="34"/>
    </row>
    <row r="172" spans="3:5" s="33" customFormat="1">
      <c r="C172" s="34"/>
      <c r="D172" s="34"/>
      <c r="E172" s="34"/>
    </row>
    <row r="173" spans="3:5" s="33" customFormat="1">
      <c r="C173" s="34"/>
      <c r="D173" s="34"/>
      <c r="E173" s="34"/>
    </row>
    <row r="174" spans="3:5" s="33" customFormat="1">
      <c r="C174" s="34"/>
      <c r="D174" s="34"/>
      <c r="E174" s="34"/>
    </row>
    <row r="175" spans="3:5" s="33" customFormat="1">
      <c r="C175" s="34"/>
      <c r="D175" s="34"/>
      <c r="E175" s="34"/>
    </row>
    <row r="176" spans="3:5" s="33" customFormat="1">
      <c r="C176" s="34"/>
      <c r="D176" s="34"/>
      <c r="E176" s="34"/>
    </row>
    <row r="177" spans="3:5" s="33" customFormat="1">
      <c r="C177" s="34"/>
      <c r="D177" s="34"/>
      <c r="E177" s="34"/>
    </row>
    <row r="178" spans="3:5" s="33" customFormat="1">
      <c r="C178" s="34"/>
      <c r="D178" s="34"/>
      <c r="E178" s="34"/>
    </row>
    <row r="179" spans="3:5" s="33" customFormat="1">
      <c r="C179" s="34"/>
      <c r="D179" s="34"/>
      <c r="E179" s="34"/>
    </row>
    <row r="180" spans="3:5" s="33" customFormat="1">
      <c r="C180" s="34"/>
      <c r="D180" s="34"/>
      <c r="E180" s="34"/>
    </row>
    <row r="181" spans="3:5" s="33" customFormat="1">
      <c r="C181" s="34"/>
      <c r="D181" s="34"/>
      <c r="E181" s="34"/>
    </row>
    <row r="182" spans="3:5" s="33" customFormat="1">
      <c r="C182" s="34"/>
      <c r="D182" s="34"/>
      <c r="E182" s="34"/>
    </row>
    <row r="183" spans="3:5" s="33" customFormat="1">
      <c r="C183" s="34"/>
      <c r="D183" s="34"/>
      <c r="E183" s="34"/>
    </row>
    <row r="184" spans="3:5" s="33" customFormat="1">
      <c r="C184" s="34"/>
      <c r="D184" s="34"/>
      <c r="E184" s="34"/>
    </row>
    <row r="185" spans="3:5" s="33" customFormat="1">
      <c r="C185" s="34"/>
      <c r="D185" s="34"/>
      <c r="E185" s="34"/>
    </row>
    <row r="186" spans="3:5" s="33" customFormat="1">
      <c r="C186" s="34"/>
      <c r="D186" s="34"/>
      <c r="E186" s="34"/>
    </row>
    <row r="187" spans="3:5" s="33" customFormat="1">
      <c r="C187" s="34"/>
      <c r="D187" s="34"/>
      <c r="E187" s="34"/>
    </row>
    <row r="188" spans="3:5" s="33" customFormat="1">
      <c r="C188" s="34"/>
      <c r="D188" s="34"/>
      <c r="E188" s="34"/>
    </row>
    <row r="189" spans="3:5" s="33" customFormat="1">
      <c r="C189" s="34"/>
      <c r="D189" s="34"/>
      <c r="E189" s="34"/>
    </row>
    <row r="190" spans="3:5" s="33" customFormat="1">
      <c r="C190" s="34"/>
      <c r="D190" s="34"/>
      <c r="E190" s="34"/>
    </row>
    <row r="191" spans="3:5" s="33" customFormat="1">
      <c r="C191" s="34"/>
      <c r="D191" s="34"/>
      <c r="E191" s="34"/>
    </row>
    <row r="192" spans="3:5" s="33" customFormat="1">
      <c r="C192" s="34"/>
      <c r="D192" s="34"/>
      <c r="E192" s="34"/>
    </row>
    <row r="193" spans="3:5" s="33" customFormat="1">
      <c r="C193" s="34"/>
      <c r="D193" s="34"/>
      <c r="E193" s="34"/>
    </row>
    <row r="194" spans="3:5" s="33" customFormat="1">
      <c r="C194" s="34"/>
      <c r="D194" s="34"/>
      <c r="E194" s="34"/>
    </row>
    <row r="195" spans="3:5" s="33" customFormat="1">
      <c r="C195" s="34"/>
      <c r="D195" s="34"/>
      <c r="E195" s="34"/>
    </row>
    <row r="196" spans="3:5" s="33" customFormat="1">
      <c r="C196" s="34"/>
      <c r="D196" s="34"/>
      <c r="E196" s="34"/>
    </row>
    <row r="197" spans="3:5" s="33" customFormat="1">
      <c r="C197" s="34"/>
      <c r="D197" s="34"/>
      <c r="E197" s="34"/>
    </row>
    <row r="198" spans="3:5" s="33" customFormat="1">
      <c r="C198" s="34"/>
      <c r="D198" s="34"/>
      <c r="E198" s="34"/>
    </row>
    <row r="199" spans="3:5" s="33" customFormat="1">
      <c r="C199" s="34"/>
      <c r="D199" s="34"/>
      <c r="E199" s="34"/>
    </row>
    <row r="200" spans="3:5" s="33" customFormat="1">
      <c r="C200" s="34"/>
      <c r="D200" s="34"/>
      <c r="E200" s="34"/>
    </row>
    <row r="201" spans="3:5" s="33" customFormat="1">
      <c r="C201" s="34"/>
      <c r="D201" s="34"/>
      <c r="E201" s="34"/>
    </row>
    <row r="202" spans="3:5" s="33" customFormat="1">
      <c r="C202" s="34"/>
      <c r="D202" s="34"/>
      <c r="E202" s="34"/>
    </row>
    <row r="203" spans="3:5" s="33" customFormat="1">
      <c r="C203" s="34"/>
      <c r="D203" s="34"/>
      <c r="E203" s="34"/>
    </row>
    <row r="204" spans="3:5" s="33" customFormat="1">
      <c r="C204" s="34"/>
      <c r="D204" s="34"/>
      <c r="E204" s="34"/>
    </row>
    <row r="205" spans="3:5" s="33" customFormat="1">
      <c r="C205" s="34"/>
      <c r="D205" s="34"/>
      <c r="E205" s="34"/>
    </row>
    <row r="206" spans="3:5" s="33" customFormat="1">
      <c r="C206" s="34"/>
      <c r="D206" s="34"/>
      <c r="E206" s="34"/>
    </row>
    <row r="207" spans="3:5" s="33" customFormat="1">
      <c r="C207" s="34"/>
      <c r="D207" s="34"/>
      <c r="E207" s="34"/>
    </row>
    <row r="208" spans="3:5" s="33" customFormat="1">
      <c r="C208" s="34"/>
      <c r="D208" s="34"/>
      <c r="E208" s="34"/>
    </row>
    <row r="209" spans="3:5" s="33" customFormat="1">
      <c r="C209" s="34"/>
      <c r="D209" s="34"/>
      <c r="E209" s="34"/>
    </row>
    <row r="210" spans="3:5" s="33" customFormat="1">
      <c r="C210" s="34"/>
      <c r="D210" s="34"/>
      <c r="E210" s="34"/>
    </row>
    <row r="211" spans="3:5" s="33" customFormat="1">
      <c r="C211" s="34"/>
      <c r="D211" s="34"/>
      <c r="E211" s="34"/>
    </row>
    <row r="212" spans="3:5" s="33" customFormat="1">
      <c r="C212" s="34"/>
      <c r="D212" s="34"/>
      <c r="E212" s="34"/>
    </row>
    <row r="213" spans="3:5" s="33" customFormat="1">
      <c r="C213" s="34"/>
      <c r="D213" s="34"/>
      <c r="E213" s="34"/>
    </row>
    <row r="214" spans="3:5" s="33" customFormat="1">
      <c r="C214" s="34"/>
      <c r="D214" s="34"/>
      <c r="E214" s="34"/>
    </row>
    <row r="215" spans="3:5" s="33" customFormat="1">
      <c r="C215" s="34"/>
      <c r="D215" s="34"/>
      <c r="E215" s="34"/>
    </row>
    <row r="216" spans="3:5" s="33" customFormat="1">
      <c r="C216" s="34"/>
      <c r="D216" s="34"/>
      <c r="E216" s="34"/>
    </row>
    <row r="217" spans="3:5" s="33" customFormat="1">
      <c r="C217" s="34"/>
      <c r="D217" s="34"/>
      <c r="E217" s="34"/>
    </row>
    <row r="218" spans="3:5" s="33" customFormat="1">
      <c r="C218" s="34"/>
      <c r="D218" s="34"/>
      <c r="E218" s="34"/>
    </row>
    <row r="219" spans="3:5" s="33" customFormat="1">
      <c r="C219" s="34"/>
      <c r="D219" s="34"/>
      <c r="E219" s="34"/>
    </row>
    <row r="220" spans="3:5" s="33" customFormat="1">
      <c r="C220" s="34"/>
      <c r="D220" s="34"/>
      <c r="E220" s="34"/>
    </row>
    <row r="221" spans="3:5" s="33" customFormat="1">
      <c r="C221" s="34"/>
      <c r="D221" s="34"/>
      <c r="E221" s="34"/>
    </row>
    <row r="222" spans="3:5" s="33" customFormat="1">
      <c r="C222" s="34"/>
      <c r="D222" s="34"/>
      <c r="E222" s="34"/>
    </row>
    <row r="223" spans="3:5" s="33" customFormat="1">
      <c r="C223" s="34"/>
      <c r="D223" s="34"/>
      <c r="E223" s="34"/>
    </row>
    <row r="224" spans="3:5" s="33" customFormat="1">
      <c r="C224" s="34"/>
      <c r="D224" s="34"/>
      <c r="E224" s="34"/>
    </row>
    <row r="225" spans="3:5" s="33" customFormat="1">
      <c r="C225" s="34"/>
      <c r="D225" s="34"/>
      <c r="E225" s="34"/>
    </row>
    <row r="226" spans="3:5" s="33" customFormat="1">
      <c r="C226" s="34"/>
      <c r="D226" s="34"/>
      <c r="E226" s="34"/>
    </row>
    <row r="227" spans="3:5" s="33" customFormat="1">
      <c r="C227" s="34"/>
      <c r="D227" s="34"/>
      <c r="E227" s="34"/>
    </row>
    <row r="228" spans="3:5" s="33" customFormat="1">
      <c r="C228" s="34"/>
      <c r="D228" s="34"/>
      <c r="E228" s="34"/>
    </row>
    <row r="229" spans="3:5" s="33" customFormat="1">
      <c r="C229" s="34"/>
      <c r="D229" s="34"/>
      <c r="E229" s="34"/>
    </row>
    <row r="230" spans="3:5" s="33" customFormat="1">
      <c r="C230" s="34"/>
      <c r="D230" s="34"/>
      <c r="E230" s="34"/>
    </row>
    <row r="231" spans="3:5" s="33" customFormat="1">
      <c r="C231" s="34"/>
      <c r="D231" s="34"/>
      <c r="E231" s="34"/>
    </row>
    <row r="232" spans="3:5" s="33" customFormat="1">
      <c r="C232" s="34"/>
      <c r="D232" s="34"/>
      <c r="E232" s="34"/>
    </row>
    <row r="233" spans="3:5" s="33" customFormat="1">
      <c r="C233" s="34"/>
      <c r="D233" s="34"/>
      <c r="E233" s="34"/>
    </row>
    <row r="234" spans="3:5" s="33" customFormat="1">
      <c r="C234" s="34"/>
      <c r="D234" s="34"/>
      <c r="E234" s="34"/>
    </row>
    <row r="235" spans="3:5" s="33" customFormat="1">
      <c r="C235" s="34"/>
      <c r="D235" s="34"/>
      <c r="E235" s="34"/>
    </row>
    <row r="236" spans="3:5" s="33" customFormat="1">
      <c r="C236" s="34"/>
      <c r="D236" s="34"/>
      <c r="E236" s="34"/>
    </row>
    <row r="237" spans="3:5" s="33" customFormat="1">
      <c r="C237" s="34"/>
      <c r="D237" s="34"/>
      <c r="E237" s="34"/>
    </row>
    <row r="238" spans="3:5" s="33" customFormat="1">
      <c r="C238" s="34"/>
      <c r="D238" s="34"/>
      <c r="E238" s="34"/>
    </row>
    <row r="239" spans="3:5" s="33" customFormat="1">
      <c r="C239" s="34"/>
      <c r="D239" s="34"/>
      <c r="E239" s="34"/>
    </row>
    <row r="240" spans="3:5" s="33" customFormat="1">
      <c r="C240" s="34"/>
      <c r="D240" s="34"/>
      <c r="E240" s="34"/>
    </row>
    <row r="241" spans="3:5" s="33" customFormat="1">
      <c r="C241" s="34"/>
      <c r="D241" s="34"/>
      <c r="E241" s="34"/>
    </row>
    <row r="242" spans="3:5" s="33" customFormat="1">
      <c r="C242" s="34"/>
      <c r="D242" s="34"/>
      <c r="E242" s="34"/>
    </row>
    <row r="243" spans="3:5" s="33" customFormat="1">
      <c r="C243" s="34"/>
      <c r="D243" s="34"/>
      <c r="E243" s="34"/>
    </row>
    <row r="244" spans="3:5" s="33" customFormat="1">
      <c r="C244" s="34"/>
      <c r="D244" s="34"/>
      <c r="E244" s="34"/>
    </row>
    <row r="245" spans="3:5" s="33" customFormat="1">
      <c r="C245" s="34"/>
      <c r="D245" s="34"/>
      <c r="E245" s="34"/>
    </row>
    <row r="246" spans="3:5" s="33" customFormat="1">
      <c r="C246" s="34"/>
      <c r="D246" s="34"/>
      <c r="E246" s="34"/>
    </row>
    <row r="247" spans="3:5" s="33" customFormat="1">
      <c r="C247" s="34"/>
      <c r="D247" s="34"/>
      <c r="E247" s="34"/>
    </row>
    <row r="248" spans="3:5" s="33" customFormat="1">
      <c r="C248" s="34"/>
      <c r="D248" s="34"/>
      <c r="E248" s="34"/>
    </row>
    <row r="249" spans="3:5" s="33" customFormat="1">
      <c r="C249" s="34"/>
      <c r="D249" s="34"/>
      <c r="E249" s="34"/>
    </row>
    <row r="250" spans="3:5" s="33" customFormat="1">
      <c r="C250" s="34"/>
      <c r="D250" s="34"/>
      <c r="E250" s="34"/>
    </row>
    <row r="251" spans="3:5" s="33" customFormat="1">
      <c r="C251" s="34"/>
      <c r="D251" s="34"/>
      <c r="E251" s="34"/>
    </row>
    <row r="252" spans="3:5" s="33" customFormat="1">
      <c r="C252" s="34"/>
      <c r="D252" s="34"/>
      <c r="E252" s="34"/>
    </row>
    <row r="253" spans="3:5" s="33" customFormat="1">
      <c r="C253" s="34"/>
      <c r="D253" s="34"/>
      <c r="E253" s="34"/>
    </row>
    <row r="254" spans="3:5" s="33" customFormat="1">
      <c r="C254" s="34"/>
      <c r="D254" s="34"/>
      <c r="E254" s="34"/>
    </row>
    <row r="255" spans="3:5" s="33" customFormat="1">
      <c r="C255" s="34"/>
      <c r="D255" s="34"/>
      <c r="E255" s="34"/>
    </row>
    <row r="256" spans="3:5" s="33" customFormat="1">
      <c r="C256" s="34"/>
      <c r="D256" s="34"/>
      <c r="E256" s="34"/>
    </row>
    <row r="257" spans="3:5" s="33" customFormat="1">
      <c r="C257" s="34"/>
      <c r="D257" s="34"/>
      <c r="E257" s="34"/>
    </row>
    <row r="258" spans="3:5" s="33" customFormat="1">
      <c r="C258" s="34"/>
      <c r="D258" s="34"/>
      <c r="E258" s="34"/>
    </row>
    <row r="259" spans="3:5" s="33" customFormat="1">
      <c r="C259" s="34"/>
      <c r="D259" s="34"/>
      <c r="E259" s="34"/>
    </row>
    <row r="260" spans="3:5" s="33" customFormat="1">
      <c r="C260" s="34"/>
      <c r="D260" s="34"/>
      <c r="E260" s="34"/>
    </row>
    <row r="261" spans="3:5" s="33" customFormat="1">
      <c r="C261" s="34"/>
      <c r="D261" s="34"/>
      <c r="E261" s="34"/>
    </row>
    <row r="262" spans="3:5" s="33" customFormat="1">
      <c r="C262" s="34"/>
      <c r="D262" s="34"/>
      <c r="E262" s="34"/>
    </row>
    <row r="263" spans="3:5" s="33" customFormat="1">
      <c r="C263" s="34"/>
      <c r="D263" s="34"/>
      <c r="E263" s="34"/>
    </row>
    <row r="264" spans="3:5" s="33" customFormat="1">
      <c r="C264" s="34"/>
      <c r="D264" s="34"/>
      <c r="E264" s="34"/>
    </row>
    <row r="265" spans="3:5" s="33" customFormat="1">
      <c r="C265" s="34"/>
      <c r="D265" s="34"/>
      <c r="E265" s="34"/>
    </row>
    <row r="266" spans="3:5" s="33" customFormat="1">
      <c r="C266" s="34"/>
      <c r="D266" s="34"/>
      <c r="E266" s="34"/>
    </row>
    <row r="267" spans="3:5" s="33" customFormat="1">
      <c r="C267" s="34"/>
      <c r="D267" s="34"/>
      <c r="E267" s="34"/>
    </row>
    <row r="268" spans="3:5" s="33" customFormat="1">
      <c r="C268" s="34"/>
      <c r="D268" s="34"/>
      <c r="E268" s="34"/>
    </row>
    <row r="269" spans="3:5" s="33" customFormat="1">
      <c r="C269" s="34"/>
      <c r="D269" s="34"/>
      <c r="E269" s="34"/>
    </row>
    <row r="270" spans="3:5" s="33" customFormat="1">
      <c r="C270" s="34"/>
      <c r="D270" s="34"/>
      <c r="E270" s="34"/>
    </row>
    <row r="271" spans="3:5" s="33" customFormat="1">
      <c r="C271" s="34"/>
      <c r="D271" s="34"/>
      <c r="E271" s="34"/>
    </row>
    <row r="272" spans="3:5" s="33" customFormat="1">
      <c r="C272" s="34"/>
      <c r="D272" s="34"/>
      <c r="E272" s="34"/>
    </row>
    <row r="273" spans="3:5" s="33" customFormat="1">
      <c r="C273" s="34"/>
      <c r="D273" s="34"/>
      <c r="E273" s="34"/>
    </row>
    <row r="274" spans="3:5" s="33" customFormat="1">
      <c r="C274" s="34"/>
      <c r="D274" s="34"/>
      <c r="E274" s="34"/>
    </row>
    <row r="275" spans="3:5" s="33" customFormat="1">
      <c r="C275" s="34"/>
      <c r="D275" s="34"/>
      <c r="E275" s="34"/>
    </row>
    <row r="276" spans="3:5" s="33" customFormat="1">
      <c r="C276" s="34"/>
      <c r="D276" s="34"/>
      <c r="E276" s="34"/>
    </row>
    <row r="277" spans="3:5" s="33" customFormat="1">
      <c r="C277" s="34"/>
      <c r="D277" s="34"/>
      <c r="E277" s="34"/>
    </row>
    <row r="278" spans="3:5" s="33" customFormat="1">
      <c r="C278" s="34"/>
      <c r="D278" s="34"/>
      <c r="E278" s="34"/>
    </row>
    <row r="279" spans="3:5" s="33" customFormat="1">
      <c r="C279" s="34"/>
      <c r="D279" s="34"/>
      <c r="E279" s="34"/>
    </row>
    <row r="280" spans="3:5" s="33" customFormat="1">
      <c r="C280" s="34"/>
      <c r="D280" s="34"/>
      <c r="E280" s="34"/>
    </row>
    <row r="281" spans="3:5" s="33" customFormat="1">
      <c r="C281" s="34"/>
      <c r="D281" s="34"/>
      <c r="E281" s="34"/>
    </row>
    <row r="282" spans="3:5" s="33" customFormat="1">
      <c r="C282" s="34"/>
      <c r="D282" s="34"/>
      <c r="E282" s="34"/>
    </row>
    <row r="283" spans="3:5" s="33" customFormat="1">
      <c r="C283" s="34"/>
      <c r="D283" s="34"/>
      <c r="E283" s="34"/>
    </row>
    <row r="284" spans="3:5" s="33" customFormat="1">
      <c r="C284" s="34"/>
      <c r="D284" s="34"/>
      <c r="E284" s="34"/>
    </row>
    <row r="285" spans="3:5" s="33" customFormat="1">
      <c r="C285" s="34"/>
      <c r="D285" s="34"/>
      <c r="E285" s="34"/>
    </row>
    <row r="286" spans="3:5" s="33" customFormat="1">
      <c r="C286" s="34"/>
      <c r="D286" s="34"/>
      <c r="E286" s="34"/>
    </row>
    <row r="287" spans="3:5" s="33" customFormat="1">
      <c r="C287" s="34"/>
      <c r="D287" s="34"/>
      <c r="E287" s="34"/>
    </row>
    <row r="288" spans="3:5" s="33" customFormat="1">
      <c r="C288" s="34"/>
      <c r="D288" s="34"/>
      <c r="E288" s="34"/>
    </row>
    <row r="289" spans="3:5" s="33" customFormat="1">
      <c r="C289" s="34"/>
      <c r="D289" s="34"/>
      <c r="E289" s="34"/>
    </row>
    <row r="290" spans="3:5" s="33" customFormat="1">
      <c r="C290" s="34"/>
      <c r="D290" s="34"/>
      <c r="E290" s="34"/>
    </row>
    <row r="291" spans="3:5" s="33" customFormat="1">
      <c r="C291" s="34"/>
      <c r="D291" s="34"/>
      <c r="E291" s="34"/>
    </row>
    <row r="292" spans="3:5" s="33" customFormat="1">
      <c r="C292" s="34"/>
      <c r="D292" s="34"/>
      <c r="E292" s="34"/>
    </row>
    <row r="293" spans="3:5" s="33" customFormat="1">
      <c r="C293" s="34"/>
      <c r="D293" s="34"/>
      <c r="E293" s="34"/>
    </row>
    <row r="294" spans="3:5" s="33" customFormat="1">
      <c r="C294" s="34"/>
      <c r="D294" s="34"/>
      <c r="E294" s="34"/>
    </row>
    <row r="295" spans="3:5" s="33" customFormat="1">
      <c r="C295" s="34"/>
      <c r="D295" s="34"/>
      <c r="E295" s="34"/>
    </row>
    <row r="296" spans="3:5" s="33" customFormat="1">
      <c r="C296" s="34"/>
      <c r="D296" s="34"/>
      <c r="E296" s="34"/>
    </row>
    <row r="297" spans="3:5" s="33" customFormat="1">
      <c r="C297" s="34"/>
      <c r="D297" s="34"/>
      <c r="E297" s="34"/>
    </row>
    <row r="298" spans="3:5" s="33" customFormat="1">
      <c r="C298" s="34"/>
      <c r="D298" s="34"/>
      <c r="E298" s="34"/>
    </row>
    <row r="299" spans="3:5" s="33" customFormat="1">
      <c r="C299" s="34"/>
      <c r="D299" s="34"/>
      <c r="E299" s="34"/>
    </row>
    <row r="300" spans="3:5" s="33" customFormat="1">
      <c r="C300" s="34"/>
      <c r="D300" s="34"/>
      <c r="E300" s="34"/>
    </row>
    <row r="301" spans="3:5" s="33" customFormat="1">
      <c r="C301" s="34"/>
      <c r="D301" s="34"/>
      <c r="E301" s="34"/>
    </row>
    <row r="302" spans="3:5" s="33" customFormat="1">
      <c r="C302" s="34"/>
      <c r="D302" s="34"/>
      <c r="E302" s="34"/>
    </row>
    <row r="303" spans="3:5" s="33" customFormat="1">
      <c r="C303" s="34"/>
      <c r="D303" s="34"/>
      <c r="E303" s="34"/>
    </row>
    <row r="304" spans="3:5" s="33" customFormat="1">
      <c r="C304" s="34"/>
      <c r="D304" s="34"/>
      <c r="E304" s="34"/>
    </row>
    <row r="305" spans="3:5" s="33" customFormat="1">
      <c r="C305" s="34"/>
      <c r="D305" s="34"/>
      <c r="E305" s="34"/>
    </row>
    <row r="306" spans="3:5" s="33" customFormat="1">
      <c r="C306" s="34"/>
      <c r="D306" s="34"/>
      <c r="E306" s="34"/>
    </row>
    <row r="307" spans="3:5" s="33" customFormat="1">
      <c r="C307" s="34"/>
      <c r="D307" s="34"/>
      <c r="E307" s="34"/>
    </row>
    <row r="308" spans="3:5" s="33" customFormat="1">
      <c r="C308" s="34"/>
      <c r="D308" s="34"/>
      <c r="E308" s="34"/>
    </row>
    <row r="309" spans="3:5" s="33" customFormat="1">
      <c r="C309" s="34"/>
      <c r="D309" s="34"/>
      <c r="E309" s="34"/>
    </row>
    <row r="310" spans="3:5" s="33" customFormat="1">
      <c r="C310" s="34"/>
      <c r="D310" s="34"/>
      <c r="E310" s="34"/>
    </row>
    <row r="311" spans="3:5" s="33" customFormat="1">
      <c r="C311" s="34"/>
      <c r="D311" s="34"/>
      <c r="E311" s="34"/>
    </row>
    <row r="312" spans="3:5" s="33" customFormat="1">
      <c r="C312" s="34"/>
      <c r="D312" s="34"/>
      <c r="E312" s="34"/>
    </row>
    <row r="313" spans="3:5" s="33" customFormat="1">
      <c r="C313" s="34"/>
      <c r="D313" s="34"/>
      <c r="E313" s="34"/>
    </row>
    <row r="314" spans="3:5" s="33" customFormat="1">
      <c r="C314" s="34"/>
      <c r="D314" s="34"/>
      <c r="E314" s="34"/>
    </row>
    <row r="315" spans="3:5" s="33" customFormat="1">
      <c r="C315" s="34"/>
      <c r="D315" s="34"/>
      <c r="E315" s="34"/>
    </row>
    <row r="316" spans="3:5" s="33" customFormat="1">
      <c r="C316" s="34"/>
      <c r="D316" s="34"/>
      <c r="E316" s="34"/>
    </row>
    <row r="317" spans="3:5" s="33" customFormat="1">
      <c r="C317" s="34"/>
      <c r="D317" s="34"/>
      <c r="E317" s="34"/>
    </row>
    <row r="318" spans="3:5" s="33" customFormat="1">
      <c r="C318" s="34"/>
      <c r="D318" s="34"/>
      <c r="E318" s="34"/>
    </row>
    <row r="319" spans="3:5" s="33" customFormat="1">
      <c r="C319" s="34"/>
      <c r="D319" s="34"/>
      <c r="E319" s="34"/>
    </row>
    <row r="320" spans="3:5" s="33" customFormat="1">
      <c r="C320" s="34"/>
      <c r="D320" s="34"/>
      <c r="E320" s="34"/>
    </row>
    <row r="321" spans="3:5" s="33" customFormat="1">
      <c r="C321" s="34"/>
      <c r="D321" s="34"/>
      <c r="E321" s="34"/>
    </row>
    <row r="322" spans="3:5" s="33" customFormat="1">
      <c r="C322" s="34"/>
      <c r="D322" s="34"/>
      <c r="E322" s="34"/>
    </row>
    <row r="323" spans="3:5" s="33" customFormat="1">
      <c r="C323" s="34"/>
      <c r="D323" s="34"/>
      <c r="E323" s="34"/>
    </row>
    <row r="324" spans="3:5" s="33" customFormat="1">
      <c r="C324" s="34"/>
      <c r="D324" s="34"/>
      <c r="E324" s="34"/>
    </row>
    <row r="325" spans="3:5" s="33" customFormat="1">
      <c r="C325" s="34"/>
      <c r="D325" s="34"/>
      <c r="E325" s="34"/>
    </row>
    <row r="326" spans="3:5" s="33" customFormat="1">
      <c r="C326" s="34"/>
      <c r="D326" s="34"/>
      <c r="E326" s="34"/>
    </row>
    <row r="327" spans="3:5" s="33" customFormat="1">
      <c r="C327" s="34"/>
      <c r="D327" s="34"/>
      <c r="E327" s="34"/>
    </row>
    <row r="328" spans="3:5" s="33" customFormat="1">
      <c r="C328" s="34"/>
      <c r="D328" s="34"/>
      <c r="E328" s="34"/>
    </row>
    <row r="329" spans="3:5" s="33" customFormat="1">
      <c r="C329" s="34"/>
      <c r="D329" s="34"/>
      <c r="E329" s="34"/>
    </row>
    <row r="330" spans="3:5" s="33" customFormat="1">
      <c r="C330" s="34"/>
      <c r="D330" s="34"/>
      <c r="E330" s="34"/>
    </row>
    <row r="331" spans="3:5" s="33" customFormat="1">
      <c r="C331" s="34"/>
      <c r="D331" s="34"/>
      <c r="E331" s="34"/>
    </row>
    <row r="332" spans="3:5" s="33" customFormat="1">
      <c r="C332" s="34"/>
      <c r="D332" s="34"/>
      <c r="E332" s="34"/>
    </row>
    <row r="333" spans="3:5" s="33" customFormat="1">
      <c r="C333" s="34"/>
      <c r="D333" s="34"/>
      <c r="E333" s="34"/>
    </row>
    <row r="334" spans="3:5" s="33" customFormat="1">
      <c r="C334" s="34"/>
      <c r="D334" s="34"/>
      <c r="E334" s="34"/>
    </row>
    <row r="335" spans="3:5" s="33" customFormat="1">
      <c r="C335" s="34"/>
      <c r="D335" s="34"/>
      <c r="E335" s="34"/>
    </row>
    <row r="336" spans="3:5" s="33" customFormat="1">
      <c r="C336" s="34"/>
      <c r="D336" s="34"/>
      <c r="E336" s="34"/>
    </row>
    <row r="337" spans="3:5" s="33" customFormat="1">
      <c r="C337" s="34"/>
      <c r="D337" s="34"/>
      <c r="E337" s="34"/>
    </row>
    <row r="338" spans="3:5" s="33" customFormat="1">
      <c r="C338" s="34"/>
      <c r="D338" s="34"/>
      <c r="E338" s="34"/>
    </row>
    <row r="339" spans="3:5" s="33" customFormat="1">
      <c r="C339" s="34"/>
      <c r="D339" s="34"/>
      <c r="E339" s="34"/>
    </row>
    <row r="340" spans="3:5" s="33" customFormat="1">
      <c r="C340" s="34"/>
      <c r="D340" s="34"/>
      <c r="E340" s="34"/>
    </row>
    <row r="341" spans="3:5" s="33" customFormat="1">
      <c r="C341" s="34"/>
      <c r="D341" s="34"/>
      <c r="E341" s="34"/>
    </row>
    <row r="342" spans="3:5" s="33" customFormat="1">
      <c r="C342" s="34"/>
      <c r="D342" s="34"/>
      <c r="E342" s="34"/>
    </row>
    <row r="343" spans="3:5" s="33" customFormat="1">
      <c r="C343" s="34"/>
      <c r="D343" s="34"/>
      <c r="E343" s="34"/>
    </row>
  </sheetData>
  <mergeCells count="35">
    <mergeCell ref="L1:P1"/>
    <mergeCell ref="D2:H2"/>
    <mergeCell ref="C3:N3"/>
    <mergeCell ref="C4:N4"/>
    <mergeCell ref="A6:B6"/>
    <mergeCell ref="C6:N6"/>
    <mergeCell ref="A7:B7"/>
    <mergeCell ref="C7:N7"/>
    <mergeCell ref="A8:B8"/>
    <mergeCell ref="C8:N8"/>
    <mergeCell ref="A9:B9"/>
    <mergeCell ref="C9:N9"/>
    <mergeCell ref="A10:B10"/>
    <mergeCell ref="C10:N10"/>
    <mergeCell ref="A11:B11"/>
    <mergeCell ref="C11:N11"/>
    <mergeCell ref="A13:G13"/>
    <mergeCell ref="K13:M13"/>
    <mergeCell ref="N13:O13"/>
    <mergeCell ref="I15:K15"/>
    <mergeCell ref="A17:A18"/>
    <mergeCell ref="B17:B18"/>
    <mergeCell ref="C17:C18"/>
    <mergeCell ref="D17:D18"/>
    <mergeCell ref="E17:E18"/>
    <mergeCell ref="F17:K17"/>
    <mergeCell ref="A53:B53"/>
    <mergeCell ref="G53:H53"/>
    <mergeCell ref="L17:P17"/>
    <mergeCell ref="C48:K48"/>
    <mergeCell ref="A50:B50"/>
    <mergeCell ref="D50:E50"/>
    <mergeCell ref="G50:H50"/>
    <mergeCell ref="I50:M50"/>
    <mergeCell ref="N50:O50"/>
  </mergeCells>
  <pageMargins left="0.78740157480314965" right="0.78740157480314965" top="0.98425196850393704" bottom="0.78740157480314965" header="0.51181102362204722" footer="0.51181102362204722"/>
  <pageSetup paperSize="9" scale="87" fitToHeight="0" orientation="landscape" r:id="rId1"/>
  <headerFooter alignWithMargins="0">
    <oddFooter>&amp;R&amp;P lapa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332"/>
  <sheetViews>
    <sheetView view="pageBreakPreview" topLeftCell="A24" zoomScaleNormal="100" zoomScaleSheetLayoutView="100" workbookViewId="0">
      <selection activeCell="F25" sqref="F25:P35"/>
    </sheetView>
  </sheetViews>
  <sheetFormatPr defaultRowHeight="12.75"/>
  <cols>
    <col min="1" max="1" width="4.140625" style="37" customWidth="1"/>
    <col min="2" max="2" width="10.85546875" style="51" customWidth="1"/>
    <col min="3" max="3" width="40" style="54" customWidth="1"/>
    <col min="4" max="4" width="5.85546875" style="54" bestFit="1" customWidth="1"/>
    <col min="5" max="5" width="7.85546875" style="54" customWidth="1"/>
    <col min="6" max="6" width="5.7109375" style="51" customWidth="1"/>
    <col min="7" max="7" width="5.7109375" style="37" customWidth="1"/>
    <col min="8" max="8" width="7.28515625" style="37" customWidth="1"/>
    <col min="9" max="9" width="6.7109375" style="37" customWidth="1"/>
    <col min="10" max="11" width="7" style="37" customWidth="1"/>
    <col min="12" max="16" width="8.42578125" style="37" customWidth="1"/>
    <col min="17" max="16384" width="9.140625" style="37"/>
  </cols>
  <sheetData>
    <row r="1" spans="1:16" s="33" customFormat="1" ht="18" customHeight="1">
      <c r="C1" s="34"/>
      <c r="D1" s="34"/>
      <c r="E1" s="34"/>
      <c r="L1" s="710" t="s">
        <v>68</v>
      </c>
      <c r="M1" s="710"/>
      <c r="N1" s="710"/>
      <c r="O1" s="710"/>
      <c r="P1" s="710"/>
    </row>
    <row r="2" spans="1:16" s="33" customFormat="1" ht="12.75" customHeight="1">
      <c r="C2" s="34"/>
      <c r="D2" s="711" t="s">
        <v>40</v>
      </c>
      <c r="E2" s="711"/>
      <c r="F2" s="711"/>
      <c r="G2" s="711"/>
      <c r="H2" s="711"/>
      <c r="I2" s="35" t="s">
        <v>390</v>
      </c>
    </row>
    <row r="3" spans="1:16" s="33" customFormat="1" ht="12.75" customHeight="1">
      <c r="C3" s="712" t="s">
        <v>309</v>
      </c>
      <c r="D3" s="712"/>
      <c r="E3" s="712"/>
      <c r="F3" s="712"/>
      <c r="G3" s="712"/>
      <c r="H3" s="712"/>
      <c r="I3" s="712"/>
      <c r="J3" s="712"/>
      <c r="K3" s="712"/>
      <c r="L3" s="712"/>
      <c r="M3" s="712"/>
      <c r="N3" s="712"/>
    </row>
    <row r="4" spans="1:16" s="33" customFormat="1" ht="12.75" customHeight="1">
      <c r="C4" s="713" t="s">
        <v>18</v>
      </c>
      <c r="D4" s="713"/>
      <c r="E4" s="713"/>
      <c r="F4" s="713"/>
      <c r="G4" s="713"/>
      <c r="H4" s="713"/>
      <c r="I4" s="713"/>
      <c r="J4" s="713"/>
      <c r="K4" s="713"/>
      <c r="L4" s="713"/>
      <c r="M4" s="713"/>
      <c r="N4" s="713"/>
    </row>
    <row r="5" spans="1:16" s="33" customFormat="1" ht="12.75" customHeight="1"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</row>
    <row r="6" spans="1:16" s="33" customFormat="1" ht="24.75" customHeight="1">
      <c r="A6" s="714" t="s">
        <v>3</v>
      </c>
      <c r="B6" s="714"/>
      <c r="C6" s="715" t="str">
        <f>PBK!C26</f>
        <v>1. KĀRTA KATLU MĀJAS PĀRBŪVE PAR SOCIĀLĀS APRŪPES CENTRU UN KATLA MĀJAS NOVIETOŠANA</v>
      </c>
      <c r="D6" s="715"/>
      <c r="E6" s="715"/>
      <c r="F6" s="715"/>
      <c r="G6" s="715"/>
      <c r="H6" s="715"/>
      <c r="I6" s="715"/>
      <c r="J6" s="715"/>
      <c r="K6" s="715"/>
      <c r="L6" s="715"/>
      <c r="M6" s="715"/>
      <c r="N6" s="715"/>
    </row>
    <row r="7" spans="1:16" s="33" customFormat="1" ht="12.75" customHeight="1">
      <c r="A7" s="714" t="s">
        <v>4</v>
      </c>
      <c r="B7" s="714"/>
      <c r="C7" s="715" t="str">
        <f>PBK!C16</f>
        <v>1. KĀRTA KATLU MĀJAS PĀRBŪVE PAR SOCIĀLĀS APRŪPES CENTRU UN KATLA MĀJAS NOVIETOŠANA</v>
      </c>
      <c r="D7" s="715"/>
      <c r="E7" s="715"/>
      <c r="F7" s="715"/>
      <c r="G7" s="715"/>
      <c r="H7" s="715"/>
      <c r="I7" s="715"/>
      <c r="J7" s="715"/>
      <c r="K7" s="715"/>
      <c r="L7" s="715"/>
      <c r="M7" s="715"/>
      <c r="N7" s="715"/>
    </row>
    <row r="8" spans="1:16" s="33" customFormat="1" ht="12.75" customHeight="1">
      <c r="A8" s="714" t="s">
        <v>5</v>
      </c>
      <c r="B8" s="714"/>
      <c r="C8" s="715" t="str">
        <f>PBK!C17</f>
        <v>SIGULDAS IELA 7A, MORE, MORES PAGASTS, SIGULDAS NOVADS</v>
      </c>
      <c r="D8" s="715"/>
      <c r="E8" s="715"/>
      <c r="F8" s="715"/>
      <c r="G8" s="715"/>
      <c r="H8" s="715"/>
      <c r="I8" s="715"/>
      <c r="J8" s="715"/>
      <c r="K8" s="715"/>
      <c r="L8" s="715"/>
      <c r="M8" s="715"/>
      <c r="N8" s="715"/>
    </row>
    <row r="9" spans="1:16" s="33" customFormat="1">
      <c r="A9" s="714" t="s">
        <v>47</v>
      </c>
      <c r="B9" s="714"/>
      <c r="C9" s="715" t="str">
        <f>PBK!C18</f>
        <v>SIGULDAS NOVADA PAŠVALDĪBA</v>
      </c>
      <c r="D9" s="715"/>
      <c r="E9" s="715"/>
      <c r="F9" s="715"/>
      <c r="G9" s="715"/>
      <c r="H9" s="715"/>
      <c r="I9" s="715"/>
      <c r="J9" s="715"/>
      <c r="K9" s="715"/>
      <c r="L9" s="715"/>
      <c r="M9" s="715"/>
      <c r="N9" s="715"/>
    </row>
    <row r="10" spans="1:16" s="33" customFormat="1">
      <c r="A10" s="714" t="s">
        <v>6</v>
      </c>
      <c r="B10" s="714"/>
      <c r="C10" s="715">
        <f>PBK!C19</f>
        <v>0</v>
      </c>
      <c r="D10" s="715"/>
      <c r="E10" s="715"/>
      <c r="F10" s="715"/>
      <c r="G10" s="715"/>
      <c r="H10" s="715"/>
      <c r="I10" s="715"/>
      <c r="J10" s="715"/>
      <c r="K10" s="715"/>
      <c r="L10" s="715"/>
      <c r="M10" s="715"/>
      <c r="N10" s="715"/>
    </row>
    <row r="11" spans="1:16" s="33" customFormat="1">
      <c r="A11" s="714" t="s">
        <v>41</v>
      </c>
      <c r="B11" s="714"/>
      <c r="C11" s="715">
        <f>PBK!C20</f>
        <v>0</v>
      </c>
      <c r="D11" s="715"/>
      <c r="E11" s="715"/>
      <c r="F11" s="715"/>
      <c r="G11" s="715"/>
      <c r="H11" s="715"/>
      <c r="I11" s="715"/>
      <c r="J11" s="715"/>
      <c r="K11" s="715"/>
      <c r="L11" s="715"/>
      <c r="M11" s="715"/>
      <c r="N11" s="715"/>
    </row>
    <row r="12" spans="1:16" s="33" customFormat="1">
      <c r="A12" s="226"/>
      <c r="B12" s="226"/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</row>
    <row r="13" spans="1:16" s="33" customFormat="1" ht="12.75" customHeight="1">
      <c r="A13" s="714" t="s">
        <v>310</v>
      </c>
      <c r="B13" s="714"/>
      <c r="C13" s="714"/>
      <c r="D13" s="714"/>
      <c r="E13" s="714"/>
      <c r="F13" s="714"/>
      <c r="G13" s="714"/>
      <c r="H13" s="227"/>
      <c r="I13" s="227"/>
      <c r="J13" s="227"/>
      <c r="K13" s="715" t="s">
        <v>42</v>
      </c>
      <c r="L13" s="715"/>
      <c r="M13" s="715"/>
      <c r="N13" s="716">
        <f>P37</f>
        <v>0</v>
      </c>
      <c r="O13" s="716"/>
      <c r="P13" s="36" t="s">
        <v>48</v>
      </c>
    </row>
    <row r="14" spans="1:16" s="33" customFormat="1">
      <c r="A14" s="226"/>
      <c r="B14" s="226"/>
      <c r="C14" s="226"/>
      <c r="D14" s="226"/>
      <c r="E14" s="226"/>
      <c r="F14" s="226"/>
      <c r="G14" s="226"/>
      <c r="H14" s="227"/>
      <c r="I14" s="227"/>
      <c r="J14" s="227"/>
      <c r="K14" s="227"/>
      <c r="L14" s="227"/>
      <c r="M14" s="227"/>
      <c r="N14" s="228"/>
      <c r="O14" s="227"/>
      <c r="P14" s="36"/>
    </row>
    <row r="15" spans="1:16">
      <c r="B15" s="37"/>
      <c r="C15" s="37"/>
      <c r="D15" s="37"/>
      <c r="E15" s="37"/>
      <c r="F15" s="37"/>
      <c r="I15" s="717" t="s">
        <v>44</v>
      </c>
      <c r="J15" s="717"/>
      <c r="K15" s="717"/>
      <c r="L15" s="38">
        <v>2017</v>
      </c>
      <c r="M15" s="38" t="s">
        <v>43</v>
      </c>
      <c r="N15" s="38">
        <f>'1 KOPS'!E16</f>
        <v>0</v>
      </c>
      <c r="O15" s="103">
        <f>'1 KOPS'!F16</f>
        <v>0</v>
      </c>
      <c r="P15" s="103"/>
    </row>
    <row r="16" spans="1:16" ht="13.5" thickBot="1">
      <c r="B16" s="37"/>
      <c r="C16" s="37"/>
      <c r="D16" s="37"/>
      <c r="E16" s="37"/>
      <c r="F16" s="37"/>
      <c r="I16" s="225"/>
      <c r="J16" s="225"/>
      <c r="K16" s="225"/>
      <c r="L16" s="38"/>
      <c r="M16" s="38"/>
      <c r="N16" s="38"/>
      <c r="O16" s="111"/>
      <c r="P16" s="111"/>
    </row>
    <row r="17" spans="1:16" s="11" customFormat="1" ht="13.5" customHeight="1" thickBot="1">
      <c r="A17" s="718" t="s">
        <v>1</v>
      </c>
      <c r="B17" s="718" t="s">
        <v>29</v>
      </c>
      <c r="C17" s="720" t="s">
        <v>30</v>
      </c>
      <c r="D17" s="718" t="s">
        <v>31</v>
      </c>
      <c r="E17" s="718" t="s">
        <v>32</v>
      </c>
      <c r="F17" s="722" t="s">
        <v>33</v>
      </c>
      <c r="G17" s="723"/>
      <c r="H17" s="723"/>
      <c r="I17" s="723"/>
      <c r="J17" s="723"/>
      <c r="K17" s="724"/>
      <c r="L17" s="722" t="s">
        <v>34</v>
      </c>
      <c r="M17" s="723"/>
      <c r="N17" s="723"/>
      <c r="O17" s="723"/>
      <c r="P17" s="724"/>
    </row>
    <row r="18" spans="1:16" s="11" customFormat="1" ht="69.75" customHeight="1" thickBot="1">
      <c r="A18" s="719"/>
      <c r="B18" s="719"/>
      <c r="C18" s="721"/>
      <c r="D18" s="719"/>
      <c r="E18" s="719"/>
      <c r="F18" s="12" t="s">
        <v>35</v>
      </c>
      <c r="G18" s="13" t="s">
        <v>49</v>
      </c>
      <c r="H18" s="13" t="s">
        <v>50</v>
      </c>
      <c r="I18" s="13" t="s">
        <v>64</v>
      </c>
      <c r="J18" s="13" t="s">
        <v>52</v>
      </c>
      <c r="K18" s="12" t="s">
        <v>53</v>
      </c>
      <c r="L18" s="13" t="s">
        <v>36</v>
      </c>
      <c r="M18" s="13" t="s">
        <v>50</v>
      </c>
      <c r="N18" s="13" t="s">
        <v>64</v>
      </c>
      <c r="O18" s="13" t="s">
        <v>52</v>
      </c>
      <c r="P18" s="13" t="s">
        <v>54</v>
      </c>
    </row>
    <row r="19" spans="1:16" s="11" customFormat="1" ht="13.5" thickBot="1">
      <c r="A19" s="14" t="s">
        <v>37</v>
      </c>
      <c r="B19" s="15" t="s">
        <v>38</v>
      </c>
      <c r="C19" s="16">
        <v>3</v>
      </c>
      <c r="D19" s="17">
        <v>4</v>
      </c>
      <c r="E19" s="16">
        <v>5</v>
      </c>
      <c r="F19" s="17">
        <v>6</v>
      </c>
      <c r="G19" s="16">
        <v>7</v>
      </c>
      <c r="H19" s="16">
        <v>8</v>
      </c>
      <c r="I19" s="17">
        <v>9</v>
      </c>
      <c r="J19" s="17">
        <v>10</v>
      </c>
      <c r="K19" s="16">
        <v>11</v>
      </c>
      <c r="L19" s="16">
        <v>12</v>
      </c>
      <c r="M19" s="16">
        <v>13</v>
      </c>
      <c r="N19" s="17">
        <v>14</v>
      </c>
      <c r="O19" s="17">
        <v>15</v>
      </c>
      <c r="P19" s="18">
        <v>16</v>
      </c>
    </row>
    <row r="20" spans="1:16" ht="18.75" customHeight="1">
      <c r="A20" s="39"/>
      <c r="B20" s="40"/>
      <c r="C20" s="101" t="s">
        <v>311</v>
      </c>
      <c r="D20" s="41"/>
      <c r="E20" s="42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4"/>
    </row>
    <row r="21" spans="1:16" s="66" customFormat="1" ht="135.75" customHeight="1">
      <c r="A21" s="240">
        <v>1</v>
      </c>
      <c r="B21" s="240" t="s">
        <v>61</v>
      </c>
      <c r="C21" s="256" t="s">
        <v>331</v>
      </c>
      <c r="D21" s="257" t="s">
        <v>109</v>
      </c>
      <c r="E21" s="247">
        <v>1</v>
      </c>
      <c r="F21" s="252"/>
      <c r="G21" s="624"/>
      <c r="H21" s="625"/>
      <c r="I21" s="624"/>
      <c r="J21" s="624"/>
      <c r="K21" s="624"/>
      <c r="L21" s="624"/>
      <c r="M21" s="624"/>
      <c r="N21" s="624"/>
      <c r="O21" s="624"/>
      <c r="P21" s="626"/>
    </row>
    <row r="22" spans="1:16" s="66" customFormat="1" ht="15" customHeight="1">
      <c r="A22" s="240">
        <v>2</v>
      </c>
      <c r="B22" s="240" t="s">
        <v>61</v>
      </c>
      <c r="C22" s="256" t="s">
        <v>332</v>
      </c>
      <c r="D22" s="257" t="s">
        <v>97</v>
      </c>
      <c r="E22" s="247">
        <v>3</v>
      </c>
      <c r="F22" s="252"/>
      <c r="G22" s="624"/>
      <c r="H22" s="625"/>
      <c r="I22" s="624"/>
      <c r="J22" s="624"/>
      <c r="K22" s="624"/>
      <c r="L22" s="624"/>
      <c r="M22" s="624"/>
      <c r="N22" s="624"/>
      <c r="O22" s="624"/>
      <c r="P22" s="626"/>
    </row>
    <row r="23" spans="1:16" s="66" customFormat="1" ht="53.25" customHeight="1">
      <c r="A23" s="240">
        <v>3</v>
      </c>
      <c r="B23" s="240" t="s">
        <v>61</v>
      </c>
      <c r="C23" s="256" t="s">
        <v>333</v>
      </c>
      <c r="D23" s="258" t="s">
        <v>109</v>
      </c>
      <c r="E23" s="247">
        <v>1</v>
      </c>
      <c r="F23" s="252"/>
      <c r="G23" s="624"/>
      <c r="H23" s="625"/>
      <c r="I23" s="624"/>
      <c r="J23" s="624"/>
      <c r="K23" s="624"/>
      <c r="L23" s="624"/>
      <c r="M23" s="624"/>
      <c r="N23" s="624"/>
      <c r="O23" s="624"/>
      <c r="P23" s="626"/>
    </row>
    <row r="24" spans="1:16" s="66" customFormat="1" ht="106.5" customHeight="1">
      <c r="A24" s="240">
        <v>4</v>
      </c>
      <c r="B24" s="240" t="s">
        <v>61</v>
      </c>
      <c r="C24" s="259" t="s">
        <v>334</v>
      </c>
      <c r="D24" s="260" t="s">
        <v>109</v>
      </c>
      <c r="E24" s="261">
        <v>1</v>
      </c>
      <c r="F24" s="262"/>
      <c r="G24" s="624"/>
      <c r="H24" s="625"/>
      <c r="I24" s="624"/>
      <c r="J24" s="624"/>
      <c r="K24" s="624"/>
      <c r="L24" s="624"/>
      <c r="M24" s="624"/>
      <c r="N24" s="624"/>
      <c r="O24" s="624"/>
      <c r="P24" s="626"/>
    </row>
    <row r="25" spans="1:16" s="66" customFormat="1" ht="28.5" customHeight="1">
      <c r="A25" s="240">
        <v>5</v>
      </c>
      <c r="B25" s="240" t="s">
        <v>61</v>
      </c>
      <c r="C25" s="256" t="s">
        <v>335</v>
      </c>
      <c r="D25" s="257" t="s">
        <v>109</v>
      </c>
      <c r="E25" s="263">
        <v>1</v>
      </c>
      <c r="F25" s="262"/>
      <c r="G25" s="624"/>
      <c r="H25" s="625"/>
      <c r="I25" s="624"/>
      <c r="J25" s="624"/>
      <c r="K25" s="624"/>
      <c r="L25" s="624"/>
      <c r="M25" s="624"/>
      <c r="N25" s="624"/>
      <c r="O25" s="624"/>
      <c r="P25" s="626"/>
    </row>
    <row r="26" spans="1:16" s="66" customFormat="1" ht="103.5" customHeight="1">
      <c r="A26" s="240">
        <v>6</v>
      </c>
      <c r="B26" s="240" t="s">
        <v>61</v>
      </c>
      <c r="C26" s="259" t="s">
        <v>336</v>
      </c>
      <c r="D26" s="260" t="s">
        <v>109</v>
      </c>
      <c r="E26" s="261">
        <v>1</v>
      </c>
      <c r="F26" s="264"/>
      <c r="G26" s="624"/>
      <c r="H26" s="625"/>
      <c r="I26" s="624"/>
      <c r="J26" s="624"/>
      <c r="K26" s="624"/>
      <c r="L26" s="624"/>
      <c r="M26" s="624"/>
      <c r="N26" s="624"/>
      <c r="O26" s="624"/>
      <c r="P26" s="626"/>
    </row>
    <row r="27" spans="1:16" s="66" customFormat="1" ht="27.75" customHeight="1">
      <c r="A27" s="240">
        <v>7</v>
      </c>
      <c r="B27" s="240" t="s">
        <v>61</v>
      </c>
      <c r="C27" s="256" t="s">
        <v>337</v>
      </c>
      <c r="D27" s="258" t="s">
        <v>109</v>
      </c>
      <c r="E27" s="265">
        <v>1</v>
      </c>
      <c r="F27" s="262"/>
      <c r="G27" s="624"/>
      <c r="H27" s="625"/>
      <c r="I27" s="624"/>
      <c r="J27" s="624"/>
      <c r="K27" s="624"/>
      <c r="L27" s="624"/>
      <c r="M27" s="624"/>
      <c r="N27" s="624"/>
      <c r="O27" s="624"/>
      <c r="P27" s="626"/>
    </row>
    <row r="28" spans="1:16" s="66" customFormat="1">
      <c r="A28" s="240">
        <v>8</v>
      </c>
      <c r="B28" s="240" t="s">
        <v>61</v>
      </c>
      <c r="C28" s="266" t="s">
        <v>338</v>
      </c>
      <c r="D28" s="258" t="s">
        <v>109</v>
      </c>
      <c r="E28" s="265">
        <v>1</v>
      </c>
      <c r="F28" s="264"/>
      <c r="G28" s="624"/>
      <c r="H28" s="625"/>
      <c r="I28" s="624"/>
      <c r="J28" s="624"/>
      <c r="K28" s="624"/>
      <c r="L28" s="624"/>
      <c r="M28" s="624"/>
      <c r="N28" s="624"/>
      <c r="O28" s="624"/>
      <c r="P28" s="626"/>
    </row>
    <row r="29" spans="1:16" s="66" customFormat="1">
      <c r="A29" s="240">
        <v>9</v>
      </c>
      <c r="B29" s="240" t="s">
        <v>61</v>
      </c>
      <c r="C29" s="259" t="s">
        <v>339</v>
      </c>
      <c r="D29" s="260" t="s">
        <v>97</v>
      </c>
      <c r="E29" s="267">
        <v>1</v>
      </c>
      <c r="F29" s="264"/>
      <c r="G29" s="624"/>
      <c r="H29" s="625"/>
      <c r="I29" s="624"/>
      <c r="J29" s="624"/>
      <c r="K29" s="624"/>
      <c r="L29" s="624"/>
      <c r="M29" s="624"/>
      <c r="N29" s="624"/>
      <c r="O29" s="624"/>
      <c r="P29" s="626"/>
    </row>
    <row r="30" spans="1:16" s="66" customFormat="1">
      <c r="A30" s="240">
        <v>10</v>
      </c>
      <c r="B30" s="240" t="s">
        <v>61</v>
      </c>
      <c r="C30" s="266" t="s">
        <v>312</v>
      </c>
      <c r="D30" s="258" t="s">
        <v>92</v>
      </c>
      <c r="E30" s="265">
        <v>40</v>
      </c>
      <c r="F30" s="264"/>
      <c r="G30" s="624"/>
      <c r="H30" s="625"/>
      <c r="I30" s="624"/>
      <c r="J30" s="624"/>
      <c r="K30" s="624"/>
      <c r="L30" s="624"/>
      <c r="M30" s="624"/>
      <c r="N30" s="624"/>
      <c r="O30" s="624"/>
      <c r="P30" s="626"/>
    </row>
    <row r="31" spans="1:16" s="66" customFormat="1" ht="24" customHeight="1">
      <c r="A31" s="240">
        <v>11</v>
      </c>
      <c r="B31" s="240" t="s">
        <v>61</v>
      </c>
      <c r="C31" s="256" t="s">
        <v>340</v>
      </c>
      <c r="D31" s="258" t="s">
        <v>97</v>
      </c>
      <c r="E31" s="265">
        <v>4</v>
      </c>
      <c r="F31" s="264"/>
      <c r="G31" s="624"/>
      <c r="H31" s="625"/>
      <c r="I31" s="624"/>
      <c r="J31" s="624"/>
      <c r="K31" s="624"/>
      <c r="L31" s="624"/>
      <c r="M31" s="624"/>
      <c r="N31" s="624"/>
      <c r="O31" s="624"/>
      <c r="P31" s="626"/>
    </row>
    <row r="32" spans="1:16" s="66" customFormat="1">
      <c r="A32" s="240">
        <v>12</v>
      </c>
      <c r="B32" s="240" t="s">
        <v>61</v>
      </c>
      <c r="C32" s="266" t="s">
        <v>341</v>
      </c>
      <c r="D32" s="260" t="s">
        <v>92</v>
      </c>
      <c r="E32" s="265">
        <v>5</v>
      </c>
      <c r="F32" s="264"/>
      <c r="G32" s="624"/>
      <c r="H32" s="625"/>
      <c r="I32" s="624"/>
      <c r="J32" s="624"/>
      <c r="K32" s="624"/>
      <c r="L32" s="624"/>
      <c r="M32" s="624"/>
      <c r="N32" s="624"/>
      <c r="O32" s="624"/>
      <c r="P32" s="626"/>
    </row>
    <row r="33" spans="1:16" s="66" customFormat="1">
      <c r="A33" s="240">
        <v>13</v>
      </c>
      <c r="B33" s="240" t="s">
        <v>61</v>
      </c>
      <c r="C33" s="266" t="s">
        <v>342</v>
      </c>
      <c r="D33" s="258" t="s">
        <v>109</v>
      </c>
      <c r="E33" s="263">
        <v>1</v>
      </c>
      <c r="F33" s="268"/>
      <c r="G33" s="624"/>
      <c r="H33" s="625"/>
      <c r="I33" s="624"/>
      <c r="J33" s="624"/>
      <c r="K33" s="624"/>
      <c r="L33" s="624"/>
      <c r="M33" s="624"/>
      <c r="N33" s="624"/>
      <c r="O33" s="624"/>
      <c r="P33" s="626"/>
    </row>
    <row r="34" spans="1:16" s="66" customFormat="1">
      <c r="A34" s="240">
        <v>14</v>
      </c>
      <c r="B34" s="240" t="s">
        <v>61</v>
      </c>
      <c r="C34" s="266" t="s">
        <v>343</v>
      </c>
      <c r="D34" s="258" t="s">
        <v>109</v>
      </c>
      <c r="E34" s="263">
        <v>1</v>
      </c>
      <c r="F34" s="268"/>
      <c r="G34" s="624"/>
      <c r="H34" s="625"/>
      <c r="I34" s="624"/>
      <c r="J34" s="624"/>
      <c r="K34" s="624"/>
      <c r="L34" s="624"/>
      <c r="M34" s="624"/>
      <c r="N34" s="624"/>
      <c r="O34" s="624"/>
      <c r="P34" s="626"/>
    </row>
    <row r="35" spans="1:16" s="66" customFormat="1">
      <c r="A35" s="240">
        <v>15</v>
      </c>
      <c r="B35" s="240" t="s">
        <v>61</v>
      </c>
      <c r="C35" s="266" t="s">
        <v>344</v>
      </c>
      <c r="D35" s="258" t="s">
        <v>346</v>
      </c>
      <c r="E35" s="263">
        <v>1</v>
      </c>
      <c r="F35" s="268"/>
      <c r="G35" s="624"/>
      <c r="H35" s="625"/>
      <c r="I35" s="624"/>
      <c r="J35" s="624"/>
      <c r="K35" s="624"/>
      <c r="L35" s="624"/>
      <c r="M35" s="624"/>
      <c r="N35" s="624"/>
      <c r="O35" s="624"/>
      <c r="P35" s="626"/>
    </row>
    <row r="36" spans="1:16" ht="3" customHeight="1" thickBot="1">
      <c r="A36" s="45"/>
      <c r="B36" s="46"/>
      <c r="C36" s="47"/>
      <c r="D36" s="48"/>
      <c r="E36" s="49"/>
      <c r="F36" s="50"/>
      <c r="G36" s="50"/>
      <c r="H36" s="50"/>
      <c r="I36" s="50"/>
      <c r="J36" s="50"/>
      <c r="K36" s="50"/>
      <c r="L36" s="50"/>
      <c r="M36" s="50"/>
      <c r="N36" s="50"/>
      <c r="O36" s="28"/>
      <c r="P36" s="29"/>
    </row>
    <row r="37" spans="1:16" ht="13.5" thickBot="1">
      <c r="A37" s="124"/>
      <c r="B37" s="125"/>
      <c r="C37" s="725" t="s">
        <v>65</v>
      </c>
      <c r="D37" s="726"/>
      <c r="E37" s="726"/>
      <c r="F37" s="726"/>
      <c r="G37" s="726"/>
      <c r="H37" s="726"/>
      <c r="I37" s="726"/>
      <c r="J37" s="726"/>
      <c r="K37" s="727"/>
      <c r="L37" s="632">
        <f>SUM(L21:L36)</f>
        <v>0</v>
      </c>
      <c r="M37" s="632">
        <f>SUM(M21:M36)</f>
        <v>0</v>
      </c>
      <c r="N37" s="632">
        <f>SUM(N21:N36)</f>
        <v>0</v>
      </c>
      <c r="O37" s="632">
        <f>SUM(O21:O36)</f>
        <v>0</v>
      </c>
      <c r="P37" s="633">
        <f>SUM(P21:P36)</f>
        <v>0</v>
      </c>
    </row>
    <row r="38" spans="1:16" s="33" customFormat="1">
      <c r="C38" s="34"/>
      <c r="D38" s="34"/>
      <c r="E38" s="34"/>
    </row>
    <row r="39" spans="1:16" s="33" customFormat="1">
      <c r="A39" s="710" t="s">
        <v>14</v>
      </c>
      <c r="B39" s="710"/>
      <c r="C39" s="52">
        <f>PBK!C41</f>
        <v>0</v>
      </c>
      <c r="D39" s="728">
        <f>PBK!D41</f>
        <v>0</v>
      </c>
      <c r="E39" s="729"/>
      <c r="G39" s="710" t="s">
        <v>39</v>
      </c>
      <c r="H39" s="710"/>
      <c r="I39" s="730">
        <f>PBK!C46</f>
        <v>0</v>
      </c>
      <c r="J39" s="730"/>
      <c r="K39" s="730"/>
      <c r="L39" s="730"/>
      <c r="M39" s="730"/>
      <c r="N39" s="731">
        <f>D39</f>
        <v>0</v>
      </c>
      <c r="O39" s="710"/>
    </row>
    <row r="40" spans="1:16" s="33" customFormat="1">
      <c r="C40" s="53" t="s">
        <v>45</v>
      </c>
      <c r="D40" s="34"/>
      <c r="E40" s="34"/>
      <c r="K40" s="53" t="s">
        <v>45</v>
      </c>
    </row>
    <row r="41" spans="1:16" s="33" customFormat="1">
      <c r="C41" s="34"/>
      <c r="D41" s="34"/>
      <c r="E41" s="34"/>
    </row>
    <row r="42" spans="1:16" s="33" customFormat="1">
      <c r="A42" s="710" t="s">
        <v>15</v>
      </c>
      <c r="B42" s="710"/>
      <c r="C42" s="34">
        <f>PBK!C44</f>
        <v>0</v>
      </c>
      <c r="D42" s="34"/>
      <c r="E42" s="34"/>
      <c r="G42" s="710"/>
      <c r="H42" s="710"/>
      <c r="I42" s="33">
        <f>PBK!C49</f>
        <v>0</v>
      </c>
    </row>
    <row r="43" spans="1:16" s="33" customFormat="1">
      <c r="C43" s="34"/>
      <c r="D43" s="34"/>
      <c r="E43" s="34"/>
    </row>
    <row r="44" spans="1:16" s="33" customFormat="1">
      <c r="C44" s="34"/>
      <c r="D44" s="34"/>
      <c r="E44" s="34"/>
    </row>
    <row r="45" spans="1:16" s="33" customFormat="1">
      <c r="C45" s="34"/>
      <c r="D45" s="34"/>
      <c r="E45" s="34"/>
    </row>
    <row r="46" spans="1:16" s="33" customFormat="1">
      <c r="C46" s="34"/>
      <c r="D46" s="34"/>
      <c r="E46" s="34"/>
    </row>
    <row r="47" spans="1:16" s="33" customFormat="1">
      <c r="C47" s="34"/>
      <c r="D47" s="34"/>
      <c r="E47" s="34"/>
    </row>
    <row r="48" spans="1:16" s="33" customFormat="1">
      <c r="C48" s="34"/>
      <c r="D48" s="34"/>
      <c r="E48" s="34"/>
    </row>
    <row r="49" spans="3:5" s="33" customFormat="1">
      <c r="C49" s="34"/>
      <c r="D49" s="34"/>
      <c r="E49" s="34"/>
    </row>
    <row r="50" spans="3:5" s="33" customFormat="1">
      <c r="C50" s="34"/>
      <c r="D50" s="34"/>
      <c r="E50" s="34"/>
    </row>
    <row r="51" spans="3:5" s="33" customFormat="1">
      <c r="C51" s="34"/>
      <c r="D51" s="34"/>
      <c r="E51" s="34"/>
    </row>
    <row r="52" spans="3:5" s="33" customFormat="1">
      <c r="C52" s="34"/>
      <c r="D52" s="34"/>
      <c r="E52" s="34"/>
    </row>
    <row r="53" spans="3:5" s="33" customFormat="1">
      <c r="C53" s="34"/>
      <c r="D53" s="34"/>
      <c r="E53" s="34"/>
    </row>
    <row r="54" spans="3:5" s="33" customFormat="1">
      <c r="C54" s="34"/>
      <c r="D54" s="34"/>
      <c r="E54" s="34"/>
    </row>
    <row r="55" spans="3:5" s="33" customFormat="1">
      <c r="C55" s="34"/>
      <c r="D55" s="34"/>
      <c r="E55" s="34"/>
    </row>
    <row r="56" spans="3:5" s="33" customFormat="1">
      <c r="C56" s="34"/>
      <c r="D56" s="34"/>
      <c r="E56" s="34"/>
    </row>
    <row r="57" spans="3:5" s="33" customFormat="1">
      <c r="C57" s="34"/>
      <c r="D57" s="34"/>
      <c r="E57" s="34"/>
    </row>
    <row r="58" spans="3:5" s="33" customFormat="1">
      <c r="C58" s="34"/>
      <c r="D58" s="34"/>
      <c r="E58" s="34"/>
    </row>
    <row r="59" spans="3:5" s="33" customFormat="1">
      <c r="C59" s="34"/>
      <c r="D59" s="34"/>
      <c r="E59" s="34"/>
    </row>
    <row r="60" spans="3:5" s="33" customFormat="1">
      <c r="C60" s="34"/>
      <c r="D60" s="34"/>
      <c r="E60" s="34"/>
    </row>
    <row r="61" spans="3:5" s="33" customFormat="1">
      <c r="C61" s="34"/>
      <c r="D61" s="34"/>
      <c r="E61" s="34"/>
    </row>
    <row r="62" spans="3:5" s="33" customFormat="1">
      <c r="C62" s="34"/>
      <c r="D62" s="34"/>
      <c r="E62" s="34"/>
    </row>
    <row r="63" spans="3:5" s="33" customFormat="1">
      <c r="C63" s="34"/>
      <c r="D63" s="34"/>
      <c r="E63" s="34"/>
    </row>
    <row r="64" spans="3:5" s="33" customFormat="1">
      <c r="C64" s="34"/>
      <c r="D64" s="34"/>
      <c r="E64" s="34"/>
    </row>
    <row r="65" spans="3:5" s="33" customFormat="1">
      <c r="C65" s="34"/>
      <c r="D65" s="34"/>
      <c r="E65" s="34"/>
    </row>
    <row r="66" spans="3:5" s="33" customFormat="1">
      <c r="C66" s="34"/>
      <c r="D66" s="34"/>
      <c r="E66" s="34"/>
    </row>
    <row r="67" spans="3:5" s="33" customFormat="1">
      <c r="C67" s="34"/>
      <c r="D67" s="34"/>
      <c r="E67" s="34"/>
    </row>
    <row r="68" spans="3:5" s="33" customFormat="1">
      <c r="C68" s="34"/>
      <c r="D68" s="34"/>
      <c r="E68" s="34"/>
    </row>
    <row r="69" spans="3:5" s="33" customFormat="1">
      <c r="C69" s="34"/>
      <c r="D69" s="34"/>
      <c r="E69" s="34"/>
    </row>
    <row r="70" spans="3:5" s="33" customFormat="1">
      <c r="C70" s="34"/>
      <c r="D70" s="34"/>
      <c r="E70" s="34"/>
    </row>
    <row r="71" spans="3:5" s="33" customFormat="1">
      <c r="C71" s="34"/>
      <c r="D71" s="34"/>
      <c r="E71" s="34"/>
    </row>
    <row r="72" spans="3:5" s="33" customFormat="1">
      <c r="C72" s="34"/>
      <c r="D72" s="34"/>
      <c r="E72" s="34"/>
    </row>
    <row r="73" spans="3:5" s="33" customFormat="1">
      <c r="C73" s="34"/>
      <c r="D73" s="34"/>
      <c r="E73" s="34"/>
    </row>
    <row r="74" spans="3:5" s="33" customFormat="1">
      <c r="C74" s="34"/>
      <c r="D74" s="34"/>
      <c r="E74" s="34"/>
    </row>
    <row r="75" spans="3:5" s="33" customFormat="1">
      <c r="C75" s="34"/>
      <c r="D75" s="34"/>
      <c r="E75" s="34"/>
    </row>
    <row r="76" spans="3:5" s="33" customFormat="1">
      <c r="C76" s="34"/>
      <c r="D76" s="34"/>
      <c r="E76" s="34"/>
    </row>
    <row r="77" spans="3:5" s="33" customFormat="1">
      <c r="C77" s="34"/>
      <c r="D77" s="34"/>
      <c r="E77" s="34"/>
    </row>
    <row r="78" spans="3:5" s="33" customFormat="1">
      <c r="C78" s="34"/>
      <c r="D78" s="34"/>
      <c r="E78" s="34"/>
    </row>
    <row r="79" spans="3:5" s="33" customFormat="1">
      <c r="C79" s="34"/>
      <c r="D79" s="34"/>
      <c r="E79" s="34"/>
    </row>
    <row r="80" spans="3:5" s="33" customFormat="1">
      <c r="C80" s="34"/>
      <c r="D80" s="34"/>
      <c r="E80" s="34"/>
    </row>
    <row r="81" spans="3:5" s="33" customFormat="1">
      <c r="C81" s="34"/>
      <c r="D81" s="34"/>
      <c r="E81" s="34"/>
    </row>
    <row r="82" spans="3:5" s="33" customFormat="1">
      <c r="C82" s="34"/>
      <c r="D82" s="34"/>
      <c r="E82" s="34"/>
    </row>
    <row r="83" spans="3:5" s="33" customFormat="1">
      <c r="C83" s="34"/>
      <c r="D83" s="34"/>
      <c r="E83" s="34"/>
    </row>
    <row r="84" spans="3:5" s="33" customFormat="1">
      <c r="C84" s="34"/>
      <c r="D84" s="34"/>
      <c r="E84" s="34"/>
    </row>
    <row r="85" spans="3:5" s="33" customFormat="1">
      <c r="C85" s="34"/>
      <c r="D85" s="34"/>
      <c r="E85" s="34"/>
    </row>
    <row r="86" spans="3:5" s="33" customFormat="1">
      <c r="C86" s="34"/>
      <c r="D86" s="34"/>
      <c r="E86" s="34"/>
    </row>
    <row r="87" spans="3:5" s="33" customFormat="1">
      <c r="C87" s="34"/>
      <c r="D87" s="34"/>
      <c r="E87" s="34"/>
    </row>
    <row r="88" spans="3:5" s="33" customFormat="1">
      <c r="C88" s="34"/>
      <c r="D88" s="34"/>
      <c r="E88" s="34"/>
    </row>
    <row r="89" spans="3:5" s="33" customFormat="1">
      <c r="C89" s="34"/>
      <c r="D89" s="34"/>
      <c r="E89" s="34"/>
    </row>
    <row r="90" spans="3:5" s="33" customFormat="1">
      <c r="C90" s="34"/>
      <c r="D90" s="34"/>
      <c r="E90" s="34"/>
    </row>
    <row r="91" spans="3:5" s="33" customFormat="1">
      <c r="C91" s="34"/>
      <c r="D91" s="34"/>
      <c r="E91" s="34"/>
    </row>
    <row r="92" spans="3:5" s="33" customFormat="1">
      <c r="C92" s="34"/>
      <c r="D92" s="34"/>
      <c r="E92" s="34"/>
    </row>
    <row r="93" spans="3:5" s="33" customFormat="1">
      <c r="C93" s="34"/>
      <c r="D93" s="34"/>
      <c r="E93" s="34"/>
    </row>
    <row r="94" spans="3:5" s="33" customFormat="1">
      <c r="C94" s="34"/>
      <c r="D94" s="34"/>
      <c r="E94" s="34"/>
    </row>
    <row r="95" spans="3:5" s="33" customFormat="1">
      <c r="C95" s="34"/>
      <c r="D95" s="34"/>
      <c r="E95" s="34"/>
    </row>
    <row r="96" spans="3:5" s="33" customFormat="1">
      <c r="C96" s="34"/>
      <c r="D96" s="34"/>
      <c r="E96" s="34"/>
    </row>
    <row r="97" spans="3:5" s="33" customFormat="1">
      <c r="C97" s="34"/>
      <c r="D97" s="34"/>
      <c r="E97" s="34"/>
    </row>
    <row r="98" spans="3:5" s="33" customFormat="1">
      <c r="C98" s="34"/>
      <c r="D98" s="34"/>
      <c r="E98" s="34"/>
    </row>
    <row r="99" spans="3:5" s="33" customFormat="1">
      <c r="C99" s="34"/>
      <c r="D99" s="34"/>
      <c r="E99" s="34"/>
    </row>
    <row r="100" spans="3:5" s="33" customFormat="1">
      <c r="C100" s="34"/>
      <c r="D100" s="34"/>
      <c r="E100" s="34"/>
    </row>
    <row r="101" spans="3:5" s="33" customFormat="1">
      <c r="C101" s="34"/>
      <c r="D101" s="34"/>
      <c r="E101" s="34"/>
    </row>
    <row r="102" spans="3:5" s="33" customFormat="1">
      <c r="C102" s="34"/>
      <c r="D102" s="34"/>
      <c r="E102" s="34"/>
    </row>
    <row r="103" spans="3:5" s="33" customFormat="1">
      <c r="C103" s="34"/>
      <c r="D103" s="34"/>
      <c r="E103" s="34"/>
    </row>
    <row r="104" spans="3:5" s="33" customFormat="1">
      <c r="C104" s="34"/>
      <c r="D104" s="34"/>
      <c r="E104" s="34"/>
    </row>
    <row r="105" spans="3:5" s="33" customFormat="1">
      <c r="C105" s="34"/>
      <c r="D105" s="34"/>
      <c r="E105" s="34"/>
    </row>
    <row r="106" spans="3:5" s="33" customFormat="1">
      <c r="C106" s="34"/>
      <c r="D106" s="34"/>
      <c r="E106" s="34"/>
    </row>
    <row r="107" spans="3:5" s="33" customFormat="1">
      <c r="C107" s="34"/>
      <c r="D107" s="34"/>
      <c r="E107" s="34"/>
    </row>
    <row r="108" spans="3:5" s="33" customFormat="1">
      <c r="C108" s="34"/>
      <c r="D108" s="34"/>
      <c r="E108" s="34"/>
    </row>
    <row r="109" spans="3:5" s="33" customFormat="1">
      <c r="C109" s="34"/>
      <c r="D109" s="34"/>
      <c r="E109" s="34"/>
    </row>
    <row r="110" spans="3:5" s="33" customFormat="1">
      <c r="C110" s="34"/>
      <c r="D110" s="34"/>
      <c r="E110" s="34"/>
    </row>
    <row r="111" spans="3:5" s="33" customFormat="1">
      <c r="C111" s="34"/>
      <c r="D111" s="34"/>
      <c r="E111" s="34"/>
    </row>
    <row r="112" spans="3:5" s="33" customFormat="1">
      <c r="C112" s="34"/>
      <c r="D112" s="34"/>
      <c r="E112" s="34"/>
    </row>
    <row r="113" spans="3:5" s="33" customFormat="1">
      <c r="C113" s="34"/>
      <c r="D113" s="34"/>
      <c r="E113" s="34"/>
    </row>
    <row r="114" spans="3:5" s="33" customFormat="1">
      <c r="C114" s="34"/>
      <c r="D114" s="34"/>
      <c r="E114" s="34"/>
    </row>
    <row r="115" spans="3:5" s="33" customFormat="1">
      <c r="C115" s="34"/>
      <c r="D115" s="34"/>
      <c r="E115" s="34"/>
    </row>
    <row r="116" spans="3:5" s="33" customFormat="1">
      <c r="C116" s="34"/>
      <c r="D116" s="34"/>
      <c r="E116" s="34"/>
    </row>
    <row r="117" spans="3:5" s="33" customFormat="1">
      <c r="C117" s="34"/>
      <c r="D117" s="34"/>
      <c r="E117" s="34"/>
    </row>
    <row r="118" spans="3:5" s="33" customFormat="1">
      <c r="C118" s="34"/>
      <c r="D118" s="34"/>
      <c r="E118" s="34"/>
    </row>
    <row r="119" spans="3:5" s="33" customFormat="1">
      <c r="C119" s="34"/>
      <c r="D119" s="34"/>
      <c r="E119" s="34"/>
    </row>
    <row r="120" spans="3:5" s="33" customFormat="1">
      <c r="C120" s="34"/>
      <c r="D120" s="34"/>
      <c r="E120" s="34"/>
    </row>
    <row r="121" spans="3:5" s="33" customFormat="1">
      <c r="C121" s="34"/>
      <c r="D121" s="34"/>
      <c r="E121" s="34"/>
    </row>
    <row r="122" spans="3:5" s="33" customFormat="1">
      <c r="C122" s="34"/>
      <c r="D122" s="34"/>
      <c r="E122" s="34"/>
    </row>
    <row r="123" spans="3:5" s="33" customFormat="1">
      <c r="C123" s="34"/>
      <c r="D123" s="34"/>
      <c r="E123" s="34"/>
    </row>
    <row r="124" spans="3:5" s="33" customFormat="1">
      <c r="C124" s="34"/>
      <c r="D124" s="34"/>
      <c r="E124" s="34"/>
    </row>
    <row r="125" spans="3:5" s="33" customFormat="1">
      <c r="C125" s="34"/>
      <c r="D125" s="34"/>
      <c r="E125" s="34"/>
    </row>
    <row r="126" spans="3:5" s="33" customFormat="1">
      <c r="C126" s="34"/>
      <c r="D126" s="34"/>
      <c r="E126" s="34"/>
    </row>
    <row r="127" spans="3:5" s="33" customFormat="1">
      <c r="C127" s="34"/>
      <c r="D127" s="34"/>
      <c r="E127" s="34"/>
    </row>
    <row r="128" spans="3:5" s="33" customFormat="1">
      <c r="C128" s="34"/>
      <c r="D128" s="34"/>
      <c r="E128" s="34"/>
    </row>
    <row r="129" spans="3:5" s="33" customFormat="1">
      <c r="C129" s="34"/>
      <c r="D129" s="34"/>
      <c r="E129" s="34"/>
    </row>
    <row r="130" spans="3:5" s="33" customFormat="1">
      <c r="C130" s="34"/>
      <c r="D130" s="34"/>
      <c r="E130" s="34"/>
    </row>
    <row r="131" spans="3:5" s="33" customFormat="1">
      <c r="C131" s="34"/>
      <c r="D131" s="34"/>
      <c r="E131" s="34"/>
    </row>
    <row r="132" spans="3:5" s="33" customFormat="1">
      <c r="C132" s="34"/>
      <c r="D132" s="34"/>
      <c r="E132" s="34"/>
    </row>
    <row r="133" spans="3:5" s="33" customFormat="1">
      <c r="C133" s="34"/>
      <c r="D133" s="34"/>
      <c r="E133" s="34"/>
    </row>
    <row r="134" spans="3:5" s="33" customFormat="1">
      <c r="C134" s="34"/>
      <c r="D134" s="34"/>
      <c r="E134" s="34"/>
    </row>
    <row r="135" spans="3:5" s="33" customFormat="1">
      <c r="C135" s="34"/>
      <c r="D135" s="34"/>
      <c r="E135" s="34"/>
    </row>
    <row r="136" spans="3:5" s="33" customFormat="1">
      <c r="C136" s="34"/>
      <c r="D136" s="34"/>
      <c r="E136" s="34"/>
    </row>
    <row r="137" spans="3:5" s="33" customFormat="1">
      <c r="C137" s="34"/>
      <c r="D137" s="34"/>
      <c r="E137" s="34"/>
    </row>
    <row r="138" spans="3:5" s="33" customFormat="1">
      <c r="C138" s="34"/>
      <c r="D138" s="34"/>
      <c r="E138" s="34"/>
    </row>
    <row r="139" spans="3:5" s="33" customFormat="1">
      <c r="C139" s="34"/>
      <c r="D139" s="34"/>
      <c r="E139" s="34"/>
    </row>
    <row r="140" spans="3:5" s="33" customFormat="1">
      <c r="C140" s="34"/>
      <c r="D140" s="34"/>
      <c r="E140" s="34"/>
    </row>
    <row r="141" spans="3:5" s="33" customFormat="1">
      <c r="C141" s="34"/>
      <c r="D141" s="34"/>
      <c r="E141" s="34"/>
    </row>
    <row r="142" spans="3:5" s="33" customFormat="1">
      <c r="C142" s="34"/>
      <c r="D142" s="34"/>
      <c r="E142" s="34"/>
    </row>
    <row r="143" spans="3:5" s="33" customFormat="1">
      <c r="C143" s="34"/>
      <c r="D143" s="34"/>
      <c r="E143" s="34"/>
    </row>
    <row r="144" spans="3:5" s="33" customFormat="1">
      <c r="C144" s="34"/>
      <c r="D144" s="34"/>
      <c r="E144" s="34"/>
    </row>
    <row r="145" spans="3:5" s="33" customFormat="1">
      <c r="C145" s="34"/>
      <c r="D145" s="34"/>
      <c r="E145" s="34"/>
    </row>
    <row r="146" spans="3:5" s="33" customFormat="1">
      <c r="C146" s="34"/>
      <c r="D146" s="34"/>
      <c r="E146" s="34"/>
    </row>
    <row r="147" spans="3:5" s="33" customFormat="1">
      <c r="C147" s="34"/>
      <c r="D147" s="34"/>
      <c r="E147" s="34"/>
    </row>
    <row r="148" spans="3:5" s="33" customFormat="1">
      <c r="C148" s="34"/>
      <c r="D148" s="34"/>
      <c r="E148" s="34"/>
    </row>
    <row r="149" spans="3:5" s="33" customFormat="1">
      <c r="C149" s="34"/>
      <c r="D149" s="34"/>
      <c r="E149" s="34"/>
    </row>
    <row r="150" spans="3:5" s="33" customFormat="1">
      <c r="C150" s="34"/>
      <c r="D150" s="34"/>
      <c r="E150" s="34"/>
    </row>
    <row r="151" spans="3:5" s="33" customFormat="1">
      <c r="C151" s="34"/>
      <c r="D151" s="34"/>
      <c r="E151" s="34"/>
    </row>
    <row r="152" spans="3:5" s="33" customFormat="1">
      <c r="C152" s="34"/>
      <c r="D152" s="34"/>
      <c r="E152" s="34"/>
    </row>
    <row r="153" spans="3:5" s="33" customFormat="1">
      <c r="C153" s="34"/>
      <c r="D153" s="34"/>
      <c r="E153" s="34"/>
    </row>
    <row r="154" spans="3:5" s="33" customFormat="1">
      <c r="C154" s="34"/>
      <c r="D154" s="34"/>
      <c r="E154" s="34"/>
    </row>
    <row r="155" spans="3:5" s="33" customFormat="1">
      <c r="C155" s="34"/>
      <c r="D155" s="34"/>
      <c r="E155" s="34"/>
    </row>
    <row r="156" spans="3:5" s="33" customFormat="1">
      <c r="C156" s="34"/>
      <c r="D156" s="34"/>
      <c r="E156" s="34"/>
    </row>
    <row r="157" spans="3:5" s="33" customFormat="1">
      <c r="C157" s="34"/>
      <c r="D157" s="34"/>
      <c r="E157" s="34"/>
    </row>
    <row r="158" spans="3:5" s="33" customFormat="1">
      <c r="C158" s="34"/>
      <c r="D158" s="34"/>
      <c r="E158" s="34"/>
    </row>
    <row r="159" spans="3:5" s="33" customFormat="1">
      <c r="C159" s="34"/>
      <c r="D159" s="34"/>
      <c r="E159" s="34"/>
    </row>
    <row r="160" spans="3:5" s="33" customFormat="1">
      <c r="C160" s="34"/>
      <c r="D160" s="34"/>
      <c r="E160" s="34"/>
    </row>
    <row r="161" spans="3:5" s="33" customFormat="1">
      <c r="C161" s="34"/>
      <c r="D161" s="34"/>
      <c r="E161" s="34"/>
    </row>
    <row r="162" spans="3:5" s="33" customFormat="1">
      <c r="C162" s="34"/>
      <c r="D162" s="34"/>
      <c r="E162" s="34"/>
    </row>
    <row r="163" spans="3:5" s="33" customFormat="1">
      <c r="C163" s="34"/>
      <c r="D163" s="34"/>
      <c r="E163" s="34"/>
    </row>
    <row r="164" spans="3:5" s="33" customFormat="1">
      <c r="C164" s="34"/>
      <c r="D164" s="34"/>
      <c r="E164" s="34"/>
    </row>
    <row r="165" spans="3:5" s="33" customFormat="1">
      <c r="C165" s="34"/>
      <c r="D165" s="34"/>
      <c r="E165" s="34"/>
    </row>
    <row r="166" spans="3:5" s="33" customFormat="1">
      <c r="C166" s="34"/>
      <c r="D166" s="34"/>
      <c r="E166" s="34"/>
    </row>
    <row r="167" spans="3:5" s="33" customFormat="1">
      <c r="C167" s="34"/>
      <c r="D167" s="34"/>
      <c r="E167" s="34"/>
    </row>
    <row r="168" spans="3:5" s="33" customFormat="1">
      <c r="C168" s="34"/>
      <c r="D168" s="34"/>
      <c r="E168" s="34"/>
    </row>
    <row r="169" spans="3:5" s="33" customFormat="1">
      <c r="C169" s="34"/>
      <c r="D169" s="34"/>
      <c r="E169" s="34"/>
    </row>
    <row r="170" spans="3:5" s="33" customFormat="1">
      <c r="C170" s="34"/>
      <c r="D170" s="34"/>
      <c r="E170" s="34"/>
    </row>
    <row r="171" spans="3:5" s="33" customFormat="1">
      <c r="C171" s="34"/>
      <c r="D171" s="34"/>
      <c r="E171" s="34"/>
    </row>
    <row r="172" spans="3:5" s="33" customFormat="1">
      <c r="C172" s="34"/>
      <c r="D172" s="34"/>
      <c r="E172" s="34"/>
    </row>
    <row r="173" spans="3:5" s="33" customFormat="1">
      <c r="C173" s="34"/>
      <c r="D173" s="34"/>
      <c r="E173" s="34"/>
    </row>
    <row r="174" spans="3:5" s="33" customFormat="1">
      <c r="C174" s="34"/>
      <c r="D174" s="34"/>
      <c r="E174" s="34"/>
    </row>
    <row r="175" spans="3:5" s="33" customFormat="1">
      <c r="C175" s="34"/>
      <c r="D175" s="34"/>
      <c r="E175" s="34"/>
    </row>
    <row r="176" spans="3:5" s="33" customFormat="1">
      <c r="C176" s="34"/>
      <c r="D176" s="34"/>
      <c r="E176" s="34"/>
    </row>
    <row r="177" spans="3:5" s="33" customFormat="1">
      <c r="C177" s="34"/>
      <c r="D177" s="34"/>
      <c r="E177" s="34"/>
    </row>
    <row r="178" spans="3:5" s="33" customFormat="1">
      <c r="C178" s="34"/>
      <c r="D178" s="34"/>
      <c r="E178" s="34"/>
    </row>
    <row r="179" spans="3:5" s="33" customFormat="1">
      <c r="C179" s="34"/>
      <c r="D179" s="34"/>
      <c r="E179" s="34"/>
    </row>
    <row r="180" spans="3:5" s="33" customFormat="1">
      <c r="C180" s="34"/>
      <c r="D180" s="34"/>
      <c r="E180" s="34"/>
    </row>
    <row r="181" spans="3:5" s="33" customFormat="1">
      <c r="C181" s="34"/>
      <c r="D181" s="34"/>
      <c r="E181" s="34"/>
    </row>
    <row r="182" spans="3:5" s="33" customFormat="1">
      <c r="C182" s="34"/>
      <c r="D182" s="34"/>
      <c r="E182" s="34"/>
    </row>
    <row r="183" spans="3:5" s="33" customFormat="1">
      <c r="C183" s="34"/>
      <c r="D183" s="34"/>
      <c r="E183" s="34"/>
    </row>
    <row r="184" spans="3:5" s="33" customFormat="1">
      <c r="C184" s="34"/>
      <c r="D184" s="34"/>
      <c r="E184" s="34"/>
    </row>
    <row r="185" spans="3:5" s="33" customFormat="1">
      <c r="C185" s="34"/>
      <c r="D185" s="34"/>
      <c r="E185" s="34"/>
    </row>
    <row r="186" spans="3:5" s="33" customFormat="1">
      <c r="C186" s="34"/>
      <c r="D186" s="34"/>
      <c r="E186" s="34"/>
    </row>
    <row r="187" spans="3:5" s="33" customFormat="1">
      <c r="C187" s="34"/>
      <c r="D187" s="34"/>
      <c r="E187" s="34"/>
    </row>
    <row r="188" spans="3:5" s="33" customFormat="1">
      <c r="C188" s="34"/>
      <c r="D188" s="34"/>
      <c r="E188" s="34"/>
    </row>
    <row r="189" spans="3:5" s="33" customFormat="1">
      <c r="C189" s="34"/>
      <c r="D189" s="34"/>
      <c r="E189" s="34"/>
    </row>
    <row r="190" spans="3:5" s="33" customFormat="1">
      <c r="C190" s="34"/>
      <c r="D190" s="34"/>
      <c r="E190" s="34"/>
    </row>
    <row r="191" spans="3:5" s="33" customFormat="1">
      <c r="C191" s="34"/>
      <c r="D191" s="34"/>
      <c r="E191" s="34"/>
    </row>
    <row r="192" spans="3:5" s="33" customFormat="1">
      <c r="C192" s="34"/>
      <c r="D192" s="34"/>
      <c r="E192" s="34"/>
    </row>
    <row r="193" spans="3:5" s="33" customFormat="1">
      <c r="C193" s="34"/>
      <c r="D193" s="34"/>
      <c r="E193" s="34"/>
    </row>
    <row r="194" spans="3:5" s="33" customFormat="1">
      <c r="C194" s="34"/>
      <c r="D194" s="34"/>
      <c r="E194" s="34"/>
    </row>
    <row r="195" spans="3:5" s="33" customFormat="1">
      <c r="C195" s="34"/>
      <c r="D195" s="34"/>
      <c r="E195" s="34"/>
    </row>
    <row r="196" spans="3:5" s="33" customFormat="1">
      <c r="C196" s="34"/>
      <c r="D196" s="34"/>
      <c r="E196" s="34"/>
    </row>
    <row r="197" spans="3:5" s="33" customFormat="1">
      <c r="C197" s="34"/>
      <c r="D197" s="34"/>
      <c r="E197" s="34"/>
    </row>
    <row r="198" spans="3:5" s="33" customFormat="1">
      <c r="C198" s="34"/>
      <c r="D198" s="34"/>
      <c r="E198" s="34"/>
    </row>
    <row r="199" spans="3:5" s="33" customFormat="1">
      <c r="C199" s="34"/>
      <c r="D199" s="34"/>
      <c r="E199" s="34"/>
    </row>
    <row r="200" spans="3:5" s="33" customFormat="1">
      <c r="C200" s="34"/>
      <c r="D200" s="34"/>
      <c r="E200" s="34"/>
    </row>
    <row r="201" spans="3:5" s="33" customFormat="1">
      <c r="C201" s="34"/>
      <c r="D201" s="34"/>
      <c r="E201" s="34"/>
    </row>
    <row r="202" spans="3:5" s="33" customFormat="1">
      <c r="C202" s="34"/>
      <c r="D202" s="34"/>
      <c r="E202" s="34"/>
    </row>
    <row r="203" spans="3:5" s="33" customFormat="1">
      <c r="C203" s="34"/>
      <c r="D203" s="34"/>
      <c r="E203" s="34"/>
    </row>
    <row r="204" spans="3:5" s="33" customFormat="1">
      <c r="C204" s="34"/>
      <c r="D204" s="34"/>
      <c r="E204" s="34"/>
    </row>
    <row r="205" spans="3:5" s="33" customFormat="1">
      <c r="C205" s="34"/>
      <c r="D205" s="34"/>
      <c r="E205" s="34"/>
    </row>
    <row r="206" spans="3:5" s="33" customFormat="1">
      <c r="C206" s="34"/>
      <c r="D206" s="34"/>
      <c r="E206" s="34"/>
    </row>
    <row r="207" spans="3:5" s="33" customFormat="1">
      <c r="C207" s="34"/>
      <c r="D207" s="34"/>
      <c r="E207" s="34"/>
    </row>
    <row r="208" spans="3:5" s="33" customFormat="1">
      <c r="C208" s="34"/>
      <c r="D208" s="34"/>
      <c r="E208" s="34"/>
    </row>
    <row r="209" spans="3:5" s="33" customFormat="1">
      <c r="C209" s="34"/>
      <c r="D209" s="34"/>
      <c r="E209" s="34"/>
    </row>
    <row r="210" spans="3:5" s="33" customFormat="1">
      <c r="C210" s="34"/>
      <c r="D210" s="34"/>
      <c r="E210" s="34"/>
    </row>
    <row r="211" spans="3:5" s="33" customFormat="1">
      <c r="C211" s="34"/>
      <c r="D211" s="34"/>
      <c r="E211" s="34"/>
    </row>
    <row r="212" spans="3:5" s="33" customFormat="1">
      <c r="C212" s="34"/>
      <c r="D212" s="34"/>
      <c r="E212" s="34"/>
    </row>
    <row r="213" spans="3:5" s="33" customFormat="1">
      <c r="C213" s="34"/>
      <c r="D213" s="34"/>
      <c r="E213" s="34"/>
    </row>
    <row r="214" spans="3:5" s="33" customFormat="1">
      <c r="C214" s="34"/>
      <c r="D214" s="34"/>
      <c r="E214" s="34"/>
    </row>
    <row r="215" spans="3:5" s="33" customFormat="1">
      <c r="C215" s="34"/>
      <c r="D215" s="34"/>
      <c r="E215" s="34"/>
    </row>
    <row r="216" spans="3:5" s="33" customFormat="1">
      <c r="C216" s="34"/>
      <c r="D216" s="34"/>
      <c r="E216" s="34"/>
    </row>
    <row r="217" spans="3:5" s="33" customFormat="1">
      <c r="C217" s="34"/>
      <c r="D217" s="34"/>
      <c r="E217" s="34"/>
    </row>
    <row r="218" spans="3:5" s="33" customFormat="1">
      <c r="C218" s="34"/>
      <c r="D218" s="34"/>
      <c r="E218" s="34"/>
    </row>
    <row r="219" spans="3:5" s="33" customFormat="1">
      <c r="C219" s="34"/>
      <c r="D219" s="34"/>
      <c r="E219" s="34"/>
    </row>
    <row r="220" spans="3:5" s="33" customFormat="1">
      <c r="C220" s="34"/>
      <c r="D220" s="34"/>
      <c r="E220" s="34"/>
    </row>
    <row r="221" spans="3:5" s="33" customFormat="1">
      <c r="C221" s="34"/>
      <c r="D221" s="34"/>
      <c r="E221" s="34"/>
    </row>
    <row r="222" spans="3:5" s="33" customFormat="1">
      <c r="C222" s="34"/>
      <c r="D222" s="34"/>
      <c r="E222" s="34"/>
    </row>
    <row r="223" spans="3:5" s="33" customFormat="1">
      <c r="C223" s="34"/>
      <c r="D223" s="34"/>
      <c r="E223" s="34"/>
    </row>
    <row r="224" spans="3:5" s="33" customFormat="1">
      <c r="C224" s="34"/>
      <c r="D224" s="34"/>
      <c r="E224" s="34"/>
    </row>
    <row r="225" spans="3:5" s="33" customFormat="1">
      <c r="C225" s="34"/>
      <c r="D225" s="34"/>
      <c r="E225" s="34"/>
    </row>
    <row r="226" spans="3:5" s="33" customFormat="1">
      <c r="C226" s="34"/>
      <c r="D226" s="34"/>
      <c r="E226" s="34"/>
    </row>
    <row r="227" spans="3:5" s="33" customFormat="1">
      <c r="C227" s="34"/>
      <c r="D227" s="34"/>
      <c r="E227" s="34"/>
    </row>
    <row r="228" spans="3:5" s="33" customFormat="1">
      <c r="C228" s="34"/>
      <c r="D228" s="34"/>
      <c r="E228" s="34"/>
    </row>
    <row r="229" spans="3:5" s="33" customFormat="1">
      <c r="C229" s="34"/>
      <c r="D229" s="34"/>
      <c r="E229" s="34"/>
    </row>
    <row r="230" spans="3:5" s="33" customFormat="1">
      <c r="C230" s="34"/>
      <c r="D230" s="34"/>
      <c r="E230" s="34"/>
    </row>
    <row r="231" spans="3:5" s="33" customFormat="1">
      <c r="C231" s="34"/>
      <c r="D231" s="34"/>
      <c r="E231" s="34"/>
    </row>
    <row r="232" spans="3:5" s="33" customFormat="1">
      <c r="C232" s="34"/>
      <c r="D232" s="34"/>
      <c r="E232" s="34"/>
    </row>
    <row r="233" spans="3:5" s="33" customFormat="1">
      <c r="C233" s="34"/>
      <c r="D233" s="34"/>
      <c r="E233" s="34"/>
    </row>
    <row r="234" spans="3:5" s="33" customFormat="1">
      <c r="C234" s="34"/>
      <c r="D234" s="34"/>
      <c r="E234" s="34"/>
    </row>
    <row r="235" spans="3:5" s="33" customFormat="1">
      <c r="C235" s="34"/>
      <c r="D235" s="34"/>
      <c r="E235" s="34"/>
    </row>
    <row r="236" spans="3:5" s="33" customFormat="1">
      <c r="C236" s="34"/>
      <c r="D236" s="34"/>
      <c r="E236" s="34"/>
    </row>
    <row r="237" spans="3:5" s="33" customFormat="1">
      <c r="C237" s="34"/>
      <c r="D237" s="34"/>
      <c r="E237" s="34"/>
    </row>
    <row r="238" spans="3:5" s="33" customFormat="1">
      <c r="C238" s="34"/>
      <c r="D238" s="34"/>
      <c r="E238" s="34"/>
    </row>
    <row r="239" spans="3:5" s="33" customFormat="1">
      <c r="C239" s="34"/>
      <c r="D239" s="34"/>
      <c r="E239" s="34"/>
    </row>
    <row r="240" spans="3:5" s="33" customFormat="1">
      <c r="C240" s="34"/>
      <c r="D240" s="34"/>
      <c r="E240" s="34"/>
    </row>
    <row r="241" spans="3:5" s="33" customFormat="1">
      <c r="C241" s="34"/>
      <c r="D241" s="34"/>
      <c r="E241" s="34"/>
    </row>
    <row r="242" spans="3:5" s="33" customFormat="1">
      <c r="C242" s="34"/>
      <c r="D242" s="34"/>
      <c r="E242" s="34"/>
    </row>
    <row r="243" spans="3:5" s="33" customFormat="1">
      <c r="C243" s="34"/>
      <c r="D243" s="34"/>
      <c r="E243" s="34"/>
    </row>
    <row r="244" spans="3:5" s="33" customFormat="1">
      <c r="C244" s="34"/>
      <c r="D244" s="34"/>
      <c r="E244" s="34"/>
    </row>
    <row r="245" spans="3:5" s="33" customFormat="1">
      <c r="C245" s="34"/>
      <c r="D245" s="34"/>
      <c r="E245" s="34"/>
    </row>
    <row r="246" spans="3:5" s="33" customFormat="1">
      <c r="C246" s="34"/>
      <c r="D246" s="34"/>
      <c r="E246" s="34"/>
    </row>
    <row r="247" spans="3:5" s="33" customFormat="1">
      <c r="C247" s="34"/>
      <c r="D247" s="34"/>
      <c r="E247" s="34"/>
    </row>
    <row r="248" spans="3:5" s="33" customFormat="1">
      <c r="C248" s="34"/>
      <c r="D248" s="34"/>
      <c r="E248" s="34"/>
    </row>
    <row r="249" spans="3:5" s="33" customFormat="1">
      <c r="C249" s="34"/>
      <c r="D249" s="34"/>
      <c r="E249" s="34"/>
    </row>
    <row r="250" spans="3:5" s="33" customFormat="1">
      <c r="C250" s="34"/>
      <c r="D250" s="34"/>
      <c r="E250" s="34"/>
    </row>
    <row r="251" spans="3:5" s="33" customFormat="1">
      <c r="C251" s="34"/>
      <c r="D251" s="34"/>
      <c r="E251" s="34"/>
    </row>
    <row r="252" spans="3:5" s="33" customFormat="1">
      <c r="C252" s="34"/>
      <c r="D252" s="34"/>
      <c r="E252" s="34"/>
    </row>
    <row r="253" spans="3:5" s="33" customFormat="1">
      <c r="C253" s="34"/>
      <c r="D253" s="34"/>
      <c r="E253" s="34"/>
    </row>
    <row r="254" spans="3:5" s="33" customFormat="1">
      <c r="C254" s="34"/>
      <c r="D254" s="34"/>
      <c r="E254" s="34"/>
    </row>
    <row r="255" spans="3:5" s="33" customFormat="1">
      <c r="C255" s="34"/>
      <c r="D255" s="34"/>
      <c r="E255" s="34"/>
    </row>
    <row r="256" spans="3:5" s="33" customFormat="1">
      <c r="C256" s="34"/>
      <c r="D256" s="34"/>
      <c r="E256" s="34"/>
    </row>
    <row r="257" spans="3:5" s="33" customFormat="1">
      <c r="C257" s="34"/>
      <c r="D257" s="34"/>
      <c r="E257" s="34"/>
    </row>
    <row r="258" spans="3:5" s="33" customFormat="1">
      <c r="C258" s="34"/>
      <c r="D258" s="34"/>
      <c r="E258" s="34"/>
    </row>
    <row r="259" spans="3:5" s="33" customFormat="1">
      <c r="C259" s="34"/>
      <c r="D259" s="34"/>
      <c r="E259" s="34"/>
    </row>
    <row r="260" spans="3:5" s="33" customFormat="1">
      <c r="C260" s="34"/>
      <c r="D260" s="34"/>
      <c r="E260" s="34"/>
    </row>
    <row r="261" spans="3:5" s="33" customFormat="1">
      <c r="C261" s="34"/>
      <c r="D261" s="34"/>
      <c r="E261" s="34"/>
    </row>
    <row r="262" spans="3:5" s="33" customFormat="1">
      <c r="C262" s="34"/>
      <c r="D262" s="34"/>
      <c r="E262" s="34"/>
    </row>
    <row r="263" spans="3:5" s="33" customFormat="1">
      <c r="C263" s="34"/>
      <c r="D263" s="34"/>
      <c r="E263" s="34"/>
    </row>
    <row r="264" spans="3:5" s="33" customFormat="1">
      <c r="C264" s="34"/>
      <c r="D264" s="34"/>
      <c r="E264" s="34"/>
    </row>
    <row r="265" spans="3:5" s="33" customFormat="1">
      <c r="C265" s="34"/>
      <c r="D265" s="34"/>
      <c r="E265" s="34"/>
    </row>
    <row r="266" spans="3:5" s="33" customFormat="1">
      <c r="C266" s="34"/>
      <c r="D266" s="34"/>
      <c r="E266" s="34"/>
    </row>
    <row r="267" spans="3:5" s="33" customFormat="1">
      <c r="C267" s="34"/>
      <c r="D267" s="34"/>
      <c r="E267" s="34"/>
    </row>
    <row r="268" spans="3:5" s="33" customFormat="1">
      <c r="C268" s="34"/>
      <c r="D268" s="34"/>
      <c r="E268" s="34"/>
    </row>
    <row r="269" spans="3:5" s="33" customFormat="1">
      <c r="C269" s="34"/>
      <c r="D269" s="34"/>
      <c r="E269" s="34"/>
    </row>
    <row r="270" spans="3:5" s="33" customFormat="1">
      <c r="C270" s="34"/>
      <c r="D270" s="34"/>
      <c r="E270" s="34"/>
    </row>
    <row r="271" spans="3:5" s="33" customFormat="1">
      <c r="C271" s="34"/>
      <c r="D271" s="34"/>
      <c r="E271" s="34"/>
    </row>
    <row r="272" spans="3:5" s="33" customFormat="1">
      <c r="C272" s="34"/>
      <c r="D272" s="34"/>
      <c r="E272" s="34"/>
    </row>
    <row r="273" spans="3:5" s="33" customFormat="1">
      <c r="C273" s="34"/>
      <c r="D273" s="34"/>
      <c r="E273" s="34"/>
    </row>
    <row r="274" spans="3:5" s="33" customFormat="1">
      <c r="C274" s="34"/>
      <c r="D274" s="34"/>
      <c r="E274" s="34"/>
    </row>
    <row r="275" spans="3:5" s="33" customFormat="1">
      <c r="C275" s="34"/>
      <c r="D275" s="34"/>
      <c r="E275" s="34"/>
    </row>
    <row r="276" spans="3:5" s="33" customFormat="1">
      <c r="C276" s="34"/>
      <c r="D276" s="34"/>
      <c r="E276" s="34"/>
    </row>
    <row r="277" spans="3:5" s="33" customFormat="1">
      <c r="C277" s="34"/>
      <c r="D277" s="34"/>
      <c r="E277" s="34"/>
    </row>
    <row r="278" spans="3:5" s="33" customFormat="1">
      <c r="C278" s="34"/>
      <c r="D278" s="34"/>
      <c r="E278" s="34"/>
    </row>
    <row r="279" spans="3:5" s="33" customFormat="1">
      <c r="C279" s="34"/>
      <c r="D279" s="34"/>
      <c r="E279" s="34"/>
    </row>
    <row r="280" spans="3:5" s="33" customFormat="1">
      <c r="C280" s="34"/>
      <c r="D280" s="34"/>
      <c r="E280" s="34"/>
    </row>
    <row r="281" spans="3:5" s="33" customFormat="1">
      <c r="C281" s="34"/>
      <c r="D281" s="34"/>
      <c r="E281" s="34"/>
    </row>
    <row r="282" spans="3:5" s="33" customFormat="1">
      <c r="C282" s="34"/>
      <c r="D282" s="34"/>
      <c r="E282" s="34"/>
    </row>
    <row r="283" spans="3:5" s="33" customFormat="1">
      <c r="C283" s="34"/>
      <c r="D283" s="34"/>
      <c r="E283" s="34"/>
    </row>
    <row r="284" spans="3:5" s="33" customFormat="1">
      <c r="C284" s="34"/>
      <c r="D284" s="34"/>
      <c r="E284" s="34"/>
    </row>
    <row r="285" spans="3:5" s="33" customFormat="1">
      <c r="C285" s="34"/>
      <c r="D285" s="34"/>
      <c r="E285" s="34"/>
    </row>
    <row r="286" spans="3:5" s="33" customFormat="1">
      <c r="C286" s="34"/>
      <c r="D286" s="34"/>
      <c r="E286" s="34"/>
    </row>
    <row r="287" spans="3:5" s="33" customFormat="1">
      <c r="C287" s="34"/>
      <c r="D287" s="34"/>
      <c r="E287" s="34"/>
    </row>
    <row r="288" spans="3:5" s="33" customFormat="1">
      <c r="C288" s="34"/>
      <c r="D288" s="34"/>
      <c r="E288" s="34"/>
    </row>
    <row r="289" spans="3:5" s="33" customFormat="1">
      <c r="C289" s="34"/>
      <c r="D289" s="34"/>
      <c r="E289" s="34"/>
    </row>
    <row r="290" spans="3:5" s="33" customFormat="1">
      <c r="C290" s="34"/>
      <c r="D290" s="34"/>
      <c r="E290" s="34"/>
    </row>
    <row r="291" spans="3:5" s="33" customFormat="1">
      <c r="C291" s="34"/>
      <c r="D291" s="34"/>
      <c r="E291" s="34"/>
    </row>
    <row r="292" spans="3:5" s="33" customFormat="1">
      <c r="C292" s="34"/>
      <c r="D292" s="34"/>
      <c r="E292" s="34"/>
    </row>
    <row r="293" spans="3:5" s="33" customFormat="1">
      <c r="C293" s="34"/>
      <c r="D293" s="34"/>
      <c r="E293" s="34"/>
    </row>
    <row r="294" spans="3:5" s="33" customFormat="1">
      <c r="C294" s="34"/>
      <c r="D294" s="34"/>
      <c r="E294" s="34"/>
    </row>
    <row r="295" spans="3:5" s="33" customFormat="1">
      <c r="C295" s="34"/>
      <c r="D295" s="34"/>
      <c r="E295" s="34"/>
    </row>
    <row r="296" spans="3:5" s="33" customFormat="1">
      <c r="C296" s="34"/>
      <c r="D296" s="34"/>
      <c r="E296" s="34"/>
    </row>
    <row r="297" spans="3:5" s="33" customFormat="1">
      <c r="C297" s="34"/>
      <c r="D297" s="34"/>
      <c r="E297" s="34"/>
    </row>
    <row r="298" spans="3:5" s="33" customFormat="1">
      <c r="C298" s="34"/>
      <c r="D298" s="34"/>
      <c r="E298" s="34"/>
    </row>
    <row r="299" spans="3:5" s="33" customFormat="1">
      <c r="C299" s="34"/>
      <c r="D299" s="34"/>
      <c r="E299" s="34"/>
    </row>
    <row r="300" spans="3:5" s="33" customFormat="1">
      <c r="C300" s="34"/>
      <c r="D300" s="34"/>
      <c r="E300" s="34"/>
    </row>
    <row r="301" spans="3:5" s="33" customFormat="1">
      <c r="C301" s="34"/>
      <c r="D301" s="34"/>
      <c r="E301" s="34"/>
    </row>
    <row r="302" spans="3:5" s="33" customFormat="1">
      <c r="C302" s="34"/>
      <c r="D302" s="34"/>
      <c r="E302" s="34"/>
    </row>
    <row r="303" spans="3:5" s="33" customFormat="1">
      <c r="C303" s="34"/>
      <c r="D303" s="34"/>
      <c r="E303" s="34"/>
    </row>
    <row r="304" spans="3:5" s="33" customFormat="1">
      <c r="C304" s="34"/>
      <c r="D304" s="34"/>
      <c r="E304" s="34"/>
    </row>
    <row r="305" spans="3:5" s="33" customFormat="1">
      <c r="C305" s="34"/>
      <c r="D305" s="34"/>
      <c r="E305" s="34"/>
    </row>
    <row r="306" spans="3:5" s="33" customFormat="1">
      <c r="C306" s="34"/>
      <c r="D306" s="34"/>
      <c r="E306" s="34"/>
    </row>
    <row r="307" spans="3:5" s="33" customFormat="1">
      <c r="C307" s="34"/>
      <c r="D307" s="34"/>
      <c r="E307" s="34"/>
    </row>
    <row r="308" spans="3:5" s="33" customFormat="1">
      <c r="C308" s="34"/>
      <c r="D308" s="34"/>
      <c r="E308" s="34"/>
    </row>
    <row r="309" spans="3:5" s="33" customFormat="1">
      <c r="C309" s="34"/>
      <c r="D309" s="34"/>
      <c r="E309" s="34"/>
    </row>
    <row r="310" spans="3:5" s="33" customFormat="1">
      <c r="C310" s="34"/>
      <c r="D310" s="34"/>
      <c r="E310" s="34"/>
    </row>
    <row r="311" spans="3:5" s="33" customFormat="1">
      <c r="C311" s="34"/>
      <c r="D311" s="34"/>
      <c r="E311" s="34"/>
    </row>
    <row r="312" spans="3:5" s="33" customFormat="1">
      <c r="C312" s="34"/>
      <c r="D312" s="34"/>
      <c r="E312" s="34"/>
    </row>
    <row r="313" spans="3:5" s="33" customFormat="1">
      <c r="C313" s="34"/>
      <c r="D313" s="34"/>
      <c r="E313" s="34"/>
    </row>
    <row r="314" spans="3:5" s="33" customFormat="1">
      <c r="C314" s="34"/>
      <c r="D314" s="34"/>
      <c r="E314" s="34"/>
    </row>
    <row r="315" spans="3:5" s="33" customFormat="1">
      <c r="C315" s="34"/>
      <c r="D315" s="34"/>
      <c r="E315" s="34"/>
    </row>
    <row r="316" spans="3:5" s="33" customFormat="1">
      <c r="C316" s="34"/>
      <c r="D316" s="34"/>
      <c r="E316" s="34"/>
    </row>
    <row r="317" spans="3:5" s="33" customFormat="1">
      <c r="C317" s="34"/>
      <c r="D317" s="34"/>
      <c r="E317" s="34"/>
    </row>
    <row r="318" spans="3:5" s="33" customFormat="1">
      <c r="C318" s="34"/>
      <c r="D318" s="34"/>
      <c r="E318" s="34"/>
    </row>
    <row r="319" spans="3:5" s="33" customFormat="1">
      <c r="C319" s="34"/>
      <c r="D319" s="34"/>
      <c r="E319" s="34"/>
    </row>
    <row r="320" spans="3:5" s="33" customFormat="1">
      <c r="C320" s="34"/>
      <c r="D320" s="34"/>
      <c r="E320" s="34"/>
    </row>
    <row r="321" spans="3:5" s="33" customFormat="1">
      <c r="C321" s="34"/>
      <c r="D321" s="34"/>
      <c r="E321" s="34"/>
    </row>
    <row r="322" spans="3:5" s="33" customFormat="1">
      <c r="C322" s="34"/>
      <c r="D322" s="34"/>
      <c r="E322" s="34"/>
    </row>
    <row r="323" spans="3:5" s="33" customFormat="1">
      <c r="C323" s="34"/>
      <c r="D323" s="34"/>
      <c r="E323" s="34"/>
    </row>
    <row r="324" spans="3:5" s="33" customFormat="1">
      <c r="C324" s="34"/>
      <c r="D324" s="34"/>
      <c r="E324" s="34"/>
    </row>
    <row r="325" spans="3:5" s="33" customFormat="1">
      <c r="C325" s="34"/>
      <c r="D325" s="34"/>
      <c r="E325" s="34"/>
    </row>
    <row r="326" spans="3:5" s="33" customFormat="1">
      <c r="C326" s="34"/>
      <c r="D326" s="34"/>
      <c r="E326" s="34"/>
    </row>
    <row r="327" spans="3:5" s="33" customFormat="1">
      <c r="C327" s="34"/>
      <c r="D327" s="34"/>
      <c r="E327" s="34"/>
    </row>
    <row r="328" spans="3:5" s="33" customFormat="1">
      <c r="C328" s="34"/>
      <c r="D328" s="34"/>
      <c r="E328" s="34"/>
    </row>
    <row r="329" spans="3:5" s="33" customFormat="1">
      <c r="C329" s="34"/>
      <c r="D329" s="34"/>
      <c r="E329" s="34"/>
    </row>
    <row r="330" spans="3:5" s="33" customFormat="1">
      <c r="C330" s="34"/>
      <c r="D330" s="34"/>
      <c r="E330" s="34"/>
    </row>
    <row r="331" spans="3:5" s="33" customFormat="1">
      <c r="C331" s="34"/>
      <c r="D331" s="34"/>
      <c r="E331" s="34"/>
    </row>
    <row r="332" spans="3:5" s="33" customFormat="1">
      <c r="C332" s="34"/>
      <c r="D332" s="34"/>
      <c r="E332" s="34"/>
    </row>
  </sheetData>
  <mergeCells count="35">
    <mergeCell ref="L1:P1"/>
    <mergeCell ref="D2:H2"/>
    <mergeCell ref="C3:N3"/>
    <mergeCell ref="C4:N4"/>
    <mergeCell ref="A6:B6"/>
    <mergeCell ref="C6:N6"/>
    <mergeCell ref="A7:B7"/>
    <mergeCell ref="C7:N7"/>
    <mergeCell ref="A8:B8"/>
    <mergeCell ref="C8:N8"/>
    <mergeCell ref="A9:B9"/>
    <mergeCell ref="C9:N9"/>
    <mergeCell ref="A10:B10"/>
    <mergeCell ref="C10:N10"/>
    <mergeCell ref="A11:B11"/>
    <mergeCell ref="C11:N11"/>
    <mergeCell ref="A13:G13"/>
    <mergeCell ref="K13:M13"/>
    <mergeCell ref="N13:O13"/>
    <mergeCell ref="I15:K15"/>
    <mergeCell ref="A17:A18"/>
    <mergeCell ref="B17:B18"/>
    <mergeCell ref="C17:C18"/>
    <mergeCell ref="D17:D18"/>
    <mergeCell ref="E17:E18"/>
    <mergeCell ref="F17:K17"/>
    <mergeCell ref="A42:B42"/>
    <mergeCell ref="G42:H42"/>
    <mergeCell ref="L17:P17"/>
    <mergeCell ref="C37:K37"/>
    <mergeCell ref="A39:B39"/>
    <mergeCell ref="D39:E39"/>
    <mergeCell ref="G39:H39"/>
    <mergeCell ref="I39:M39"/>
    <mergeCell ref="N39:O39"/>
  </mergeCells>
  <pageMargins left="0.78740157480314965" right="0.78740157480314965" top="0.98425196850393704" bottom="0.78740157480314965" header="0.51181102362204722" footer="0.51181102362204722"/>
  <pageSetup paperSize="9" scale="87" fitToHeight="0" orientation="landscape" r:id="rId1"/>
  <headerFooter alignWithMargins="0">
    <oddFooter>&amp;R&amp;P lapa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333"/>
  <sheetViews>
    <sheetView view="pageBreakPreview" topLeftCell="A10" zoomScaleNormal="100" zoomScaleSheetLayoutView="100" workbookViewId="0">
      <selection activeCell="F21" sqref="F21:P37"/>
    </sheetView>
  </sheetViews>
  <sheetFormatPr defaultRowHeight="12.75"/>
  <cols>
    <col min="1" max="1" width="4.140625" style="37" customWidth="1"/>
    <col min="2" max="2" width="10.85546875" style="51" customWidth="1"/>
    <col min="3" max="3" width="40" style="54" customWidth="1"/>
    <col min="4" max="4" width="5.85546875" style="54" bestFit="1" customWidth="1"/>
    <col min="5" max="5" width="7.85546875" style="54" customWidth="1"/>
    <col min="6" max="6" width="5.7109375" style="51" customWidth="1"/>
    <col min="7" max="7" width="5.7109375" style="37" customWidth="1"/>
    <col min="8" max="8" width="7.28515625" style="37" customWidth="1"/>
    <col min="9" max="9" width="6.7109375" style="37" customWidth="1"/>
    <col min="10" max="11" width="7" style="37" customWidth="1"/>
    <col min="12" max="16" width="8.42578125" style="37" customWidth="1"/>
    <col min="17" max="16384" width="9.140625" style="37"/>
  </cols>
  <sheetData>
    <row r="1" spans="1:16" s="33" customFormat="1" ht="18" customHeight="1">
      <c r="C1" s="34"/>
      <c r="D1" s="34"/>
      <c r="E1" s="34"/>
      <c r="L1" s="710" t="s">
        <v>68</v>
      </c>
      <c r="M1" s="710"/>
      <c r="N1" s="710"/>
      <c r="O1" s="710"/>
      <c r="P1" s="710"/>
    </row>
    <row r="2" spans="1:16" s="33" customFormat="1" ht="12.75" customHeight="1">
      <c r="C2" s="34"/>
      <c r="D2" s="711" t="s">
        <v>40</v>
      </c>
      <c r="E2" s="711"/>
      <c r="F2" s="711"/>
      <c r="G2" s="711"/>
      <c r="H2" s="711"/>
      <c r="I2" s="35" t="s">
        <v>391</v>
      </c>
    </row>
    <row r="3" spans="1:16" s="33" customFormat="1" ht="12.75" customHeight="1">
      <c r="C3" s="712" t="s">
        <v>329</v>
      </c>
      <c r="D3" s="712"/>
      <c r="E3" s="712"/>
      <c r="F3" s="712"/>
      <c r="G3" s="712"/>
      <c r="H3" s="712"/>
      <c r="I3" s="712"/>
      <c r="J3" s="712"/>
      <c r="K3" s="712"/>
      <c r="L3" s="712"/>
      <c r="M3" s="712"/>
      <c r="N3" s="712"/>
    </row>
    <row r="4" spans="1:16" s="33" customFormat="1" ht="12.75" customHeight="1">
      <c r="C4" s="713" t="s">
        <v>18</v>
      </c>
      <c r="D4" s="713"/>
      <c r="E4" s="713"/>
      <c r="F4" s="713"/>
      <c r="G4" s="713"/>
      <c r="H4" s="713"/>
      <c r="I4" s="713"/>
      <c r="J4" s="713"/>
      <c r="K4" s="713"/>
      <c r="L4" s="713"/>
      <c r="M4" s="713"/>
      <c r="N4" s="713"/>
    </row>
    <row r="5" spans="1:16" s="33" customFormat="1" ht="12.75" customHeight="1"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</row>
    <row r="6" spans="1:16" s="33" customFormat="1" ht="28.5" customHeight="1">
      <c r="A6" s="714" t="s">
        <v>3</v>
      </c>
      <c r="B6" s="714"/>
      <c r="C6" s="715" t="str">
        <f>PBK!C26</f>
        <v>1. KĀRTA KATLU MĀJAS PĀRBŪVE PAR SOCIĀLĀS APRŪPES CENTRU UN KATLA MĀJAS NOVIETOŠANA</v>
      </c>
      <c r="D6" s="715"/>
      <c r="E6" s="715"/>
      <c r="F6" s="715"/>
      <c r="G6" s="715"/>
      <c r="H6" s="715"/>
      <c r="I6" s="715"/>
      <c r="J6" s="715"/>
      <c r="K6" s="715"/>
      <c r="L6" s="715"/>
      <c r="M6" s="715"/>
      <c r="N6" s="715"/>
    </row>
    <row r="7" spans="1:16" s="33" customFormat="1" ht="12.75" customHeight="1">
      <c r="A7" s="714" t="s">
        <v>4</v>
      </c>
      <c r="B7" s="714"/>
      <c r="C7" s="715" t="str">
        <f>PBK!C16</f>
        <v>1. KĀRTA KATLU MĀJAS PĀRBŪVE PAR SOCIĀLĀS APRŪPES CENTRU UN KATLA MĀJAS NOVIETOŠANA</v>
      </c>
      <c r="D7" s="715"/>
      <c r="E7" s="715"/>
      <c r="F7" s="715"/>
      <c r="G7" s="715"/>
      <c r="H7" s="715"/>
      <c r="I7" s="715"/>
      <c r="J7" s="715"/>
      <c r="K7" s="715"/>
      <c r="L7" s="715"/>
      <c r="M7" s="715"/>
      <c r="N7" s="715"/>
    </row>
    <row r="8" spans="1:16" s="33" customFormat="1" ht="12.75" customHeight="1">
      <c r="A8" s="714" t="s">
        <v>5</v>
      </c>
      <c r="B8" s="714"/>
      <c r="C8" s="715" t="str">
        <f>PBK!C17</f>
        <v>SIGULDAS IELA 7A, MORE, MORES PAGASTS, SIGULDAS NOVADS</v>
      </c>
      <c r="D8" s="715"/>
      <c r="E8" s="715"/>
      <c r="F8" s="715"/>
      <c r="G8" s="715"/>
      <c r="H8" s="715"/>
      <c r="I8" s="715"/>
      <c r="J8" s="715"/>
      <c r="K8" s="715"/>
      <c r="L8" s="715"/>
      <c r="M8" s="715"/>
      <c r="N8" s="715"/>
    </row>
    <row r="9" spans="1:16" s="33" customFormat="1">
      <c r="A9" s="714" t="s">
        <v>47</v>
      </c>
      <c r="B9" s="714"/>
      <c r="C9" s="715" t="str">
        <f>PBK!C18</f>
        <v>SIGULDAS NOVADA PAŠVALDĪBA</v>
      </c>
      <c r="D9" s="715"/>
      <c r="E9" s="715"/>
      <c r="F9" s="715"/>
      <c r="G9" s="715"/>
      <c r="H9" s="715"/>
      <c r="I9" s="715"/>
      <c r="J9" s="715"/>
      <c r="K9" s="715"/>
      <c r="L9" s="715"/>
      <c r="M9" s="715"/>
      <c r="N9" s="715"/>
    </row>
    <row r="10" spans="1:16" s="33" customFormat="1">
      <c r="A10" s="714" t="s">
        <v>6</v>
      </c>
      <c r="B10" s="714"/>
      <c r="C10" s="715">
        <f>PBK!C19</f>
        <v>0</v>
      </c>
      <c r="D10" s="715"/>
      <c r="E10" s="715"/>
      <c r="F10" s="715"/>
      <c r="G10" s="715"/>
      <c r="H10" s="715"/>
      <c r="I10" s="715"/>
      <c r="J10" s="715"/>
      <c r="K10" s="715"/>
      <c r="L10" s="715"/>
      <c r="M10" s="715"/>
      <c r="N10" s="715"/>
    </row>
    <row r="11" spans="1:16" s="33" customFormat="1">
      <c r="A11" s="714" t="s">
        <v>41</v>
      </c>
      <c r="B11" s="714"/>
      <c r="C11" s="715">
        <f>PBK!C20</f>
        <v>0</v>
      </c>
      <c r="D11" s="715"/>
      <c r="E11" s="715"/>
      <c r="F11" s="715"/>
      <c r="G11" s="715"/>
      <c r="H11" s="715"/>
      <c r="I11" s="715"/>
      <c r="J11" s="715"/>
      <c r="K11" s="715"/>
      <c r="L11" s="715"/>
      <c r="M11" s="715"/>
      <c r="N11" s="715"/>
    </row>
    <row r="12" spans="1:16" s="33" customFormat="1" ht="6" customHeight="1">
      <c r="A12" s="226"/>
      <c r="B12" s="226"/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</row>
    <row r="13" spans="1:16" s="33" customFormat="1" ht="12.75" customHeight="1">
      <c r="A13" s="714" t="s">
        <v>310</v>
      </c>
      <c r="B13" s="714"/>
      <c r="C13" s="714"/>
      <c r="D13" s="714"/>
      <c r="E13" s="714"/>
      <c r="F13" s="714"/>
      <c r="G13" s="714"/>
      <c r="H13" s="227"/>
      <c r="I13" s="227"/>
      <c r="J13" s="227"/>
      <c r="K13" s="715" t="s">
        <v>42</v>
      </c>
      <c r="L13" s="715"/>
      <c r="M13" s="715"/>
      <c r="N13" s="716">
        <f>P39</f>
        <v>0</v>
      </c>
      <c r="O13" s="716"/>
      <c r="P13" s="36" t="s">
        <v>48</v>
      </c>
    </row>
    <row r="14" spans="1:16" s="33" customFormat="1" ht="4.5" customHeight="1">
      <c r="A14" s="226"/>
      <c r="B14" s="226"/>
      <c r="C14" s="226"/>
      <c r="D14" s="226"/>
      <c r="E14" s="226"/>
      <c r="F14" s="226"/>
      <c r="G14" s="226"/>
      <c r="H14" s="227"/>
      <c r="I14" s="227"/>
      <c r="J14" s="227"/>
      <c r="K14" s="227"/>
      <c r="L14" s="227"/>
      <c r="M14" s="227"/>
      <c r="N14" s="228"/>
      <c r="O14" s="227"/>
      <c r="P14" s="36"/>
    </row>
    <row r="15" spans="1:16">
      <c r="B15" s="37"/>
      <c r="C15" s="37"/>
      <c r="D15" s="37"/>
      <c r="E15" s="37"/>
      <c r="F15" s="37"/>
      <c r="I15" s="717" t="s">
        <v>44</v>
      </c>
      <c r="J15" s="717"/>
      <c r="K15" s="717"/>
      <c r="L15" s="38">
        <v>2017</v>
      </c>
      <c r="M15" s="38" t="s">
        <v>43</v>
      </c>
      <c r="N15" s="38">
        <f>'1 KOPS'!E16</f>
        <v>0</v>
      </c>
      <c r="O15" s="103">
        <f>'1 KOPS'!F16</f>
        <v>0</v>
      </c>
      <c r="P15" s="103"/>
    </row>
    <row r="16" spans="1:16" ht="6" customHeight="1" thickBot="1">
      <c r="B16" s="37"/>
      <c r="C16" s="37"/>
      <c r="D16" s="37"/>
      <c r="E16" s="37"/>
      <c r="F16" s="37"/>
      <c r="I16" s="225"/>
      <c r="J16" s="225"/>
      <c r="K16" s="225"/>
      <c r="L16" s="38"/>
      <c r="M16" s="38"/>
      <c r="N16" s="38"/>
      <c r="O16" s="111"/>
      <c r="P16" s="111"/>
    </row>
    <row r="17" spans="1:16" s="11" customFormat="1" ht="13.5" customHeight="1" thickBot="1">
      <c r="A17" s="718" t="s">
        <v>1</v>
      </c>
      <c r="B17" s="718" t="s">
        <v>29</v>
      </c>
      <c r="C17" s="720" t="s">
        <v>30</v>
      </c>
      <c r="D17" s="718" t="s">
        <v>31</v>
      </c>
      <c r="E17" s="718" t="s">
        <v>32</v>
      </c>
      <c r="F17" s="722" t="s">
        <v>33</v>
      </c>
      <c r="G17" s="723"/>
      <c r="H17" s="723"/>
      <c r="I17" s="723"/>
      <c r="J17" s="723"/>
      <c r="K17" s="724"/>
      <c r="L17" s="722" t="s">
        <v>34</v>
      </c>
      <c r="M17" s="723"/>
      <c r="N17" s="723"/>
      <c r="O17" s="723"/>
      <c r="P17" s="724"/>
    </row>
    <row r="18" spans="1:16" s="11" customFormat="1" ht="69.75" customHeight="1" thickBot="1">
      <c r="A18" s="719"/>
      <c r="B18" s="719"/>
      <c r="C18" s="721"/>
      <c r="D18" s="719"/>
      <c r="E18" s="719"/>
      <c r="F18" s="12" t="s">
        <v>35</v>
      </c>
      <c r="G18" s="13" t="s">
        <v>49</v>
      </c>
      <c r="H18" s="13" t="s">
        <v>50</v>
      </c>
      <c r="I18" s="13" t="s">
        <v>64</v>
      </c>
      <c r="J18" s="13" t="s">
        <v>52</v>
      </c>
      <c r="K18" s="12" t="s">
        <v>53</v>
      </c>
      <c r="L18" s="13" t="s">
        <v>36</v>
      </c>
      <c r="M18" s="13" t="s">
        <v>50</v>
      </c>
      <c r="N18" s="13" t="s">
        <v>64</v>
      </c>
      <c r="O18" s="13" t="s">
        <v>52</v>
      </c>
      <c r="P18" s="13" t="s">
        <v>54</v>
      </c>
    </row>
    <row r="19" spans="1:16" s="11" customFormat="1" ht="13.5" thickBot="1">
      <c r="A19" s="14" t="s">
        <v>37</v>
      </c>
      <c r="B19" s="15" t="s">
        <v>38</v>
      </c>
      <c r="C19" s="16">
        <v>3</v>
      </c>
      <c r="D19" s="17">
        <v>4</v>
      </c>
      <c r="E19" s="16">
        <v>5</v>
      </c>
      <c r="F19" s="17">
        <v>6</v>
      </c>
      <c r="G19" s="16">
        <v>7</v>
      </c>
      <c r="H19" s="16">
        <v>8</v>
      </c>
      <c r="I19" s="17">
        <v>9</v>
      </c>
      <c r="J19" s="17">
        <v>10</v>
      </c>
      <c r="K19" s="16">
        <v>11</v>
      </c>
      <c r="L19" s="16">
        <v>12</v>
      </c>
      <c r="M19" s="16">
        <v>13</v>
      </c>
      <c r="N19" s="17">
        <v>14</v>
      </c>
      <c r="O19" s="17">
        <v>15</v>
      </c>
      <c r="P19" s="18">
        <v>16</v>
      </c>
    </row>
    <row r="20" spans="1:16" ht="18.75" customHeight="1">
      <c r="A20" s="39"/>
      <c r="B20" s="40"/>
      <c r="C20" s="101" t="s">
        <v>330</v>
      </c>
      <c r="D20" s="41"/>
      <c r="E20" s="42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4"/>
    </row>
    <row r="21" spans="1:16" customFormat="1" ht="12.75" customHeight="1">
      <c r="A21" s="240">
        <v>1</v>
      </c>
      <c r="B21" s="240" t="s">
        <v>61</v>
      </c>
      <c r="C21" s="241" t="s">
        <v>312</v>
      </c>
      <c r="D21" s="242" t="s">
        <v>92</v>
      </c>
      <c r="E21" s="247">
        <v>100</v>
      </c>
      <c r="F21" s="252"/>
      <c r="G21" s="624"/>
      <c r="H21" s="625"/>
      <c r="I21" s="624"/>
      <c r="J21" s="624"/>
      <c r="K21" s="624"/>
      <c r="L21" s="624"/>
      <c r="M21" s="624"/>
      <c r="N21" s="624"/>
      <c r="O21" s="624"/>
      <c r="P21" s="626"/>
    </row>
    <row r="22" spans="1:16" customFormat="1" ht="12.75" customHeight="1">
      <c r="A22" s="240">
        <v>2</v>
      </c>
      <c r="B22" s="240" t="s">
        <v>61</v>
      </c>
      <c r="C22" s="241" t="s">
        <v>313</v>
      </c>
      <c r="D22" s="242" t="s">
        <v>92</v>
      </c>
      <c r="E22" s="247">
        <v>20</v>
      </c>
      <c r="F22" s="252"/>
      <c r="G22" s="624"/>
      <c r="H22" s="625"/>
      <c r="I22" s="624"/>
      <c r="J22" s="624"/>
      <c r="K22" s="624"/>
      <c r="L22" s="624"/>
      <c r="M22" s="624"/>
      <c r="N22" s="624"/>
      <c r="O22" s="624"/>
      <c r="P22" s="626"/>
    </row>
    <row r="23" spans="1:16" customFormat="1" ht="12.75" customHeight="1">
      <c r="A23" s="240">
        <v>3</v>
      </c>
      <c r="B23" s="240" t="s">
        <v>61</v>
      </c>
      <c r="C23" s="241" t="s">
        <v>314</v>
      </c>
      <c r="D23" s="243" t="s">
        <v>109</v>
      </c>
      <c r="E23" s="247">
        <v>1</v>
      </c>
      <c r="F23" s="252"/>
      <c r="G23" s="624"/>
      <c r="H23" s="625"/>
      <c r="I23" s="624"/>
      <c r="J23" s="624"/>
      <c r="K23" s="624"/>
      <c r="L23" s="624"/>
      <c r="M23" s="624"/>
      <c r="N23" s="624"/>
      <c r="O23" s="624"/>
      <c r="P23" s="626"/>
    </row>
    <row r="24" spans="1:16" customFormat="1" ht="12.75" customHeight="1">
      <c r="A24" s="240">
        <v>4</v>
      </c>
      <c r="B24" s="240" t="s">
        <v>61</v>
      </c>
      <c r="C24" s="244" t="s">
        <v>315</v>
      </c>
      <c r="D24" s="245" t="s">
        <v>97</v>
      </c>
      <c r="E24" s="248">
        <v>1</v>
      </c>
      <c r="F24" s="253"/>
      <c r="G24" s="624"/>
      <c r="H24" s="625"/>
      <c r="I24" s="624"/>
      <c r="J24" s="624"/>
      <c r="K24" s="624"/>
      <c r="L24" s="624"/>
      <c r="M24" s="624"/>
      <c r="N24" s="624"/>
      <c r="O24" s="624"/>
      <c r="P24" s="626"/>
    </row>
    <row r="25" spans="1:16" customFormat="1" ht="12.75" customHeight="1">
      <c r="A25" s="240">
        <v>5</v>
      </c>
      <c r="B25" s="240" t="s">
        <v>61</v>
      </c>
      <c r="C25" s="241" t="s">
        <v>316</v>
      </c>
      <c r="D25" s="242" t="s">
        <v>97</v>
      </c>
      <c r="E25" s="249">
        <v>1</v>
      </c>
      <c r="F25" s="253"/>
      <c r="G25" s="624"/>
      <c r="H25" s="625"/>
      <c r="I25" s="624"/>
      <c r="J25" s="624"/>
      <c r="K25" s="624"/>
      <c r="L25" s="624"/>
      <c r="M25" s="624"/>
      <c r="N25" s="624"/>
      <c r="O25" s="624"/>
      <c r="P25" s="626"/>
    </row>
    <row r="26" spans="1:16" customFormat="1" ht="12.75" customHeight="1">
      <c r="A26" s="240">
        <v>6</v>
      </c>
      <c r="B26" s="240" t="s">
        <v>61</v>
      </c>
      <c r="C26" s="244" t="s">
        <v>317</v>
      </c>
      <c r="D26" s="245" t="s">
        <v>97</v>
      </c>
      <c r="E26" s="248">
        <v>2</v>
      </c>
      <c r="F26" s="254"/>
      <c r="G26" s="624"/>
      <c r="H26" s="625"/>
      <c r="I26" s="624"/>
      <c r="J26" s="624"/>
      <c r="K26" s="624"/>
      <c r="L26" s="624"/>
      <c r="M26" s="624"/>
      <c r="N26" s="624"/>
      <c r="O26" s="624"/>
      <c r="P26" s="626"/>
    </row>
    <row r="27" spans="1:16" customFormat="1" ht="12.75" customHeight="1">
      <c r="A27" s="240">
        <v>7</v>
      </c>
      <c r="B27" s="240" t="s">
        <v>61</v>
      </c>
      <c r="C27" s="246" t="s">
        <v>318</v>
      </c>
      <c r="D27" s="243" t="s">
        <v>109</v>
      </c>
      <c r="E27" s="250">
        <v>1</v>
      </c>
      <c r="F27" s="253"/>
      <c r="G27" s="624"/>
      <c r="H27" s="625"/>
      <c r="I27" s="624"/>
      <c r="J27" s="624"/>
      <c r="K27" s="624"/>
      <c r="L27" s="624"/>
      <c r="M27" s="624"/>
      <c r="N27" s="624"/>
      <c r="O27" s="624"/>
      <c r="P27" s="626"/>
    </row>
    <row r="28" spans="1:16" customFormat="1">
      <c r="A28" s="240">
        <v>8</v>
      </c>
      <c r="B28" s="240" t="s">
        <v>61</v>
      </c>
      <c r="C28" s="246" t="s">
        <v>319</v>
      </c>
      <c r="D28" s="243" t="s">
        <v>109</v>
      </c>
      <c r="E28" s="250">
        <v>1</v>
      </c>
      <c r="F28" s="254"/>
      <c r="G28" s="624"/>
      <c r="H28" s="625"/>
      <c r="I28" s="624"/>
      <c r="J28" s="624"/>
      <c r="K28" s="624"/>
      <c r="L28" s="624"/>
      <c r="M28" s="624"/>
      <c r="N28" s="624"/>
      <c r="O28" s="624"/>
      <c r="P28" s="626"/>
    </row>
    <row r="29" spans="1:16" customFormat="1">
      <c r="A29" s="240">
        <v>9</v>
      </c>
      <c r="B29" s="240" t="s">
        <v>61</v>
      </c>
      <c r="C29" s="244" t="s">
        <v>320</v>
      </c>
      <c r="D29" s="245" t="s">
        <v>97</v>
      </c>
      <c r="E29" s="251">
        <v>4</v>
      </c>
      <c r="F29" s="254"/>
      <c r="G29" s="624"/>
      <c r="H29" s="625"/>
      <c r="I29" s="624"/>
      <c r="J29" s="624"/>
      <c r="K29" s="624"/>
      <c r="L29" s="624"/>
      <c r="M29" s="624"/>
      <c r="N29" s="624"/>
      <c r="O29" s="624"/>
      <c r="P29" s="626"/>
    </row>
    <row r="30" spans="1:16" customFormat="1">
      <c r="A30" s="240">
        <v>10</v>
      </c>
      <c r="B30" s="240" t="s">
        <v>61</v>
      </c>
      <c r="C30" s="246" t="s">
        <v>321</v>
      </c>
      <c r="D30" s="243" t="s">
        <v>109</v>
      </c>
      <c r="E30" s="250">
        <v>2</v>
      </c>
      <c r="F30" s="254"/>
      <c r="G30" s="624"/>
      <c r="H30" s="625"/>
      <c r="I30" s="624"/>
      <c r="J30" s="624"/>
      <c r="K30" s="624"/>
      <c r="L30" s="624"/>
      <c r="M30" s="624"/>
      <c r="N30" s="624"/>
      <c r="O30" s="624"/>
      <c r="P30" s="626"/>
    </row>
    <row r="31" spans="1:16" customFormat="1">
      <c r="A31" s="240">
        <v>11</v>
      </c>
      <c r="B31" s="240" t="s">
        <v>61</v>
      </c>
      <c r="C31" s="246" t="s">
        <v>322</v>
      </c>
      <c r="D31" s="243" t="s">
        <v>109</v>
      </c>
      <c r="E31" s="250">
        <v>0</v>
      </c>
      <c r="F31" s="254"/>
      <c r="G31" s="624"/>
      <c r="H31" s="625"/>
      <c r="I31" s="624"/>
      <c r="J31" s="624"/>
      <c r="K31" s="624"/>
      <c r="L31" s="624"/>
      <c r="M31" s="624"/>
      <c r="N31" s="624"/>
      <c r="O31" s="624"/>
      <c r="P31" s="626"/>
    </row>
    <row r="32" spans="1:16" customFormat="1">
      <c r="A32" s="240">
        <v>12</v>
      </c>
      <c r="B32" s="240" t="s">
        <v>61</v>
      </c>
      <c r="C32" s="246" t="s">
        <v>323</v>
      </c>
      <c r="D32" s="245" t="s">
        <v>97</v>
      </c>
      <c r="E32" s="250">
        <v>2</v>
      </c>
      <c r="F32" s="254"/>
      <c r="G32" s="624"/>
      <c r="H32" s="625"/>
      <c r="I32" s="624"/>
      <c r="J32" s="624"/>
      <c r="K32" s="624"/>
      <c r="L32" s="624"/>
      <c r="M32" s="624"/>
      <c r="N32" s="624"/>
      <c r="O32" s="624"/>
      <c r="P32" s="626"/>
    </row>
    <row r="33" spans="1:16" customFormat="1">
      <c r="A33" s="240">
        <v>13</v>
      </c>
      <c r="B33" s="240" t="s">
        <v>61</v>
      </c>
      <c r="C33" s="246" t="s">
        <v>324</v>
      </c>
      <c r="D33" s="243" t="s">
        <v>92</v>
      </c>
      <c r="E33" s="249">
        <v>10</v>
      </c>
      <c r="F33" s="255"/>
      <c r="G33" s="624"/>
      <c r="H33" s="625"/>
      <c r="I33" s="624"/>
      <c r="J33" s="624"/>
      <c r="K33" s="624"/>
      <c r="L33" s="624"/>
      <c r="M33" s="624"/>
      <c r="N33" s="624"/>
      <c r="O33" s="624"/>
      <c r="P33" s="626"/>
    </row>
    <row r="34" spans="1:16" customFormat="1">
      <c r="A34" s="240">
        <v>14</v>
      </c>
      <c r="B34" s="240" t="s">
        <v>61</v>
      </c>
      <c r="C34" s="246" t="s">
        <v>325</v>
      </c>
      <c r="D34" s="243" t="s">
        <v>92</v>
      </c>
      <c r="E34" s="249">
        <v>0</v>
      </c>
      <c r="F34" s="255"/>
      <c r="G34" s="624"/>
      <c r="H34" s="625"/>
      <c r="I34" s="624"/>
      <c r="J34" s="624"/>
      <c r="K34" s="624"/>
      <c r="L34" s="624"/>
      <c r="M34" s="624"/>
      <c r="N34" s="624"/>
      <c r="O34" s="624"/>
      <c r="P34" s="626"/>
    </row>
    <row r="35" spans="1:16" customFormat="1">
      <c r="A35" s="240">
        <v>15</v>
      </c>
      <c r="B35" s="240" t="s">
        <v>61</v>
      </c>
      <c r="C35" s="246" t="s">
        <v>326</v>
      </c>
      <c r="D35" s="243" t="s">
        <v>92</v>
      </c>
      <c r="E35" s="249">
        <v>0</v>
      </c>
      <c r="F35" s="255"/>
      <c r="G35" s="624"/>
      <c r="H35" s="625"/>
      <c r="I35" s="624"/>
      <c r="J35" s="624"/>
      <c r="K35" s="624"/>
      <c r="L35" s="624"/>
      <c r="M35" s="624"/>
      <c r="N35" s="624"/>
      <c r="O35" s="624"/>
      <c r="P35" s="626"/>
    </row>
    <row r="36" spans="1:16" customFormat="1">
      <c r="A36" s="240">
        <v>16</v>
      </c>
      <c r="B36" s="240" t="s">
        <v>61</v>
      </c>
      <c r="C36" s="246" t="s">
        <v>327</v>
      </c>
      <c r="D36" s="243" t="s">
        <v>109</v>
      </c>
      <c r="E36" s="249">
        <v>1</v>
      </c>
      <c r="F36" s="255"/>
      <c r="G36" s="624"/>
      <c r="H36" s="625"/>
      <c r="I36" s="624"/>
      <c r="J36" s="624"/>
      <c r="K36" s="624"/>
      <c r="L36" s="624"/>
      <c r="M36" s="624"/>
      <c r="N36" s="624"/>
      <c r="O36" s="624"/>
      <c r="P36" s="626"/>
    </row>
    <row r="37" spans="1:16" customFormat="1">
      <c r="A37" s="240">
        <v>17</v>
      </c>
      <c r="B37" s="240" t="s">
        <v>61</v>
      </c>
      <c r="C37" s="241" t="s">
        <v>328</v>
      </c>
      <c r="D37" s="243" t="s">
        <v>109</v>
      </c>
      <c r="E37" s="250">
        <v>1</v>
      </c>
      <c r="F37" s="255"/>
      <c r="G37" s="624"/>
      <c r="H37" s="625"/>
      <c r="I37" s="624"/>
      <c r="J37" s="624"/>
      <c r="K37" s="624"/>
      <c r="L37" s="624"/>
      <c r="M37" s="624"/>
      <c r="N37" s="624"/>
      <c r="O37" s="624"/>
      <c r="P37" s="626"/>
    </row>
    <row r="38" spans="1:16" ht="14.25" customHeight="1" thickBot="1">
      <c r="A38" s="45"/>
      <c r="B38" s="46"/>
      <c r="C38" s="47"/>
      <c r="D38" s="48"/>
      <c r="E38" s="49"/>
      <c r="F38" s="50"/>
      <c r="G38" s="629"/>
      <c r="H38" s="629"/>
      <c r="I38" s="629"/>
      <c r="J38" s="629"/>
      <c r="K38" s="629"/>
      <c r="L38" s="629"/>
      <c r="M38" s="629"/>
      <c r="N38" s="629"/>
      <c r="O38" s="630"/>
      <c r="P38" s="631"/>
    </row>
    <row r="39" spans="1:16" ht="13.5" thickBot="1">
      <c r="A39" s="124"/>
      <c r="B39" s="125"/>
      <c r="C39" s="725" t="s">
        <v>65</v>
      </c>
      <c r="D39" s="726"/>
      <c r="E39" s="726"/>
      <c r="F39" s="726"/>
      <c r="G39" s="726"/>
      <c r="H39" s="726"/>
      <c r="I39" s="726"/>
      <c r="J39" s="726"/>
      <c r="K39" s="727"/>
      <c r="L39" s="632">
        <f>SUM(L21:L38)</f>
        <v>0</v>
      </c>
      <c r="M39" s="632">
        <f>SUM(M21:M38)</f>
        <v>0</v>
      </c>
      <c r="N39" s="632">
        <f>SUM(N21:N38)</f>
        <v>0</v>
      </c>
      <c r="O39" s="632">
        <f>SUM(O21:O38)</f>
        <v>0</v>
      </c>
      <c r="P39" s="633">
        <f>SUM(P21:P38)</f>
        <v>0</v>
      </c>
    </row>
    <row r="40" spans="1:16" s="33" customFormat="1">
      <c r="C40" s="34"/>
      <c r="D40" s="34"/>
      <c r="E40" s="34"/>
    </row>
    <row r="41" spans="1:16" s="33" customFormat="1">
      <c r="A41" s="710" t="s">
        <v>14</v>
      </c>
      <c r="B41" s="710"/>
      <c r="C41" s="52">
        <f>PBK!C41</f>
        <v>0</v>
      </c>
      <c r="D41" s="728">
        <f>PBK!D41</f>
        <v>0</v>
      </c>
      <c r="E41" s="729"/>
      <c r="G41" s="710" t="s">
        <v>39</v>
      </c>
      <c r="H41" s="710"/>
      <c r="I41" s="730">
        <f>PBK!C46</f>
        <v>0</v>
      </c>
      <c r="J41" s="730"/>
      <c r="K41" s="730"/>
      <c r="L41" s="730"/>
      <c r="M41" s="730"/>
      <c r="N41" s="731">
        <f>D41</f>
        <v>0</v>
      </c>
      <c r="O41" s="710"/>
    </row>
    <row r="42" spans="1:16" s="33" customFormat="1">
      <c r="C42" s="53" t="s">
        <v>45</v>
      </c>
      <c r="D42" s="34"/>
      <c r="E42" s="34"/>
      <c r="K42" s="53" t="s">
        <v>45</v>
      </c>
    </row>
    <row r="43" spans="1:16" s="33" customFormat="1" ht="5.25" customHeight="1">
      <c r="C43" s="34"/>
      <c r="D43" s="34"/>
      <c r="E43" s="34"/>
    </row>
    <row r="44" spans="1:16" s="33" customFormat="1">
      <c r="A44" s="710" t="s">
        <v>15</v>
      </c>
      <c r="B44" s="710"/>
      <c r="C44" s="34">
        <f>PBK!C44</f>
        <v>0</v>
      </c>
      <c r="D44" s="34"/>
      <c r="E44" s="34"/>
      <c r="G44" s="710"/>
      <c r="H44" s="710"/>
      <c r="I44" s="33">
        <f>PBK!C49</f>
        <v>0</v>
      </c>
    </row>
    <row r="45" spans="1:16" s="33" customFormat="1">
      <c r="C45" s="34"/>
      <c r="D45" s="34"/>
      <c r="E45" s="34"/>
    </row>
    <row r="46" spans="1:16" s="33" customFormat="1">
      <c r="C46" s="34"/>
      <c r="D46" s="34"/>
      <c r="E46" s="34"/>
    </row>
    <row r="47" spans="1:16" s="33" customFormat="1">
      <c r="C47" s="34"/>
      <c r="D47" s="34"/>
      <c r="E47" s="34"/>
    </row>
    <row r="48" spans="1:16" s="33" customFormat="1">
      <c r="C48" s="34"/>
      <c r="D48" s="34"/>
      <c r="E48" s="34"/>
    </row>
    <row r="49" spans="3:5" s="33" customFormat="1">
      <c r="C49" s="34"/>
      <c r="D49" s="34"/>
      <c r="E49" s="34"/>
    </row>
    <row r="50" spans="3:5" s="33" customFormat="1">
      <c r="C50" s="34"/>
      <c r="D50" s="34"/>
      <c r="E50" s="34"/>
    </row>
    <row r="51" spans="3:5" s="33" customFormat="1">
      <c r="C51" s="34"/>
      <c r="D51" s="34"/>
      <c r="E51" s="34"/>
    </row>
    <row r="52" spans="3:5" s="33" customFormat="1">
      <c r="C52" s="34"/>
      <c r="D52" s="34"/>
      <c r="E52" s="34"/>
    </row>
    <row r="53" spans="3:5" s="33" customFormat="1">
      <c r="C53" s="34"/>
      <c r="D53" s="34"/>
      <c r="E53" s="34"/>
    </row>
    <row r="54" spans="3:5" s="33" customFormat="1">
      <c r="C54" s="34"/>
      <c r="D54" s="34"/>
      <c r="E54" s="34"/>
    </row>
    <row r="55" spans="3:5" s="33" customFormat="1">
      <c r="C55" s="34"/>
      <c r="D55" s="34"/>
      <c r="E55" s="34"/>
    </row>
    <row r="56" spans="3:5" s="33" customFormat="1">
      <c r="C56" s="34"/>
      <c r="D56" s="34"/>
      <c r="E56" s="34"/>
    </row>
    <row r="57" spans="3:5" s="33" customFormat="1">
      <c r="C57" s="34"/>
      <c r="D57" s="34"/>
      <c r="E57" s="34"/>
    </row>
    <row r="58" spans="3:5" s="33" customFormat="1">
      <c r="C58" s="34"/>
      <c r="D58" s="34"/>
      <c r="E58" s="34"/>
    </row>
    <row r="59" spans="3:5" s="33" customFormat="1">
      <c r="C59" s="34"/>
      <c r="D59" s="34"/>
      <c r="E59" s="34"/>
    </row>
    <row r="60" spans="3:5" s="33" customFormat="1">
      <c r="C60" s="34"/>
      <c r="D60" s="34"/>
      <c r="E60" s="34"/>
    </row>
    <row r="61" spans="3:5" s="33" customFormat="1">
      <c r="C61" s="34"/>
      <c r="D61" s="34"/>
      <c r="E61" s="34"/>
    </row>
    <row r="62" spans="3:5" s="33" customFormat="1">
      <c r="C62" s="34"/>
      <c r="D62" s="34"/>
      <c r="E62" s="34"/>
    </row>
    <row r="63" spans="3:5" s="33" customFormat="1">
      <c r="C63" s="34"/>
      <c r="D63" s="34"/>
      <c r="E63" s="34"/>
    </row>
    <row r="64" spans="3:5" s="33" customFormat="1">
      <c r="C64" s="34"/>
      <c r="D64" s="34"/>
      <c r="E64" s="34"/>
    </row>
    <row r="65" spans="3:5" s="33" customFormat="1">
      <c r="C65" s="34"/>
      <c r="D65" s="34"/>
      <c r="E65" s="34"/>
    </row>
    <row r="66" spans="3:5" s="33" customFormat="1">
      <c r="C66" s="34"/>
      <c r="D66" s="34"/>
      <c r="E66" s="34"/>
    </row>
    <row r="67" spans="3:5" s="33" customFormat="1">
      <c r="C67" s="34"/>
      <c r="D67" s="34"/>
      <c r="E67" s="34"/>
    </row>
    <row r="68" spans="3:5" s="33" customFormat="1">
      <c r="C68" s="34"/>
      <c r="D68" s="34"/>
      <c r="E68" s="34"/>
    </row>
    <row r="69" spans="3:5" s="33" customFormat="1">
      <c r="C69" s="34"/>
      <c r="D69" s="34"/>
      <c r="E69" s="34"/>
    </row>
    <row r="70" spans="3:5" s="33" customFormat="1">
      <c r="C70" s="34"/>
      <c r="D70" s="34"/>
      <c r="E70" s="34"/>
    </row>
    <row r="71" spans="3:5" s="33" customFormat="1">
      <c r="C71" s="34"/>
      <c r="D71" s="34"/>
      <c r="E71" s="34"/>
    </row>
    <row r="72" spans="3:5" s="33" customFormat="1">
      <c r="C72" s="34"/>
      <c r="D72" s="34"/>
      <c r="E72" s="34"/>
    </row>
    <row r="73" spans="3:5" s="33" customFormat="1">
      <c r="C73" s="34"/>
      <c r="D73" s="34"/>
      <c r="E73" s="34"/>
    </row>
    <row r="74" spans="3:5" s="33" customFormat="1">
      <c r="C74" s="34"/>
      <c r="D74" s="34"/>
      <c r="E74" s="34"/>
    </row>
    <row r="75" spans="3:5" s="33" customFormat="1">
      <c r="C75" s="34"/>
      <c r="D75" s="34"/>
      <c r="E75" s="34"/>
    </row>
    <row r="76" spans="3:5" s="33" customFormat="1">
      <c r="C76" s="34"/>
      <c r="D76" s="34"/>
      <c r="E76" s="34"/>
    </row>
    <row r="77" spans="3:5" s="33" customFormat="1">
      <c r="C77" s="34"/>
      <c r="D77" s="34"/>
      <c r="E77" s="34"/>
    </row>
    <row r="78" spans="3:5" s="33" customFormat="1">
      <c r="C78" s="34"/>
      <c r="D78" s="34"/>
      <c r="E78" s="34"/>
    </row>
    <row r="79" spans="3:5" s="33" customFormat="1">
      <c r="C79" s="34"/>
      <c r="D79" s="34"/>
      <c r="E79" s="34"/>
    </row>
    <row r="80" spans="3:5" s="33" customFormat="1">
      <c r="C80" s="34"/>
      <c r="D80" s="34"/>
      <c r="E80" s="34"/>
    </row>
    <row r="81" spans="3:5" s="33" customFormat="1">
      <c r="C81" s="34"/>
      <c r="D81" s="34"/>
      <c r="E81" s="34"/>
    </row>
    <row r="82" spans="3:5" s="33" customFormat="1">
      <c r="C82" s="34"/>
      <c r="D82" s="34"/>
      <c r="E82" s="34"/>
    </row>
    <row r="83" spans="3:5" s="33" customFormat="1">
      <c r="C83" s="34"/>
      <c r="D83" s="34"/>
      <c r="E83" s="34"/>
    </row>
    <row r="84" spans="3:5" s="33" customFormat="1">
      <c r="C84" s="34"/>
      <c r="D84" s="34"/>
      <c r="E84" s="34"/>
    </row>
    <row r="85" spans="3:5" s="33" customFormat="1">
      <c r="C85" s="34"/>
      <c r="D85" s="34"/>
      <c r="E85" s="34"/>
    </row>
    <row r="86" spans="3:5" s="33" customFormat="1">
      <c r="C86" s="34"/>
      <c r="D86" s="34"/>
      <c r="E86" s="34"/>
    </row>
    <row r="87" spans="3:5" s="33" customFormat="1">
      <c r="C87" s="34"/>
      <c r="D87" s="34"/>
      <c r="E87" s="34"/>
    </row>
    <row r="88" spans="3:5" s="33" customFormat="1">
      <c r="C88" s="34"/>
      <c r="D88" s="34"/>
      <c r="E88" s="34"/>
    </row>
    <row r="89" spans="3:5" s="33" customFormat="1">
      <c r="C89" s="34"/>
      <c r="D89" s="34"/>
      <c r="E89" s="34"/>
    </row>
    <row r="90" spans="3:5" s="33" customFormat="1">
      <c r="C90" s="34"/>
      <c r="D90" s="34"/>
      <c r="E90" s="34"/>
    </row>
    <row r="91" spans="3:5" s="33" customFormat="1">
      <c r="C91" s="34"/>
      <c r="D91" s="34"/>
      <c r="E91" s="34"/>
    </row>
    <row r="92" spans="3:5" s="33" customFormat="1">
      <c r="C92" s="34"/>
      <c r="D92" s="34"/>
      <c r="E92" s="34"/>
    </row>
    <row r="93" spans="3:5" s="33" customFormat="1">
      <c r="C93" s="34"/>
      <c r="D93" s="34"/>
      <c r="E93" s="34"/>
    </row>
    <row r="94" spans="3:5" s="33" customFormat="1">
      <c r="C94" s="34"/>
      <c r="D94" s="34"/>
      <c r="E94" s="34"/>
    </row>
    <row r="95" spans="3:5" s="33" customFormat="1">
      <c r="C95" s="34"/>
      <c r="D95" s="34"/>
      <c r="E95" s="34"/>
    </row>
    <row r="96" spans="3:5" s="33" customFormat="1">
      <c r="C96" s="34"/>
      <c r="D96" s="34"/>
      <c r="E96" s="34"/>
    </row>
    <row r="97" spans="3:5" s="33" customFormat="1">
      <c r="C97" s="34"/>
      <c r="D97" s="34"/>
      <c r="E97" s="34"/>
    </row>
    <row r="98" spans="3:5" s="33" customFormat="1">
      <c r="C98" s="34"/>
      <c r="D98" s="34"/>
      <c r="E98" s="34"/>
    </row>
    <row r="99" spans="3:5" s="33" customFormat="1">
      <c r="C99" s="34"/>
      <c r="D99" s="34"/>
      <c r="E99" s="34"/>
    </row>
    <row r="100" spans="3:5" s="33" customFormat="1">
      <c r="C100" s="34"/>
      <c r="D100" s="34"/>
      <c r="E100" s="34"/>
    </row>
    <row r="101" spans="3:5" s="33" customFormat="1">
      <c r="C101" s="34"/>
      <c r="D101" s="34"/>
      <c r="E101" s="34"/>
    </row>
    <row r="102" spans="3:5" s="33" customFormat="1">
      <c r="C102" s="34"/>
      <c r="D102" s="34"/>
      <c r="E102" s="34"/>
    </row>
    <row r="103" spans="3:5" s="33" customFormat="1">
      <c r="C103" s="34"/>
      <c r="D103" s="34"/>
      <c r="E103" s="34"/>
    </row>
    <row r="104" spans="3:5" s="33" customFormat="1">
      <c r="C104" s="34"/>
      <c r="D104" s="34"/>
      <c r="E104" s="34"/>
    </row>
    <row r="105" spans="3:5" s="33" customFormat="1">
      <c r="C105" s="34"/>
      <c r="D105" s="34"/>
      <c r="E105" s="34"/>
    </row>
    <row r="106" spans="3:5" s="33" customFormat="1">
      <c r="C106" s="34"/>
      <c r="D106" s="34"/>
      <c r="E106" s="34"/>
    </row>
    <row r="107" spans="3:5" s="33" customFormat="1">
      <c r="C107" s="34"/>
      <c r="D107" s="34"/>
      <c r="E107" s="34"/>
    </row>
    <row r="108" spans="3:5" s="33" customFormat="1">
      <c r="C108" s="34"/>
      <c r="D108" s="34"/>
      <c r="E108" s="34"/>
    </row>
    <row r="109" spans="3:5" s="33" customFormat="1">
      <c r="C109" s="34"/>
      <c r="D109" s="34"/>
      <c r="E109" s="34"/>
    </row>
    <row r="110" spans="3:5" s="33" customFormat="1">
      <c r="C110" s="34"/>
      <c r="D110" s="34"/>
      <c r="E110" s="34"/>
    </row>
    <row r="111" spans="3:5" s="33" customFormat="1">
      <c r="C111" s="34"/>
      <c r="D111" s="34"/>
      <c r="E111" s="34"/>
    </row>
    <row r="112" spans="3:5" s="33" customFormat="1">
      <c r="C112" s="34"/>
      <c r="D112" s="34"/>
      <c r="E112" s="34"/>
    </row>
    <row r="113" spans="3:5" s="33" customFormat="1">
      <c r="C113" s="34"/>
      <c r="D113" s="34"/>
      <c r="E113" s="34"/>
    </row>
    <row r="114" spans="3:5" s="33" customFormat="1">
      <c r="C114" s="34"/>
      <c r="D114" s="34"/>
      <c r="E114" s="34"/>
    </row>
    <row r="115" spans="3:5" s="33" customFormat="1">
      <c r="C115" s="34"/>
      <c r="D115" s="34"/>
      <c r="E115" s="34"/>
    </row>
    <row r="116" spans="3:5" s="33" customFormat="1">
      <c r="C116" s="34"/>
      <c r="D116" s="34"/>
      <c r="E116" s="34"/>
    </row>
    <row r="117" spans="3:5" s="33" customFormat="1">
      <c r="C117" s="34"/>
      <c r="D117" s="34"/>
      <c r="E117" s="34"/>
    </row>
    <row r="118" spans="3:5" s="33" customFormat="1">
      <c r="C118" s="34"/>
      <c r="D118" s="34"/>
      <c r="E118" s="34"/>
    </row>
    <row r="119" spans="3:5" s="33" customFormat="1">
      <c r="C119" s="34"/>
      <c r="D119" s="34"/>
      <c r="E119" s="34"/>
    </row>
    <row r="120" spans="3:5" s="33" customFormat="1">
      <c r="C120" s="34"/>
      <c r="D120" s="34"/>
      <c r="E120" s="34"/>
    </row>
    <row r="121" spans="3:5" s="33" customFormat="1">
      <c r="C121" s="34"/>
      <c r="D121" s="34"/>
      <c r="E121" s="34"/>
    </row>
    <row r="122" spans="3:5" s="33" customFormat="1">
      <c r="C122" s="34"/>
      <c r="D122" s="34"/>
      <c r="E122" s="34"/>
    </row>
    <row r="123" spans="3:5" s="33" customFormat="1">
      <c r="C123" s="34"/>
      <c r="D123" s="34"/>
      <c r="E123" s="34"/>
    </row>
    <row r="124" spans="3:5" s="33" customFormat="1">
      <c r="C124" s="34"/>
      <c r="D124" s="34"/>
      <c r="E124" s="34"/>
    </row>
    <row r="125" spans="3:5" s="33" customFormat="1">
      <c r="C125" s="34"/>
      <c r="D125" s="34"/>
      <c r="E125" s="34"/>
    </row>
    <row r="126" spans="3:5" s="33" customFormat="1">
      <c r="C126" s="34"/>
      <c r="D126" s="34"/>
      <c r="E126" s="34"/>
    </row>
    <row r="127" spans="3:5" s="33" customFormat="1">
      <c r="C127" s="34"/>
      <c r="D127" s="34"/>
      <c r="E127" s="34"/>
    </row>
    <row r="128" spans="3:5" s="33" customFormat="1">
      <c r="C128" s="34"/>
      <c r="D128" s="34"/>
      <c r="E128" s="34"/>
    </row>
    <row r="129" spans="3:5" s="33" customFormat="1">
      <c r="C129" s="34"/>
      <c r="D129" s="34"/>
      <c r="E129" s="34"/>
    </row>
    <row r="130" spans="3:5" s="33" customFormat="1">
      <c r="C130" s="34"/>
      <c r="D130" s="34"/>
      <c r="E130" s="34"/>
    </row>
    <row r="131" spans="3:5" s="33" customFormat="1">
      <c r="C131" s="34"/>
      <c r="D131" s="34"/>
      <c r="E131" s="34"/>
    </row>
    <row r="132" spans="3:5" s="33" customFormat="1">
      <c r="C132" s="34"/>
      <c r="D132" s="34"/>
      <c r="E132" s="34"/>
    </row>
    <row r="133" spans="3:5" s="33" customFormat="1">
      <c r="C133" s="34"/>
      <c r="D133" s="34"/>
      <c r="E133" s="34"/>
    </row>
    <row r="134" spans="3:5" s="33" customFormat="1">
      <c r="C134" s="34"/>
      <c r="D134" s="34"/>
      <c r="E134" s="34"/>
    </row>
    <row r="135" spans="3:5" s="33" customFormat="1">
      <c r="C135" s="34"/>
      <c r="D135" s="34"/>
      <c r="E135" s="34"/>
    </row>
    <row r="136" spans="3:5" s="33" customFormat="1">
      <c r="C136" s="34"/>
      <c r="D136" s="34"/>
      <c r="E136" s="34"/>
    </row>
    <row r="137" spans="3:5" s="33" customFormat="1">
      <c r="C137" s="34"/>
      <c r="D137" s="34"/>
      <c r="E137" s="34"/>
    </row>
    <row r="138" spans="3:5" s="33" customFormat="1">
      <c r="C138" s="34"/>
      <c r="D138" s="34"/>
      <c r="E138" s="34"/>
    </row>
    <row r="139" spans="3:5" s="33" customFormat="1">
      <c r="C139" s="34"/>
      <c r="D139" s="34"/>
      <c r="E139" s="34"/>
    </row>
    <row r="140" spans="3:5" s="33" customFormat="1">
      <c r="C140" s="34"/>
      <c r="D140" s="34"/>
      <c r="E140" s="34"/>
    </row>
    <row r="141" spans="3:5" s="33" customFormat="1">
      <c r="C141" s="34"/>
      <c r="D141" s="34"/>
      <c r="E141" s="34"/>
    </row>
    <row r="142" spans="3:5" s="33" customFormat="1">
      <c r="C142" s="34"/>
      <c r="D142" s="34"/>
      <c r="E142" s="34"/>
    </row>
    <row r="143" spans="3:5" s="33" customFormat="1">
      <c r="C143" s="34"/>
      <c r="D143" s="34"/>
      <c r="E143" s="34"/>
    </row>
    <row r="144" spans="3:5" s="33" customFormat="1">
      <c r="C144" s="34"/>
      <c r="D144" s="34"/>
      <c r="E144" s="34"/>
    </row>
    <row r="145" spans="3:5" s="33" customFormat="1">
      <c r="C145" s="34"/>
      <c r="D145" s="34"/>
      <c r="E145" s="34"/>
    </row>
    <row r="146" spans="3:5" s="33" customFormat="1">
      <c r="C146" s="34"/>
      <c r="D146" s="34"/>
      <c r="E146" s="34"/>
    </row>
    <row r="147" spans="3:5" s="33" customFormat="1">
      <c r="C147" s="34"/>
      <c r="D147" s="34"/>
      <c r="E147" s="34"/>
    </row>
    <row r="148" spans="3:5" s="33" customFormat="1">
      <c r="C148" s="34"/>
      <c r="D148" s="34"/>
      <c r="E148" s="34"/>
    </row>
    <row r="149" spans="3:5" s="33" customFormat="1">
      <c r="C149" s="34"/>
      <c r="D149" s="34"/>
      <c r="E149" s="34"/>
    </row>
    <row r="150" spans="3:5" s="33" customFormat="1">
      <c r="C150" s="34"/>
      <c r="D150" s="34"/>
      <c r="E150" s="34"/>
    </row>
    <row r="151" spans="3:5" s="33" customFormat="1">
      <c r="C151" s="34"/>
      <c r="D151" s="34"/>
      <c r="E151" s="34"/>
    </row>
    <row r="152" spans="3:5" s="33" customFormat="1">
      <c r="C152" s="34"/>
      <c r="D152" s="34"/>
      <c r="E152" s="34"/>
    </row>
    <row r="153" spans="3:5" s="33" customFormat="1">
      <c r="C153" s="34"/>
      <c r="D153" s="34"/>
      <c r="E153" s="34"/>
    </row>
    <row r="154" spans="3:5" s="33" customFormat="1">
      <c r="C154" s="34"/>
      <c r="D154" s="34"/>
      <c r="E154" s="34"/>
    </row>
    <row r="155" spans="3:5" s="33" customFormat="1">
      <c r="C155" s="34"/>
      <c r="D155" s="34"/>
      <c r="E155" s="34"/>
    </row>
    <row r="156" spans="3:5" s="33" customFormat="1">
      <c r="C156" s="34"/>
      <c r="D156" s="34"/>
      <c r="E156" s="34"/>
    </row>
    <row r="157" spans="3:5" s="33" customFormat="1">
      <c r="C157" s="34"/>
      <c r="D157" s="34"/>
      <c r="E157" s="34"/>
    </row>
    <row r="158" spans="3:5" s="33" customFormat="1">
      <c r="C158" s="34"/>
      <c r="D158" s="34"/>
      <c r="E158" s="34"/>
    </row>
    <row r="159" spans="3:5" s="33" customFormat="1">
      <c r="C159" s="34"/>
      <c r="D159" s="34"/>
      <c r="E159" s="34"/>
    </row>
    <row r="160" spans="3:5" s="33" customFormat="1">
      <c r="C160" s="34"/>
      <c r="D160" s="34"/>
      <c r="E160" s="34"/>
    </row>
    <row r="161" spans="3:5" s="33" customFormat="1">
      <c r="C161" s="34"/>
      <c r="D161" s="34"/>
      <c r="E161" s="34"/>
    </row>
    <row r="162" spans="3:5" s="33" customFormat="1">
      <c r="C162" s="34"/>
      <c r="D162" s="34"/>
      <c r="E162" s="34"/>
    </row>
    <row r="163" spans="3:5" s="33" customFormat="1">
      <c r="C163" s="34"/>
      <c r="D163" s="34"/>
      <c r="E163" s="34"/>
    </row>
    <row r="164" spans="3:5" s="33" customFormat="1">
      <c r="C164" s="34"/>
      <c r="D164" s="34"/>
      <c r="E164" s="34"/>
    </row>
    <row r="165" spans="3:5" s="33" customFormat="1">
      <c r="C165" s="34"/>
      <c r="D165" s="34"/>
      <c r="E165" s="34"/>
    </row>
    <row r="166" spans="3:5" s="33" customFormat="1">
      <c r="C166" s="34"/>
      <c r="D166" s="34"/>
      <c r="E166" s="34"/>
    </row>
    <row r="167" spans="3:5" s="33" customFormat="1">
      <c r="C167" s="34"/>
      <c r="D167" s="34"/>
      <c r="E167" s="34"/>
    </row>
    <row r="168" spans="3:5" s="33" customFormat="1">
      <c r="C168" s="34"/>
      <c r="D168" s="34"/>
      <c r="E168" s="34"/>
    </row>
    <row r="169" spans="3:5" s="33" customFormat="1">
      <c r="C169" s="34"/>
      <c r="D169" s="34"/>
      <c r="E169" s="34"/>
    </row>
    <row r="170" spans="3:5" s="33" customFormat="1">
      <c r="C170" s="34"/>
      <c r="D170" s="34"/>
      <c r="E170" s="34"/>
    </row>
    <row r="171" spans="3:5" s="33" customFormat="1">
      <c r="C171" s="34"/>
      <c r="D171" s="34"/>
      <c r="E171" s="34"/>
    </row>
    <row r="172" spans="3:5" s="33" customFormat="1">
      <c r="C172" s="34"/>
      <c r="D172" s="34"/>
      <c r="E172" s="34"/>
    </row>
    <row r="173" spans="3:5" s="33" customFormat="1">
      <c r="C173" s="34"/>
      <c r="D173" s="34"/>
      <c r="E173" s="34"/>
    </row>
    <row r="174" spans="3:5" s="33" customFormat="1">
      <c r="C174" s="34"/>
      <c r="D174" s="34"/>
      <c r="E174" s="34"/>
    </row>
    <row r="175" spans="3:5" s="33" customFormat="1">
      <c r="C175" s="34"/>
      <c r="D175" s="34"/>
      <c r="E175" s="34"/>
    </row>
    <row r="176" spans="3:5" s="33" customFormat="1">
      <c r="C176" s="34"/>
      <c r="D176" s="34"/>
      <c r="E176" s="34"/>
    </row>
    <row r="177" spans="3:5" s="33" customFormat="1">
      <c r="C177" s="34"/>
      <c r="D177" s="34"/>
      <c r="E177" s="34"/>
    </row>
    <row r="178" spans="3:5" s="33" customFormat="1">
      <c r="C178" s="34"/>
      <c r="D178" s="34"/>
      <c r="E178" s="34"/>
    </row>
    <row r="179" spans="3:5" s="33" customFormat="1">
      <c r="C179" s="34"/>
      <c r="D179" s="34"/>
      <c r="E179" s="34"/>
    </row>
    <row r="180" spans="3:5" s="33" customFormat="1">
      <c r="C180" s="34"/>
      <c r="D180" s="34"/>
      <c r="E180" s="34"/>
    </row>
    <row r="181" spans="3:5" s="33" customFormat="1">
      <c r="C181" s="34"/>
      <c r="D181" s="34"/>
      <c r="E181" s="34"/>
    </row>
    <row r="182" spans="3:5" s="33" customFormat="1">
      <c r="C182" s="34"/>
      <c r="D182" s="34"/>
      <c r="E182" s="34"/>
    </row>
    <row r="183" spans="3:5" s="33" customFormat="1">
      <c r="C183" s="34"/>
      <c r="D183" s="34"/>
      <c r="E183" s="34"/>
    </row>
    <row r="184" spans="3:5" s="33" customFormat="1">
      <c r="C184" s="34"/>
      <c r="D184" s="34"/>
      <c r="E184" s="34"/>
    </row>
    <row r="185" spans="3:5" s="33" customFormat="1">
      <c r="C185" s="34"/>
      <c r="D185" s="34"/>
      <c r="E185" s="34"/>
    </row>
    <row r="186" spans="3:5" s="33" customFormat="1">
      <c r="C186" s="34"/>
      <c r="D186" s="34"/>
      <c r="E186" s="34"/>
    </row>
    <row r="187" spans="3:5" s="33" customFormat="1">
      <c r="C187" s="34"/>
      <c r="D187" s="34"/>
      <c r="E187" s="34"/>
    </row>
    <row r="188" spans="3:5" s="33" customFormat="1">
      <c r="C188" s="34"/>
      <c r="D188" s="34"/>
      <c r="E188" s="34"/>
    </row>
    <row r="189" spans="3:5" s="33" customFormat="1">
      <c r="C189" s="34"/>
      <c r="D189" s="34"/>
      <c r="E189" s="34"/>
    </row>
    <row r="190" spans="3:5" s="33" customFormat="1">
      <c r="C190" s="34"/>
      <c r="D190" s="34"/>
      <c r="E190" s="34"/>
    </row>
    <row r="191" spans="3:5" s="33" customFormat="1">
      <c r="C191" s="34"/>
      <c r="D191" s="34"/>
      <c r="E191" s="34"/>
    </row>
    <row r="192" spans="3:5" s="33" customFormat="1">
      <c r="C192" s="34"/>
      <c r="D192" s="34"/>
      <c r="E192" s="34"/>
    </row>
    <row r="193" spans="3:5" s="33" customFormat="1">
      <c r="C193" s="34"/>
      <c r="D193" s="34"/>
      <c r="E193" s="34"/>
    </row>
    <row r="194" spans="3:5" s="33" customFormat="1">
      <c r="C194" s="34"/>
      <c r="D194" s="34"/>
      <c r="E194" s="34"/>
    </row>
    <row r="195" spans="3:5" s="33" customFormat="1">
      <c r="C195" s="34"/>
      <c r="D195" s="34"/>
      <c r="E195" s="34"/>
    </row>
    <row r="196" spans="3:5" s="33" customFormat="1">
      <c r="C196" s="34"/>
      <c r="D196" s="34"/>
      <c r="E196" s="34"/>
    </row>
    <row r="197" spans="3:5" s="33" customFormat="1">
      <c r="C197" s="34"/>
      <c r="D197" s="34"/>
      <c r="E197" s="34"/>
    </row>
    <row r="198" spans="3:5" s="33" customFormat="1">
      <c r="C198" s="34"/>
      <c r="D198" s="34"/>
      <c r="E198" s="34"/>
    </row>
    <row r="199" spans="3:5" s="33" customFormat="1">
      <c r="C199" s="34"/>
      <c r="D199" s="34"/>
      <c r="E199" s="34"/>
    </row>
    <row r="200" spans="3:5" s="33" customFormat="1">
      <c r="C200" s="34"/>
      <c r="D200" s="34"/>
      <c r="E200" s="34"/>
    </row>
    <row r="201" spans="3:5" s="33" customFormat="1">
      <c r="C201" s="34"/>
      <c r="D201" s="34"/>
      <c r="E201" s="34"/>
    </row>
    <row r="202" spans="3:5" s="33" customFormat="1">
      <c r="C202" s="34"/>
      <c r="D202" s="34"/>
      <c r="E202" s="34"/>
    </row>
    <row r="203" spans="3:5" s="33" customFormat="1">
      <c r="C203" s="34"/>
      <c r="D203" s="34"/>
      <c r="E203" s="34"/>
    </row>
    <row r="204" spans="3:5" s="33" customFormat="1">
      <c r="C204" s="34"/>
      <c r="D204" s="34"/>
      <c r="E204" s="34"/>
    </row>
    <row r="205" spans="3:5" s="33" customFormat="1">
      <c r="C205" s="34"/>
      <c r="D205" s="34"/>
      <c r="E205" s="34"/>
    </row>
    <row r="206" spans="3:5" s="33" customFormat="1">
      <c r="C206" s="34"/>
      <c r="D206" s="34"/>
      <c r="E206" s="34"/>
    </row>
    <row r="207" spans="3:5" s="33" customFormat="1">
      <c r="C207" s="34"/>
      <c r="D207" s="34"/>
      <c r="E207" s="34"/>
    </row>
    <row r="208" spans="3:5" s="33" customFormat="1">
      <c r="C208" s="34"/>
      <c r="D208" s="34"/>
      <c r="E208" s="34"/>
    </row>
    <row r="209" spans="3:5" s="33" customFormat="1">
      <c r="C209" s="34"/>
      <c r="D209" s="34"/>
      <c r="E209" s="34"/>
    </row>
    <row r="210" spans="3:5" s="33" customFormat="1">
      <c r="C210" s="34"/>
      <c r="D210" s="34"/>
      <c r="E210" s="34"/>
    </row>
    <row r="211" spans="3:5" s="33" customFormat="1">
      <c r="C211" s="34"/>
      <c r="D211" s="34"/>
      <c r="E211" s="34"/>
    </row>
    <row r="212" spans="3:5" s="33" customFormat="1">
      <c r="C212" s="34"/>
      <c r="D212" s="34"/>
      <c r="E212" s="34"/>
    </row>
    <row r="213" spans="3:5" s="33" customFormat="1">
      <c r="C213" s="34"/>
      <c r="D213" s="34"/>
      <c r="E213" s="34"/>
    </row>
    <row r="214" spans="3:5" s="33" customFormat="1">
      <c r="C214" s="34"/>
      <c r="D214" s="34"/>
      <c r="E214" s="34"/>
    </row>
    <row r="215" spans="3:5" s="33" customFormat="1">
      <c r="C215" s="34"/>
      <c r="D215" s="34"/>
      <c r="E215" s="34"/>
    </row>
    <row r="216" spans="3:5" s="33" customFormat="1">
      <c r="C216" s="34"/>
      <c r="D216" s="34"/>
      <c r="E216" s="34"/>
    </row>
    <row r="217" spans="3:5" s="33" customFormat="1">
      <c r="C217" s="34"/>
      <c r="D217" s="34"/>
      <c r="E217" s="34"/>
    </row>
    <row r="218" spans="3:5" s="33" customFormat="1">
      <c r="C218" s="34"/>
      <c r="D218" s="34"/>
      <c r="E218" s="34"/>
    </row>
    <row r="219" spans="3:5" s="33" customFormat="1">
      <c r="C219" s="34"/>
      <c r="D219" s="34"/>
      <c r="E219" s="34"/>
    </row>
    <row r="220" spans="3:5" s="33" customFormat="1">
      <c r="C220" s="34"/>
      <c r="D220" s="34"/>
      <c r="E220" s="34"/>
    </row>
    <row r="221" spans="3:5" s="33" customFormat="1">
      <c r="C221" s="34"/>
      <c r="D221" s="34"/>
      <c r="E221" s="34"/>
    </row>
    <row r="222" spans="3:5" s="33" customFormat="1">
      <c r="C222" s="34"/>
      <c r="D222" s="34"/>
      <c r="E222" s="34"/>
    </row>
    <row r="223" spans="3:5" s="33" customFormat="1">
      <c r="C223" s="34"/>
      <c r="D223" s="34"/>
      <c r="E223" s="34"/>
    </row>
    <row r="224" spans="3:5" s="33" customFormat="1">
      <c r="C224" s="34"/>
      <c r="D224" s="34"/>
      <c r="E224" s="34"/>
    </row>
    <row r="225" spans="3:5" s="33" customFormat="1">
      <c r="C225" s="34"/>
      <c r="D225" s="34"/>
      <c r="E225" s="34"/>
    </row>
    <row r="226" spans="3:5" s="33" customFormat="1">
      <c r="C226" s="34"/>
      <c r="D226" s="34"/>
      <c r="E226" s="34"/>
    </row>
    <row r="227" spans="3:5" s="33" customFormat="1">
      <c r="C227" s="34"/>
      <c r="D227" s="34"/>
      <c r="E227" s="34"/>
    </row>
    <row r="228" spans="3:5" s="33" customFormat="1">
      <c r="C228" s="34"/>
      <c r="D228" s="34"/>
      <c r="E228" s="34"/>
    </row>
    <row r="229" spans="3:5" s="33" customFormat="1">
      <c r="C229" s="34"/>
      <c r="D229" s="34"/>
      <c r="E229" s="34"/>
    </row>
    <row r="230" spans="3:5" s="33" customFormat="1">
      <c r="C230" s="34"/>
      <c r="D230" s="34"/>
      <c r="E230" s="34"/>
    </row>
    <row r="231" spans="3:5" s="33" customFormat="1">
      <c r="C231" s="34"/>
      <c r="D231" s="34"/>
      <c r="E231" s="34"/>
    </row>
    <row r="232" spans="3:5" s="33" customFormat="1">
      <c r="C232" s="34"/>
      <c r="D232" s="34"/>
      <c r="E232" s="34"/>
    </row>
    <row r="233" spans="3:5" s="33" customFormat="1">
      <c r="C233" s="34"/>
      <c r="D233" s="34"/>
      <c r="E233" s="34"/>
    </row>
    <row r="234" spans="3:5" s="33" customFormat="1">
      <c r="C234" s="34"/>
      <c r="D234" s="34"/>
      <c r="E234" s="34"/>
    </row>
    <row r="235" spans="3:5" s="33" customFormat="1">
      <c r="C235" s="34"/>
      <c r="D235" s="34"/>
      <c r="E235" s="34"/>
    </row>
    <row r="236" spans="3:5" s="33" customFormat="1">
      <c r="C236" s="34"/>
      <c r="D236" s="34"/>
      <c r="E236" s="34"/>
    </row>
    <row r="237" spans="3:5" s="33" customFormat="1">
      <c r="C237" s="34"/>
      <c r="D237" s="34"/>
      <c r="E237" s="34"/>
    </row>
    <row r="238" spans="3:5" s="33" customFormat="1">
      <c r="C238" s="34"/>
      <c r="D238" s="34"/>
      <c r="E238" s="34"/>
    </row>
    <row r="239" spans="3:5" s="33" customFormat="1">
      <c r="C239" s="34"/>
      <c r="D239" s="34"/>
      <c r="E239" s="34"/>
    </row>
    <row r="240" spans="3:5" s="33" customFormat="1">
      <c r="C240" s="34"/>
      <c r="D240" s="34"/>
      <c r="E240" s="34"/>
    </row>
    <row r="241" spans="3:5" s="33" customFormat="1">
      <c r="C241" s="34"/>
      <c r="D241" s="34"/>
      <c r="E241" s="34"/>
    </row>
    <row r="242" spans="3:5" s="33" customFormat="1">
      <c r="C242" s="34"/>
      <c r="D242" s="34"/>
      <c r="E242" s="34"/>
    </row>
    <row r="243" spans="3:5" s="33" customFormat="1">
      <c r="C243" s="34"/>
      <c r="D243" s="34"/>
      <c r="E243" s="34"/>
    </row>
    <row r="244" spans="3:5" s="33" customFormat="1">
      <c r="C244" s="34"/>
      <c r="D244" s="34"/>
      <c r="E244" s="34"/>
    </row>
    <row r="245" spans="3:5" s="33" customFormat="1">
      <c r="C245" s="34"/>
      <c r="D245" s="34"/>
      <c r="E245" s="34"/>
    </row>
    <row r="246" spans="3:5" s="33" customFormat="1">
      <c r="C246" s="34"/>
      <c r="D246" s="34"/>
      <c r="E246" s="34"/>
    </row>
    <row r="247" spans="3:5" s="33" customFormat="1">
      <c r="C247" s="34"/>
      <c r="D247" s="34"/>
      <c r="E247" s="34"/>
    </row>
    <row r="248" spans="3:5" s="33" customFormat="1">
      <c r="C248" s="34"/>
      <c r="D248" s="34"/>
      <c r="E248" s="34"/>
    </row>
    <row r="249" spans="3:5" s="33" customFormat="1">
      <c r="C249" s="34"/>
      <c r="D249" s="34"/>
      <c r="E249" s="34"/>
    </row>
    <row r="250" spans="3:5" s="33" customFormat="1">
      <c r="C250" s="34"/>
      <c r="D250" s="34"/>
      <c r="E250" s="34"/>
    </row>
    <row r="251" spans="3:5" s="33" customFormat="1">
      <c r="C251" s="34"/>
      <c r="D251" s="34"/>
      <c r="E251" s="34"/>
    </row>
    <row r="252" spans="3:5" s="33" customFormat="1">
      <c r="C252" s="34"/>
      <c r="D252" s="34"/>
      <c r="E252" s="34"/>
    </row>
    <row r="253" spans="3:5" s="33" customFormat="1">
      <c r="C253" s="34"/>
      <c r="D253" s="34"/>
      <c r="E253" s="34"/>
    </row>
    <row r="254" spans="3:5" s="33" customFormat="1">
      <c r="C254" s="34"/>
      <c r="D254" s="34"/>
      <c r="E254" s="34"/>
    </row>
    <row r="255" spans="3:5" s="33" customFormat="1">
      <c r="C255" s="34"/>
      <c r="D255" s="34"/>
      <c r="E255" s="34"/>
    </row>
    <row r="256" spans="3:5" s="33" customFormat="1">
      <c r="C256" s="34"/>
      <c r="D256" s="34"/>
      <c r="E256" s="34"/>
    </row>
    <row r="257" spans="3:5" s="33" customFormat="1">
      <c r="C257" s="34"/>
      <c r="D257" s="34"/>
      <c r="E257" s="34"/>
    </row>
    <row r="258" spans="3:5" s="33" customFormat="1">
      <c r="C258" s="34"/>
      <c r="D258" s="34"/>
      <c r="E258" s="34"/>
    </row>
    <row r="259" spans="3:5" s="33" customFormat="1">
      <c r="C259" s="34"/>
      <c r="D259" s="34"/>
      <c r="E259" s="34"/>
    </row>
    <row r="260" spans="3:5" s="33" customFormat="1">
      <c r="C260" s="34"/>
      <c r="D260" s="34"/>
      <c r="E260" s="34"/>
    </row>
    <row r="261" spans="3:5" s="33" customFormat="1">
      <c r="C261" s="34"/>
      <c r="D261" s="34"/>
      <c r="E261" s="34"/>
    </row>
    <row r="262" spans="3:5" s="33" customFormat="1">
      <c r="C262" s="34"/>
      <c r="D262" s="34"/>
      <c r="E262" s="34"/>
    </row>
    <row r="263" spans="3:5" s="33" customFormat="1">
      <c r="C263" s="34"/>
      <c r="D263" s="34"/>
      <c r="E263" s="34"/>
    </row>
    <row r="264" spans="3:5" s="33" customFormat="1">
      <c r="C264" s="34"/>
      <c r="D264" s="34"/>
      <c r="E264" s="34"/>
    </row>
    <row r="265" spans="3:5" s="33" customFormat="1">
      <c r="C265" s="34"/>
      <c r="D265" s="34"/>
      <c r="E265" s="34"/>
    </row>
    <row r="266" spans="3:5" s="33" customFormat="1">
      <c r="C266" s="34"/>
      <c r="D266" s="34"/>
      <c r="E266" s="34"/>
    </row>
    <row r="267" spans="3:5" s="33" customFormat="1">
      <c r="C267" s="34"/>
      <c r="D267" s="34"/>
      <c r="E267" s="34"/>
    </row>
    <row r="268" spans="3:5" s="33" customFormat="1">
      <c r="C268" s="34"/>
      <c r="D268" s="34"/>
      <c r="E268" s="34"/>
    </row>
    <row r="269" spans="3:5" s="33" customFormat="1">
      <c r="C269" s="34"/>
      <c r="D269" s="34"/>
      <c r="E269" s="34"/>
    </row>
    <row r="270" spans="3:5" s="33" customFormat="1">
      <c r="C270" s="34"/>
      <c r="D270" s="34"/>
      <c r="E270" s="34"/>
    </row>
    <row r="271" spans="3:5" s="33" customFormat="1">
      <c r="C271" s="34"/>
      <c r="D271" s="34"/>
      <c r="E271" s="34"/>
    </row>
    <row r="272" spans="3:5" s="33" customFormat="1">
      <c r="C272" s="34"/>
      <c r="D272" s="34"/>
      <c r="E272" s="34"/>
    </row>
    <row r="273" spans="3:5" s="33" customFormat="1">
      <c r="C273" s="34"/>
      <c r="D273" s="34"/>
      <c r="E273" s="34"/>
    </row>
    <row r="274" spans="3:5" s="33" customFormat="1">
      <c r="C274" s="34"/>
      <c r="D274" s="34"/>
      <c r="E274" s="34"/>
    </row>
    <row r="275" spans="3:5" s="33" customFormat="1">
      <c r="C275" s="34"/>
      <c r="D275" s="34"/>
      <c r="E275" s="34"/>
    </row>
    <row r="276" spans="3:5" s="33" customFormat="1">
      <c r="C276" s="34"/>
      <c r="D276" s="34"/>
      <c r="E276" s="34"/>
    </row>
    <row r="277" spans="3:5" s="33" customFormat="1">
      <c r="C277" s="34"/>
      <c r="D277" s="34"/>
      <c r="E277" s="34"/>
    </row>
    <row r="278" spans="3:5" s="33" customFormat="1">
      <c r="C278" s="34"/>
      <c r="D278" s="34"/>
      <c r="E278" s="34"/>
    </row>
    <row r="279" spans="3:5" s="33" customFormat="1">
      <c r="C279" s="34"/>
      <c r="D279" s="34"/>
      <c r="E279" s="34"/>
    </row>
    <row r="280" spans="3:5" s="33" customFormat="1">
      <c r="C280" s="34"/>
      <c r="D280" s="34"/>
      <c r="E280" s="34"/>
    </row>
    <row r="281" spans="3:5" s="33" customFormat="1">
      <c r="C281" s="34"/>
      <c r="D281" s="34"/>
      <c r="E281" s="34"/>
    </row>
    <row r="282" spans="3:5" s="33" customFormat="1">
      <c r="C282" s="34"/>
      <c r="D282" s="34"/>
      <c r="E282" s="34"/>
    </row>
    <row r="283" spans="3:5" s="33" customFormat="1">
      <c r="C283" s="34"/>
      <c r="D283" s="34"/>
      <c r="E283" s="34"/>
    </row>
    <row r="284" spans="3:5" s="33" customFormat="1">
      <c r="C284" s="34"/>
      <c r="D284" s="34"/>
      <c r="E284" s="34"/>
    </row>
    <row r="285" spans="3:5" s="33" customFormat="1">
      <c r="C285" s="34"/>
      <c r="D285" s="34"/>
      <c r="E285" s="34"/>
    </row>
    <row r="286" spans="3:5" s="33" customFormat="1">
      <c r="C286" s="34"/>
      <c r="D286" s="34"/>
      <c r="E286" s="34"/>
    </row>
    <row r="287" spans="3:5" s="33" customFormat="1">
      <c r="C287" s="34"/>
      <c r="D287" s="34"/>
      <c r="E287" s="34"/>
    </row>
    <row r="288" spans="3:5" s="33" customFormat="1">
      <c r="C288" s="34"/>
      <c r="D288" s="34"/>
      <c r="E288" s="34"/>
    </row>
    <row r="289" spans="3:5" s="33" customFormat="1">
      <c r="C289" s="34"/>
      <c r="D289" s="34"/>
      <c r="E289" s="34"/>
    </row>
    <row r="290" spans="3:5" s="33" customFormat="1">
      <c r="C290" s="34"/>
      <c r="D290" s="34"/>
      <c r="E290" s="34"/>
    </row>
    <row r="291" spans="3:5" s="33" customFormat="1">
      <c r="C291" s="34"/>
      <c r="D291" s="34"/>
      <c r="E291" s="34"/>
    </row>
    <row r="292" spans="3:5" s="33" customFormat="1">
      <c r="C292" s="34"/>
      <c r="D292" s="34"/>
      <c r="E292" s="34"/>
    </row>
    <row r="293" spans="3:5" s="33" customFormat="1">
      <c r="C293" s="34"/>
      <c r="D293" s="34"/>
      <c r="E293" s="34"/>
    </row>
    <row r="294" spans="3:5" s="33" customFormat="1">
      <c r="C294" s="34"/>
      <c r="D294" s="34"/>
      <c r="E294" s="34"/>
    </row>
    <row r="295" spans="3:5" s="33" customFormat="1">
      <c r="C295" s="34"/>
      <c r="D295" s="34"/>
      <c r="E295" s="34"/>
    </row>
    <row r="296" spans="3:5" s="33" customFormat="1">
      <c r="C296" s="34"/>
      <c r="D296" s="34"/>
      <c r="E296" s="34"/>
    </row>
    <row r="297" spans="3:5" s="33" customFormat="1">
      <c r="C297" s="34"/>
      <c r="D297" s="34"/>
      <c r="E297" s="34"/>
    </row>
    <row r="298" spans="3:5" s="33" customFormat="1">
      <c r="C298" s="34"/>
      <c r="D298" s="34"/>
      <c r="E298" s="34"/>
    </row>
    <row r="299" spans="3:5" s="33" customFormat="1">
      <c r="C299" s="34"/>
      <c r="D299" s="34"/>
      <c r="E299" s="34"/>
    </row>
    <row r="300" spans="3:5" s="33" customFormat="1">
      <c r="C300" s="34"/>
      <c r="D300" s="34"/>
      <c r="E300" s="34"/>
    </row>
    <row r="301" spans="3:5" s="33" customFormat="1">
      <c r="C301" s="34"/>
      <c r="D301" s="34"/>
      <c r="E301" s="34"/>
    </row>
    <row r="302" spans="3:5" s="33" customFormat="1">
      <c r="C302" s="34"/>
      <c r="D302" s="34"/>
      <c r="E302" s="34"/>
    </row>
    <row r="303" spans="3:5" s="33" customFormat="1">
      <c r="C303" s="34"/>
      <c r="D303" s="34"/>
      <c r="E303" s="34"/>
    </row>
    <row r="304" spans="3:5" s="33" customFormat="1">
      <c r="C304" s="34"/>
      <c r="D304" s="34"/>
      <c r="E304" s="34"/>
    </row>
    <row r="305" spans="3:5" s="33" customFormat="1">
      <c r="C305" s="34"/>
      <c r="D305" s="34"/>
      <c r="E305" s="34"/>
    </row>
    <row r="306" spans="3:5" s="33" customFormat="1">
      <c r="C306" s="34"/>
      <c r="D306" s="34"/>
      <c r="E306" s="34"/>
    </row>
    <row r="307" spans="3:5" s="33" customFormat="1">
      <c r="C307" s="34"/>
      <c r="D307" s="34"/>
      <c r="E307" s="34"/>
    </row>
    <row r="308" spans="3:5" s="33" customFormat="1">
      <c r="C308" s="34"/>
      <c r="D308" s="34"/>
      <c r="E308" s="34"/>
    </row>
    <row r="309" spans="3:5" s="33" customFormat="1">
      <c r="C309" s="34"/>
      <c r="D309" s="34"/>
      <c r="E309" s="34"/>
    </row>
    <row r="310" spans="3:5" s="33" customFormat="1">
      <c r="C310" s="34"/>
      <c r="D310" s="34"/>
      <c r="E310" s="34"/>
    </row>
    <row r="311" spans="3:5" s="33" customFormat="1">
      <c r="C311" s="34"/>
      <c r="D311" s="34"/>
      <c r="E311" s="34"/>
    </row>
    <row r="312" spans="3:5" s="33" customFormat="1">
      <c r="C312" s="34"/>
      <c r="D312" s="34"/>
      <c r="E312" s="34"/>
    </row>
    <row r="313" spans="3:5" s="33" customFormat="1">
      <c r="C313" s="34"/>
      <c r="D313" s="34"/>
      <c r="E313" s="34"/>
    </row>
    <row r="314" spans="3:5" s="33" customFormat="1">
      <c r="C314" s="34"/>
      <c r="D314" s="34"/>
      <c r="E314" s="34"/>
    </row>
    <row r="315" spans="3:5" s="33" customFormat="1">
      <c r="C315" s="34"/>
      <c r="D315" s="34"/>
      <c r="E315" s="34"/>
    </row>
    <row r="316" spans="3:5" s="33" customFormat="1">
      <c r="C316" s="34"/>
      <c r="D316" s="34"/>
      <c r="E316" s="34"/>
    </row>
    <row r="317" spans="3:5" s="33" customFormat="1">
      <c r="C317" s="34"/>
      <c r="D317" s="34"/>
      <c r="E317" s="34"/>
    </row>
    <row r="318" spans="3:5" s="33" customFormat="1">
      <c r="C318" s="34"/>
      <c r="D318" s="34"/>
      <c r="E318" s="34"/>
    </row>
    <row r="319" spans="3:5" s="33" customFormat="1">
      <c r="C319" s="34"/>
      <c r="D319" s="34"/>
      <c r="E319" s="34"/>
    </row>
    <row r="320" spans="3:5" s="33" customFormat="1">
      <c r="C320" s="34"/>
      <c r="D320" s="34"/>
      <c r="E320" s="34"/>
    </row>
    <row r="321" spans="3:5" s="33" customFormat="1">
      <c r="C321" s="34"/>
      <c r="D321" s="34"/>
      <c r="E321" s="34"/>
    </row>
    <row r="322" spans="3:5" s="33" customFormat="1">
      <c r="C322" s="34"/>
      <c r="D322" s="34"/>
      <c r="E322" s="34"/>
    </row>
    <row r="323" spans="3:5" s="33" customFormat="1">
      <c r="C323" s="34"/>
      <c r="D323" s="34"/>
      <c r="E323" s="34"/>
    </row>
    <row r="324" spans="3:5" s="33" customFormat="1">
      <c r="C324" s="34"/>
      <c r="D324" s="34"/>
      <c r="E324" s="34"/>
    </row>
    <row r="325" spans="3:5" s="33" customFormat="1">
      <c r="C325" s="34"/>
      <c r="D325" s="34"/>
      <c r="E325" s="34"/>
    </row>
    <row r="326" spans="3:5" s="33" customFormat="1">
      <c r="C326" s="34"/>
      <c r="D326" s="34"/>
      <c r="E326" s="34"/>
    </row>
    <row r="327" spans="3:5" s="33" customFormat="1">
      <c r="C327" s="34"/>
      <c r="D327" s="34"/>
      <c r="E327" s="34"/>
    </row>
    <row r="328" spans="3:5" s="33" customFormat="1">
      <c r="C328" s="34"/>
      <c r="D328" s="34"/>
      <c r="E328" s="34"/>
    </row>
    <row r="329" spans="3:5" s="33" customFormat="1">
      <c r="C329" s="34"/>
      <c r="D329" s="34"/>
      <c r="E329" s="34"/>
    </row>
    <row r="330" spans="3:5" s="33" customFormat="1">
      <c r="C330" s="34"/>
      <c r="D330" s="34"/>
      <c r="E330" s="34"/>
    </row>
    <row r="331" spans="3:5" s="33" customFormat="1">
      <c r="C331" s="34"/>
      <c r="D331" s="34"/>
      <c r="E331" s="34"/>
    </row>
    <row r="332" spans="3:5" s="33" customFormat="1">
      <c r="C332" s="34"/>
      <c r="D332" s="34"/>
      <c r="E332" s="34"/>
    </row>
    <row r="333" spans="3:5" s="33" customFormat="1">
      <c r="C333" s="34"/>
      <c r="D333" s="34"/>
      <c r="E333" s="34"/>
    </row>
  </sheetData>
  <mergeCells count="35">
    <mergeCell ref="L1:P1"/>
    <mergeCell ref="D2:H2"/>
    <mergeCell ref="C3:N3"/>
    <mergeCell ref="C4:N4"/>
    <mergeCell ref="A6:B6"/>
    <mergeCell ref="C6:N6"/>
    <mergeCell ref="A7:B7"/>
    <mergeCell ref="C7:N7"/>
    <mergeCell ref="A8:B8"/>
    <mergeCell ref="C8:N8"/>
    <mergeCell ref="A9:B9"/>
    <mergeCell ref="C9:N9"/>
    <mergeCell ref="A10:B10"/>
    <mergeCell ref="C10:N10"/>
    <mergeCell ref="A11:B11"/>
    <mergeCell ref="C11:N11"/>
    <mergeCell ref="A13:G13"/>
    <mergeCell ref="K13:M13"/>
    <mergeCell ref="N13:O13"/>
    <mergeCell ref="I15:K15"/>
    <mergeCell ref="A17:A18"/>
    <mergeCell ref="B17:B18"/>
    <mergeCell ref="C17:C18"/>
    <mergeCell ref="D17:D18"/>
    <mergeCell ref="E17:E18"/>
    <mergeCell ref="F17:K17"/>
    <mergeCell ref="A44:B44"/>
    <mergeCell ref="G44:H44"/>
    <mergeCell ref="L17:P17"/>
    <mergeCell ref="C39:K39"/>
    <mergeCell ref="A41:B41"/>
    <mergeCell ref="D41:E41"/>
    <mergeCell ref="G41:H41"/>
    <mergeCell ref="I41:M41"/>
    <mergeCell ref="N41:O41"/>
  </mergeCells>
  <pageMargins left="0.98425196850393704" right="0.98425196850393704" top="0.78740157480314965" bottom="0.78740157480314965" header="0.51181102362204722" footer="0.51181102362204722"/>
  <pageSetup paperSize="9" scale="84" fitToHeight="0" orientation="landscape" r:id="rId1"/>
  <headerFooter alignWithMargins="0">
    <oddFooter>&amp;R&amp;P lapa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334"/>
  <sheetViews>
    <sheetView view="pageBreakPreview" topLeftCell="A18" zoomScaleNormal="100" zoomScaleSheetLayoutView="100" workbookViewId="0">
      <selection activeCell="F21" sqref="F21:P37"/>
    </sheetView>
  </sheetViews>
  <sheetFormatPr defaultRowHeight="12.75"/>
  <cols>
    <col min="1" max="1" width="4.140625" style="37" customWidth="1"/>
    <col min="2" max="2" width="10.85546875" style="51" customWidth="1"/>
    <col min="3" max="3" width="40" style="54" customWidth="1"/>
    <col min="4" max="4" width="5.85546875" style="54" bestFit="1" customWidth="1"/>
    <col min="5" max="5" width="7.85546875" style="54" customWidth="1"/>
    <col min="6" max="6" width="5.7109375" style="51" customWidth="1"/>
    <col min="7" max="7" width="5.7109375" style="37" customWidth="1"/>
    <col min="8" max="8" width="7.28515625" style="37" customWidth="1"/>
    <col min="9" max="9" width="6.7109375" style="37" customWidth="1"/>
    <col min="10" max="11" width="7" style="37" customWidth="1"/>
    <col min="12" max="16" width="8.42578125" style="37" customWidth="1"/>
    <col min="17" max="16384" width="9.140625" style="37"/>
  </cols>
  <sheetData>
    <row r="1" spans="1:16" s="33" customFormat="1" ht="18" customHeight="1">
      <c r="C1" s="34"/>
      <c r="D1" s="34"/>
      <c r="E1" s="34"/>
      <c r="L1" s="710" t="s">
        <v>68</v>
      </c>
      <c r="M1" s="710"/>
      <c r="N1" s="710"/>
      <c r="O1" s="710"/>
      <c r="P1" s="710"/>
    </row>
    <row r="2" spans="1:16" s="33" customFormat="1" ht="12.75" customHeight="1">
      <c r="C2" s="34"/>
      <c r="D2" s="711" t="s">
        <v>40</v>
      </c>
      <c r="E2" s="711"/>
      <c r="F2" s="711"/>
      <c r="G2" s="711"/>
      <c r="H2" s="711"/>
      <c r="I2" s="35" t="s">
        <v>392</v>
      </c>
    </row>
    <row r="3" spans="1:16" s="33" customFormat="1" ht="12.75" customHeight="1">
      <c r="C3" s="712" t="s">
        <v>371</v>
      </c>
      <c r="D3" s="712"/>
      <c r="E3" s="712"/>
      <c r="F3" s="712"/>
      <c r="G3" s="712"/>
      <c r="H3" s="712"/>
      <c r="I3" s="712"/>
      <c r="J3" s="712"/>
      <c r="K3" s="712"/>
      <c r="L3" s="712"/>
      <c r="M3" s="712"/>
      <c r="N3" s="712"/>
    </row>
    <row r="4" spans="1:16" s="33" customFormat="1" ht="12.75" customHeight="1">
      <c r="C4" s="713" t="s">
        <v>18</v>
      </c>
      <c r="D4" s="713"/>
      <c r="E4" s="713"/>
      <c r="F4" s="713"/>
      <c r="G4" s="713"/>
      <c r="H4" s="713"/>
      <c r="I4" s="713"/>
      <c r="J4" s="713"/>
      <c r="K4" s="713"/>
      <c r="L4" s="713"/>
      <c r="M4" s="713"/>
      <c r="N4" s="713"/>
    </row>
    <row r="5" spans="1:16" s="33" customFormat="1" ht="12.75" customHeight="1"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</row>
    <row r="6" spans="1:16" s="33" customFormat="1" ht="25.5" customHeight="1">
      <c r="A6" s="714" t="s">
        <v>3</v>
      </c>
      <c r="B6" s="714"/>
      <c r="C6" s="715" t="str">
        <f>PBK!C26</f>
        <v>1. KĀRTA KATLU MĀJAS PĀRBŪVE PAR SOCIĀLĀS APRŪPES CENTRU UN KATLA MĀJAS NOVIETOŠANA</v>
      </c>
      <c r="D6" s="715"/>
      <c r="E6" s="715"/>
      <c r="F6" s="715"/>
      <c r="G6" s="715"/>
      <c r="H6" s="715"/>
      <c r="I6" s="715"/>
      <c r="J6" s="715"/>
      <c r="K6" s="715"/>
      <c r="L6" s="715"/>
      <c r="M6" s="715"/>
      <c r="N6" s="715"/>
    </row>
    <row r="7" spans="1:16" s="33" customFormat="1" ht="12.75" customHeight="1">
      <c r="A7" s="714" t="s">
        <v>4</v>
      </c>
      <c r="B7" s="714"/>
      <c r="C7" s="715" t="str">
        <f>PBK!C16</f>
        <v>1. KĀRTA KATLU MĀJAS PĀRBŪVE PAR SOCIĀLĀS APRŪPES CENTRU UN KATLA MĀJAS NOVIETOŠANA</v>
      </c>
      <c r="D7" s="715"/>
      <c r="E7" s="715"/>
      <c r="F7" s="715"/>
      <c r="G7" s="715"/>
      <c r="H7" s="715"/>
      <c r="I7" s="715"/>
      <c r="J7" s="715"/>
      <c r="K7" s="715"/>
      <c r="L7" s="715"/>
      <c r="M7" s="715"/>
      <c r="N7" s="715"/>
    </row>
    <row r="8" spans="1:16" s="33" customFormat="1" ht="12.75" customHeight="1">
      <c r="A8" s="714" t="s">
        <v>5</v>
      </c>
      <c r="B8" s="714"/>
      <c r="C8" s="715" t="str">
        <f>PBK!C17</f>
        <v>SIGULDAS IELA 7A, MORE, MORES PAGASTS, SIGULDAS NOVADS</v>
      </c>
      <c r="D8" s="715"/>
      <c r="E8" s="715"/>
      <c r="F8" s="715"/>
      <c r="G8" s="715"/>
      <c r="H8" s="715"/>
      <c r="I8" s="715"/>
      <c r="J8" s="715"/>
      <c r="K8" s="715"/>
      <c r="L8" s="715"/>
      <c r="M8" s="715"/>
      <c r="N8" s="715"/>
    </row>
    <row r="9" spans="1:16" s="33" customFormat="1">
      <c r="A9" s="714" t="s">
        <v>47</v>
      </c>
      <c r="B9" s="714"/>
      <c r="C9" s="715" t="str">
        <f>PBK!C18</f>
        <v>SIGULDAS NOVADA PAŠVALDĪBA</v>
      </c>
      <c r="D9" s="715"/>
      <c r="E9" s="715"/>
      <c r="F9" s="715"/>
      <c r="G9" s="715"/>
      <c r="H9" s="715"/>
      <c r="I9" s="715"/>
      <c r="J9" s="715"/>
      <c r="K9" s="715"/>
      <c r="L9" s="715"/>
      <c r="M9" s="715"/>
      <c r="N9" s="715"/>
    </row>
    <row r="10" spans="1:16" s="33" customFormat="1">
      <c r="A10" s="714" t="s">
        <v>6</v>
      </c>
      <c r="B10" s="714"/>
      <c r="C10" s="715">
        <f>PBK!C19</f>
        <v>0</v>
      </c>
      <c r="D10" s="715"/>
      <c r="E10" s="715"/>
      <c r="F10" s="715"/>
      <c r="G10" s="715"/>
      <c r="H10" s="715"/>
      <c r="I10" s="715"/>
      <c r="J10" s="715"/>
      <c r="K10" s="715"/>
      <c r="L10" s="715"/>
      <c r="M10" s="715"/>
      <c r="N10" s="715"/>
    </row>
    <row r="11" spans="1:16" s="33" customFormat="1">
      <c r="A11" s="714" t="s">
        <v>41</v>
      </c>
      <c r="B11" s="714"/>
      <c r="C11" s="715">
        <f>PBK!C20</f>
        <v>0</v>
      </c>
      <c r="D11" s="715"/>
      <c r="E11" s="715"/>
      <c r="F11" s="715"/>
      <c r="G11" s="715"/>
      <c r="H11" s="715"/>
      <c r="I11" s="715"/>
      <c r="J11" s="715"/>
      <c r="K11" s="715"/>
      <c r="L11" s="715"/>
      <c r="M11" s="715"/>
      <c r="N11" s="715"/>
    </row>
    <row r="12" spans="1:16" s="33" customFormat="1">
      <c r="A12" s="226"/>
      <c r="B12" s="226"/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</row>
    <row r="13" spans="1:16" s="33" customFormat="1" ht="12.75" customHeight="1">
      <c r="A13" s="714" t="s">
        <v>372</v>
      </c>
      <c r="B13" s="714"/>
      <c r="C13" s="714"/>
      <c r="D13" s="714"/>
      <c r="E13" s="714"/>
      <c r="F13" s="714"/>
      <c r="G13" s="714"/>
      <c r="H13" s="227"/>
      <c r="I13" s="227"/>
      <c r="J13" s="227"/>
      <c r="K13" s="715" t="s">
        <v>42</v>
      </c>
      <c r="L13" s="715"/>
      <c r="M13" s="715"/>
      <c r="N13" s="716">
        <f>P39</f>
        <v>0</v>
      </c>
      <c r="O13" s="716"/>
      <c r="P13" s="36" t="s">
        <v>48</v>
      </c>
    </row>
    <row r="14" spans="1:16" s="33" customFormat="1">
      <c r="A14" s="226"/>
      <c r="B14" s="226"/>
      <c r="C14" s="226"/>
      <c r="D14" s="226"/>
      <c r="E14" s="226"/>
      <c r="F14" s="226"/>
      <c r="G14" s="226"/>
      <c r="H14" s="227"/>
      <c r="I14" s="227"/>
      <c r="J14" s="227"/>
      <c r="K14" s="227"/>
      <c r="L14" s="227"/>
      <c r="M14" s="227"/>
      <c r="N14" s="228"/>
      <c r="O14" s="227"/>
      <c r="P14" s="36"/>
    </row>
    <row r="15" spans="1:16">
      <c r="B15" s="37"/>
      <c r="C15" s="37"/>
      <c r="D15" s="37"/>
      <c r="E15" s="37"/>
      <c r="F15" s="37"/>
      <c r="I15" s="717" t="s">
        <v>44</v>
      </c>
      <c r="J15" s="717"/>
      <c r="K15" s="717"/>
      <c r="L15" s="38">
        <v>2017</v>
      </c>
      <c r="M15" s="38" t="s">
        <v>43</v>
      </c>
      <c r="N15" s="38">
        <f>'1 KOPS'!E16</f>
        <v>0</v>
      </c>
      <c r="O15" s="103">
        <f>'1 KOPS'!F16</f>
        <v>0</v>
      </c>
      <c r="P15" s="103"/>
    </row>
    <row r="16" spans="1:16" ht="13.5" thickBot="1">
      <c r="B16" s="37"/>
      <c r="C16" s="37"/>
      <c r="D16" s="37"/>
      <c r="E16" s="37"/>
      <c r="F16" s="37"/>
      <c r="I16" s="225"/>
      <c r="J16" s="225"/>
      <c r="K16" s="225"/>
      <c r="L16" s="38"/>
      <c r="M16" s="38"/>
      <c r="N16" s="38"/>
      <c r="O16" s="111"/>
      <c r="P16" s="111"/>
    </row>
    <row r="17" spans="1:16" s="11" customFormat="1" ht="13.5" customHeight="1" thickBot="1">
      <c r="A17" s="718" t="s">
        <v>1</v>
      </c>
      <c r="B17" s="718" t="s">
        <v>29</v>
      </c>
      <c r="C17" s="720" t="s">
        <v>30</v>
      </c>
      <c r="D17" s="718" t="s">
        <v>31</v>
      </c>
      <c r="E17" s="718" t="s">
        <v>32</v>
      </c>
      <c r="F17" s="722" t="s">
        <v>33</v>
      </c>
      <c r="G17" s="723"/>
      <c r="H17" s="723"/>
      <c r="I17" s="723"/>
      <c r="J17" s="723"/>
      <c r="K17" s="724"/>
      <c r="L17" s="722" t="s">
        <v>34</v>
      </c>
      <c r="M17" s="723"/>
      <c r="N17" s="723"/>
      <c r="O17" s="723"/>
      <c r="P17" s="724"/>
    </row>
    <row r="18" spans="1:16" s="11" customFormat="1" ht="69.75" customHeight="1" thickBot="1">
      <c r="A18" s="719"/>
      <c r="B18" s="719"/>
      <c r="C18" s="721"/>
      <c r="D18" s="719"/>
      <c r="E18" s="719"/>
      <c r="F18" s="12" t="s">
        <v>35</v>
      </c>
      <c r="G18" s="13" t="s">
        <v>49</v>
      </c>
      <c r="H18" s="13" t="s">
        <v>50</v>
      </c>
      <c r="I18" s="13" t="s">
        <v>64</v>
      </c>
      <c r="J18" s="13" t="s">
        <v>52</v>
      </c>
      <c r="K18" s="12" t="s">
        <v>53</v>
      </c>
      <c r="L18" s="13" t="s">
        <v>36</v>
      </c>
      <c r="M18" s="13" t="s">
        <v>50</v>
      </c>
      <c r="N18" s="13" t="s">
        <v>64</v>
      </c>
      <c r="O18" s="13" t="s">
        <v>52</v>
      </c>
      <c r="P18" s="13" t="s">
        <v>54</v>
      </c>
    </row>
    <row r="19" spans="1:16" s="11" customFormat="1" ht="13.5" thickBot="1">
      <c r="A19" s="14" t="s">
        <v>37</v>
      </c>
      <c r="B19" s="15" t="s">
        <v>38</v>
      </c>
      <c r="C19" s="16">
        <v>3</v>
      </c>
      <c r="D19" s="17">
        <v>4</v>
      </c>
      <c r="E19" s="16">
        <v>5</v>
      </c>
      <c r="F19" s="17">
        <v>6</v>
      </c>
      <c r="G19" s="16">
        <v>7</v>
      </c>
      <c r="H19" s="16">
        <v>8</v>
      </c>
      <c r="I19" s="17">
        <v>9</v>
      </c>
      <c r="J19" s="17">
        <v>10</v>
      </c>
      <c r="K19" s="16">
        <v>11</v>
      </c>
      <c r="L19" s="16">
        <v>12</v>
      </c>
      <c r="M19" s="16">
        <v>13</v>
      </c>
      <c r="N19" s="17">
        <v>14</v>
      </c>
      <c r="O19" s="17">
        <v>15</v>
      </c>
      <c r="P19" s="18">
        <v>16</v>
      </c>
    </row>
    <row r="20" spans="1:16" ht="18.75" customHeight="1">
      <c r="A20" s="39"/>
      <c r="B20" s="40"/>
      <c r="C20" s="101" t="s">
        <v>387</v>
      </c>
      <c r="D20" s="41"/>
      <c r="E20" s="42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4"/>
    </row>
    <row r="21" spans="1:16" customFormat="1" ht="25.5">
      <c r="A21" s="296">
        <v>1</v>
      </c>
      <c r="B21" s="296" t="s">
        <v>61</v>
      </c>
      <c r="C21" s="297" t="s">
        <v>373</v>
      </c>
      <c r="D21" s="298" t="s">
        <v>109</v>
      </c>
      <c r="E21" s="247">
        <v>1</v>
      </c>
      <c r="F21" s="27"/>
      <c r="G21" s="624"/>
      <c r="H21" s="625"/>
      <c r="I21" s="624"/>
      <c r="J21" s="624"/>
      <c r="K21" s="624"/>
      <c r="L21" s="624"/>
      <c r="M21" s="624"/>
      <c r="N21" s="624"/>
      <c r="O21" s="624"/>
      <c r="P21" s="626"/>
    </row>
    <row r="22" spans="1:16" customFormat="1" ht="30" customHeight="1">
      <c r="A22" s="296">
        <v>2</v>
      </c>
      <c r="B22" s="296" t="s">
        <v>61</v>
      </c>
      <c r="C22" s="297" t="s">
        <v>374</v>
      </c>
      <c r="D22" s="299" t="s">
        <v>97</v>
      </c>
      <c r="E22" s="261">
        <v>1</v>
      </c>
      <c r="F22" s="27"/>
      <c r="G22" s="624"/>
      <c r="H22" s="625"/>
      <c r="I22" s="624"/>
      <c r="J22" s="624"/>
      <c r="K22" s="624"/>
      <c r="L22" s="624"/>
      <c r="M22" s="624"/>
      <c r="N22" s="624"/>
      <c r="O22" s="624"/>
      <c r="P22" s="626"/>
    </row>
    <row r="23" spans="1:16" customFormat="1" ht="30" customHeight="1">
      <c r="A23" s="296">
        <v>3</v>
      </c>
      <c r="B23" s="296" t="s">
        <v>61</v>
      </c>
      <c r="C23" s="297" t="s">
        <v>375</v>
      </c>
      <c r="D23" s="298" t="s">
        <v>109</v>
      </c>
      <c r="E23" s="261">
        <v>1</v>
      </c>
      <c r="F23" s="27"/>
      <c r="G23" s="624"/>
      <c r="H23" s="625"/>
      <c r="I23" s="624"/>
      <c r="J23" s="624"/>
      <c r="K23" s="624"/>
      <c r="L23" s="624"/>
      <c r="M23" s="624"/>
      <c r="N23" s="624"/>
      <c r="O23" s="624"/>
      <c r="P23" s="626"/>
    </row>
    <row r="24" spans="1:16" customFormat="1" ht="12" customHeight="1">
      <c r="A24" s="296">
        <v>4</v>
      </c>
      <c r="B24" s="296" t="s">
        <v>61</v>
      </c>
      <c r="C24" s="297" t="s">
        <v>376</v>
      </c>
      <c r="D24" s="299" t="s">
        <v>97</v>
      </c>
      <c r="E24" s="261">
        <v>1</v>
      </c>
      <c r="F24" s="27"/>
      <c r="G24" s="624"/>
      <c r="H24" s="625"/>
      <c r="I24" s="624"/>
      <c r="J24" s="624"/>
      <c r="K24" s="624"/>
      <c r="L24" s="624"/>
      <c r="M24" s="624"/>
      <c r="N24" s="624"/>
      <c r="O24" s="624"/>
      <c r="P24" s="626"/>
    </row>
    <row r="25" spans="1:16" customFormat="1">
      <c r="A25" s="296">
        <v>5</v>
      </c>
      <c r="B25" s="296" t="s">
        <v>61</v>
      </c>
      <c r="C25" s="297" t="s">
        <v>377</v>
      </c>
      <c r="D25" s="299" t="s">
        <v>97</v>
      </c>
      <c r="E25" s="261">
        <v>1</v>
      </c>
      <c r="F25" s="27"/>
      <c r="G25" s="624"/>
      <c r="H25" s="625"/>
      <c r="I25" s="624"/>
      <c r="J25" s="624"/>
      <c r="K25" s="624"/>
      <c r="L25" s="624"/>
      <c r="M25" s="624"/>
      <c r="N25" s="624"/>
      <c r="O25" s="624"/>
      <c r="P25" s="626"/>
    </row>
    <row r="26" spans="1:16" customFormat="1">
      <c r="A26" s="296">
        <v>6</v>
      </c>
      <c r="B26" s="296" t="s">
        <v>61</v>
      </c>
      <c r="C26" s="297" t="s">
        <v>378</v>
      </c>
      <c r="D26" s="299" t="s">
        <v>97</v>
      </c>
      <c r="E26" s="261">
        <v>2</v>
      </c>
      <c r="F26" s="27"/>
      <c r="G26" s="624"/>
      <c r="H26" s="625"/>
      <c r="I26" s="624"/>
      <c r="J26" s="624"/>
      <c r="K26" s="624"/>
      <c r="L26" s="624"/>
      <c r="M26" s="624"/>
      <c r="N26" s="624"/>
      <c r="O26" s="624"/>
      <c r="P26" s="626"/>
    </row>
    <row r="27" spans="1:16" customFormat="1" ht="25.5">
      <c r="A27" s="296">
        <v>7</v>
      </c>
      <c r="B27" s="296" t="s">
        <v>61</v>
      </c>
      <c r="C27" s="297" t="s">
        <v>379</v>
      </c>
      <c r="D27" s="299" t="s">
        <v>97</v>
      </c>
      <c r="E27" s="261">
        <v>4</v>
      </c>
      <c r="F27" s="27"/>
      <c r="G27" s="624"/>
      <c r="H27" s="625"/>
      <c r="I27" s="624"/>
      <c r="J27" s="624"/>
      <c r="K27" s="624"/>
      <c r="L27" s="624"/>
      <c r="M27" s="624"/>
      <c r="N27" s="624"/>
      <c r="O27" s="624"/>
      <c r="P27" s="626"/>
    </row>
    <row r="28" spans="1:16" customFormat="1">
      <c r="A28" s="296">
        <v>8</v>
      </c>
      <c r="B28" s="296" t="s">
        <v>61</v>
      </c>
      <c r="C28" s="297" t="s">
        <v>380</v>
      </c>
      <c r="D28" s="299" t="s">
        <v>97</v>
      </c>
      <c r="E28" s="261">
        <v>1</v>
      </c>
      <c r="F28" s="27"/>
      <c r="G28" s="624"/>
      <c r="H28" s="625"/>
      <c r="I28" s="624"/>
      <c r="J28" s="624"/>
      <c r="K28" s="624"/>
      <c r="L28" s="624"/>
      <c r="M28" s="624"/>
      <c r="N28" s="624"/>
      <c r="O28" s="624"/>
      <c r="P28" s="626"/>
    </row>
    <row r="29" spans="1:16" customFormat="1">
      <c r="A29" s="296">
        <v>9</v>
      </c>
      <c r="B29" s="296" t="s">
        <v>61</v>
      </c>
      <c r="C29" s="297" t="s">
        <v>381</v>
      </c>
      <c r="D29" s="299" t="s">
        <v>97</v>
      </c>
      <c r="E29" s="261">
        <v>4</v>
      </c>
      <c r="F29" s="27"/>
      <c r="G29" s="624"/>
      <c r="H29" s="625"/>
      <c r="I29" s="624"/>
      <c r="J29" s="624"/>
      <c r="K29" s="624"/>
      <c r="L29" s="624"/>
      <c r="M29" s="624"/>
      <c r="N29" s="624"/>
      <c r="O29" s="624"/>
      <c r="P29" s="626"/>
    </row>
    <row r="30" spans="1:16" customFormat="1">
      <c r="A30" s="296">
        <v>10</v>
      </c>
      <c r="B30" s="296" t="s">
        <v>61</v>
      </c>
      <c r="C30" s="297" t="s">
        <v>382</v>
      </c>
      <c r="D30" s="299" t="s">
        <v>92</v>
      </c>
      <c r="E30" s="261">
        <v>160</v>
      </c>
      <c r="F30" s="27"/>
      <c r="G30" s="624"/>
      <c r="H30" s="625"/>
      <c r="I30" s="624"/>
      <c r="J30" s="624"/>
      <c r="K30" s="624"/>
      <c r="L30" s="624"/>
      <c r="M30" s="624"/>
      <c r="N30" s="624"/>
      <c r="O30" s="624"/>
      <c r="P30" s="626"/>
    </row>
    <row r="31" spans="1:16" customFormat="1">
      <c r="A31" s="296">
        <v>11</v>
      </c>
      <c r="B31" s="296" t="s">
        <v>61</v>
      </c>
      <c r="C31" s="297" t="s">
        <v>383</v>
      </c>
      <c r="D31" s="299" t="s">
        <v>92</v>
      </c>
      <c r="E31" s="261">
        <v>40</v>
      </c>
      <c r="F31" s="27"/>
      <c r="G31" s="624"/>
      <c r="H31" s="625"/>
      <c r="I31" s="624"/>
      <c r="J31" s="624"/>
      <c r="K31" s="624"/>
      <c r="L31" s="624"/>
      <c r="M31" s="624"/>
      <c r="N31" s="624"/>
      <c r="O31" s="624"/>
      <c r="P31" s="626"/>
    </row>
    <row r="32" spans="1:16" customFormat="1">
      <c r="A32" s="296">
        <v>12</v>
      </c>
      <c r="B32" s="296" t="s">
        <v>61</v>
      </c>
      <c r="C32" s="297" t="s">
        <v>988</v>
      </c>
      <c r="D32" s="299" t="s">
        <v>92</v>
      </c>
      <c r="E32" s="261">
        <v>20</v>
      </c>
      <c r="F32" s="27"/>
      <c r="G32" s="624"/>
      <c r="H32" s="625"/>
      <c r="I32" s="624"/>
      <c r="J32" s="624"/>
      <c r="K32" s="624"/>
      <c r="L32" s="624"/>
      <c r="M32" s="624"/>
      <c r="N32" s="624"/>
      <c r="O32" s="624"/>
      <c r="P32" s="626"/>
    </row>
    <row r="33" spans="1:16" customFormat="1">
      <c r="A33" s="296">
        <v>13</v>
      </c>
      <c r="B33" s="296" t="s">
        <v>61</v>
      </c>
      <c r="C33" s="300" t="s">
        <v>384</v>
      </c>
      <c r="D33" s="299" t="s">
        <v>92</v>
      </c>
      <c r="E33" s="261">
        <v>10</v>
      </c>
      <c r="F33" s="27"/>
      <c r="G33" s="624"/>
      <c r="H33" s="625"/>
      <c r="I33" s="624"/>
      <c r="J33" s="624"/>
      <c r="K33" s="624"/>
      <c r="L33" s="624"/>
      <c r="M33" s="624"/>
      <c r="N33" s="624"/>
      <c r="O33" s="624"/>
      <c r="P33" s="626"/>
    </row>
    <row r="34" spans="1:16" customFormat="1" ht="25.5">
      <c r="A34" s="296">
        <v>14</v>
      </c>
      <c r="B34" s="296" t="s">
        <v>61</v>
      </c>
      <c r="C34" s="301" t="s">
        <v>385</v>
      </c>
      <c r="D34" s="299" t="s">
        <v>109</v>
      </c>
      <c r="E34" s="261">
        <v>1</v>
      </c>
      <c r="F34" s="27"/>
      <c r="G34" s="624"/>
      <c r="H34" s="625"/>
      <c r="I34" s="624"/>
      <c r="J34" s="624"/>
      <c r="K34" s="624"/>
      <c r="L34" s="624"/>
      <c r="M34" s="624"/>
      <c r="N34" s="624"/>
      <c r="O34" s="624"/>
      <c r="P34" s="626"/>
    </row>
    <row r="35" spans="1:16" customFormat="1">
      <c r="A35" s="296">
        <v>15</v>
      </c>
      <c r="B35" s="296" t="s">
        <v>61</v>
      </c>
      <c r="C35" s="302" t="s">
        <v>386</v>
      </c>
      <c r="D35" s="299" t="s">
        <v>109</v>
      </c>
      <c r="E35" s="261">
        <v>1</v>
      </c>
      <c r="F35" s="27"/>
      <c r="G35" s="624"/>
      <c r="H35" s="625"/>
      <c r="I35" s="624"/>
      <c r="J35" s="624"/>
      <c r="K35" s="624"/>
      <c r="L35" s="624"/>
      <c r="M35" s="624"/>
      <c r="N35" s="624"/>
      <c r="O35" s="624"/>
      <c r="P35" s="626"/>
    </row>
    <row r="36" spans="1:16" customFormat="1">
      <c r="A36" s="296">
        <v>16</v>
      </c>
      <c r="B36" s="296" t="s">
        <v>61</v>
      </c>
      <c r="C36" s="302" t="s">
        <v>343</v>
      </c>
      <c r="D36" s="299" t="s">
        <v>109</v>
      </c>
      <c r="E36" s="261">
        <v>1</v>
      </c>
      <c r="F36" s="27"/>
      <c r="G36" s="624"/>
      <c r="H36" s="625"/>
      <c r="I36" s="624"/>
      <c r="J36" s="624"/>
      <c r="K36" s="624"/>
      <c r="L36" s="624"/>
      <c r="M36" s="624"/>
      <c r="N36" s="624"/>
      <c r="O36" s="624"/>
      <c r="P36" s="626"/>
    </row>
    <row r="37" spans="1:16" customFormat="1">
      <c r="A37" s="296">
        <v>17</v>
      </c>
      <c r="B37" s="296" t="s">
        <v>61</v>
      </c>
      <c r="C37" s="302" t="s">
        <v>344</v>
      </c>
      <c r="D37" s="299" t="s">
        <v>345</v>
      </c>
      <c r="E37" s="261">
        <v>1</v>
      </c>
      <c r="F37" s="27"/>
      <c r="G37" s="624"/>
      <c r="H37" s="625"/>
      <c r="I37" s="624"/>
      <c r="J37" s="624"/>
      <c r="K37" s="624"/>
      <c r="L37" s="624"/>
      <c r="M37" s="624"/>
      <c r="N37" s="624"/>
      <c r="O37" s="624"/>
      <c r="P37" s="626"/>
    </row>
    <row r="38" spans="1:16" ht="14.25" customHeight="1" thickBot="1">
      <c r="A38" s="45"/>
      <c r="B38" s="46"/>
      <c r="C38" s="47"/>
      <c r="D38" s="48"/>
      <c r="E38" s="49"/>
      <c r="F38" s="50"/>
      <c r="G38" s="50"/>
      <c r="H38" s="50"/>
      <c r="I38" s="50"/>
      <c r="J38" s="50"/>
      <c r="K38" s="50"/>
      <c r="L38" s="50"/>
      <c r="M38" s="50"/>
      <c r="N38" s="50"/>
      <c r="O38" s="28"/>
      <c r="P38" s="29"/>
    </row>
    <row r="39" spans="1:16" ht="13.5" thickBot="1">
      <c r="A39" s="124"/>
      <c r="B39" s="125"/>
      <c r="C39" s="725" t="s">
        <v>65</v>
      </c>
      <c r="D39" s="726"/>
      <c r="E39" s="726"/>
      <c r="F39" s="726"/>
      <c r="G39" s="726"/>
      <c r="H39" s="726"/>
      <c r="I39" s="726"/>
      <c r="J39" s="726"/>
      <c r="K39" s="727"/>
      <c r="L39" s="632">
        <f>SUM(L21:L38)</f>
        <v>0</v>
      </c>
      <c r="M39" s="632">
        <f>SUM(M21:M38)</f>
        <v>0</v>
      </c>
      <c r="N39" s="632">
        <f>SUM(N21:N38)</f>
        <v>0</v>
      </c>
      <c r="O39" s="632">
        <f>SUM(O21:O38)</f>
        <v>0</v>
      </c>
      <c r="P39" s="633">
        <f>SUM(P21:P38)</f>
        <v>0</v>
      </c>
    </row>
    <row r="40" spans="1:16" s="33" customFormat="1">
      <c r="C40" s="34"/>
      <c r="D40" s="34"/>
      <c r="E40" s="34"/>
    </row>
    <row r="41" spans="1:16" s="33" customFormat="1">
      <c r="A41" s="710" t="s">
        <v>14</v>
      </c>
      <c r="B41" s="710"/>
      <c r="C41" s="52">
        <f>PBK!C41</f>
        <v>0</v>
      </c>
      <c r="D41" s="728">
        <f>PBK!D41</f>
        <v>0</v>
      </c>
      <c r="E41" s="729"/>
      <c r="G41" s="710" t="s">
        <v>39</v>
      </c>
      <c r="H41" s="710"/>
      <c r="I41" s="730">
        <f>PBK!C46</f>
        <v>0</v>
      </c>
      <c r="J41" s="730"/>
      <c r="K41" s="730"/>
      <c r="L41" s="730"/>
      <c r="M41" s="730"/>
      <c r="N41" s="731">
        <f>D41</f>
        <v>0</v>
      </c>
      <c r="O41" s="710"/>
    </row>
    <row r="42" spans="1:16" s="33" customFormat="1">
      <c r="C42" s="53" t="s">
        <v>45</v>
      </c>
      <c r="D42" s="34"/>
      <c r="E42" s="34"/>
      <c r="K42" s="53" t="s">
        <v>45</v>
      </c>
    </row>
    <row r="43" spans="1:16" s="33" customFormat="1">
      <c r="C43" s="34"/>
      <c r="D43" s="34"/>
      <c r="E43" s="34"/>
    </row>
    <row r="44" spans="1:16" s="33" customFormat="1">
      <c r="A44" s="710" t="s">
        <v>15</v>
      </c>
      <c r="B44" s="710"/>
      <c r="C44" s="34">
        <f>PBK!C44</f>
        <v>0</v>
      </c>
      <c r="D44" s="34"/>
      <c r="E44" s="34"/>
      <c r="G44" s="710"/>
      <c r="H44" s="710"/>
      <c r="I44" s="33">
        <f>PBK!C49</f>
        <v>0</v>
      </c>
    </row>
    <row r="45" spans="1:16" s="33" customFormat="1">
      <c r="C45" s="34"/>
      <c r="D45" s="34"/>
      <c r="E45" s="34"/>
    </row>
    <row r="46" spans="1:16" s="33" customFormat="1">
      <c r="C46" s="34"/>
      <c r="D46" s="34"/>
      <c r="E46" s="34"/>
    </row>
    <row r="47" spans="1:16" s="33" customFormat="1">
      <c r="C47" s="34"/>
      <c r="D47" s="34"/>
      <c r="E47" s="34"/>
    </row>
    <row r="48" spans="1:16" s="33" customFormat="1">
      <c r="C48" s="34"/>
      <c r="D48" s="34"/>
      <c r="E48" s="34"/>
    </row>
    <row r="49" spans="3:5" s="33" customFormat="1">
      <c r="C49" s="34"/>
      <c r="D49" s="34"/>
      <c r="E49" s="34"/>
    </row>
    <row r="50" spans="3:5" s="33" customFormat="1">
      <c r="C50" s="34"/>
      <c r="D50" s="34"/>
      <c r="E50" s="34"/>
    </row>
    <row r="51" spans="3:5" s="33" customFormat="1">
      <c r="C51" s="34"/>
      <c r="D51" s="34"/>
      <c r="E51" s="34"/>
    </row>
    <row r="52" spans="3:5" s="33" customFormat="1">
      <c r="C52" s="34"/>
      <c r="D52" s="34"/>
      <c r="E52" s="34"/>
    </row>
    <row r="53" spans="3:5" s="33" customFormat="1">
      <c r="C53" s="34"/>
      <c r="D53" s="34"/>
      <c r="E53" s="34"/>
    </row>
    <row r="54" spans="3:5" s="33" customFormat="1">
      <c r="C54" s="34"/>
      <c r="D54" s="34"/>
      <c r="E54" s="34"/>
    </row>
    <row r="55" spans="3:5" s="33" customFormat="1">
      <c r="C55" s="34"/>
      <c r="D55" s="34"/>
      <c r="E55" s="34"/>
    </row>
    <row r="56" spans="3:5" s="33" customFormat="1">
      <c r="C56" s="34"/>
      <c r="D56" s="34"/>
      <c r="E56" s="34"/>
    </row>
    <row r="57" spans="3:5" s="33" customFormat="1">
      <c r="C57" s="34"/>
      <c r="D57" s="34"/>
      <c r="E57" s="34"/>
    </row>
    <row r="58" spans="3:5" s="33" customFormat="1">
      <c r="C58" s="34"/>
      <c r="D58" s="34"/>
      <c r="E58" s="34"/>
    </row>
    <row r="59" spans="3:5" s="33" customFormat="1">
      <c r="C59" s="34"/>
      <c r="D59" s="34"/>
      <c r="E59" s="34"/>
    </row>
    <row r="60" spans="3:5" s="33" customFormat="1">
      <c r="C60" s="34"/>
      <c r="D60" s="34"/>
      <c r="E60" s="34"/>
    </row>
    <row r="61" spans="3:5" s="33" customFormat="1">
      <c r="C61" s="34"/>
      <c r="D61" s="34"/>
      <c r="E61" s="34"/>
    </row>
    <row r="62" spans="3:5" s="33" customFormat="1">
      <c r="C62" s="34"/>
      <c r="D62" s="34"/>
      <c r="E62" s="34"/>
    </row>
    <row r="63" spans="3:5" s="33" customFormat="1">
      <c r="C63" s="34"/>
      <c r="D63" s="34"/>
      <c r="E63" s="34"/>
    </row>
    <row r="64" spans="3:5" s="33" customFormat="1">
      <c r="C64" s="34"/>
      <c r="D64" s="34"/>
      <c r="E64" s="34"/>
    </row>
    <row r="65" spans="3:5" s="33" customFormat="1">
      <c r="C65" s="34"/>
      <c r="D65" s="34"/>
      <c r="E65" s="34"/>
    </row>
    <row r="66" spans="3:5" s="33" customFormat="1">
      <c r="C66" s="34"/>
      <c r="D66" s="34"/>
      <c r="E66" s="34"/>
    </row>
    <row r="67" spans="3:5" s="33" customFormat="1">
      <c r="C67" s="34"/>
      <c r="D67" s="34"/>
      <c r="E67" s="34"/>
    </row>
    <row r="68" spans="3:5" s="33" customFormat="1">
      <c r="C68" s="34"/>
      <c r="D68" s="34"/>
      <c r="E68" s="34"/>
    </row>
    <row r="69" spans="3:5" s="33" customFormat="1">
      <c r="C69" s="34"/>
      <c r="D69" s="34"/>
      <c r="E69" s="34"/>
    </row>
    <row r="70" spans="3:5" s="33" customFormat="1">
      <c r="C70" s="34"/>
      <c r="D70" s="34"/>
      <c r="E70" s="34"/>
    </row>
    <row r="71" spans="3:5" s="33" customFormat="1">
      <c r="C71" s="34"/>
      <c r="D71" s="34"/>
      <c r="E71" s="34"/>
    </row>
    <row r="72" spans="3:5" s="33" customFormat="1">
      <c r="C72" s="34"/>
      <c r="D72" s="34"/>
      <c r="E72" s="34"/>
    </row>
    <row r="73" spans="3:5" s="33" customFormat="1">
      <c r="C73" s="34"/>
      <c r="D73" s="34"/>
      <c r="E73" s="34"/>
    </row>
    <row r="74" spans="3:5" s="33" customFormat="1">
      <c r="C74" s="34"/>
      <c r="D74" s="34"/>
      <c r="E74" s="34"/>
    </row>
    <row r="75" spans="3:5" s="33" customFormat="1">
      <c r="C75" s="34"/>
      <c r="D75" s="34"/>
      <c r="E75" s="34"/>
    </row>
    <row r="76" spans="3:5" s="33" customFormat="1">
      <c r="C76" s="34"/>
      <c r="D76" s="34"/>
      <c r="E76" s="34"/>
    </row>
    <row r="77" spans="3:5" s="33" customFormat="1">
      <c r="C77" s="34"/>
      <c r="D77" s="34"/>
      <c r="E77" s="34"/>
    </row>
    <row r="78" spans="3:5" s="33" customFormat="1">
      <c r="C78" s="34"/>
      <c r="D78" s="34"/>
      <c r="E78" s="34"/>
    </row>
    <row r="79" spans="3:5" s="33" customFormat="1">
      <c r="C79" s="34"/>
      <c r="D79" s="34"/>
      <c r="E79" s="34"/>
    </row>
    <row r="80" spans="3:5" s="33" customFormat="1">
      <c r="C80" s="34"/>
      <c r="D80" s="34"/>
      <c r="E80" s="34"/>
    </row>
    <row r="81" spans="3:5" s="33" customFormat="1">
      <c r="C81" s="34"/>
      <c r="D81" s="34"/>
      <c r="E81" s="34"/>
    </row>
    <row r="82" spans="3:5" s="33" customFormat="1">
      <c r="C82" s="34"/>
      <c r="D82" s="34"/>
      <c r="E82" s="34"/>
    </row>
    <row r="83" spans="3:5" s="33" customFormat="1">
      <c r="C83" s="34"/>
      <c r="D83" s="34"/>
      <c r="E83" s="34"/>
    </row>
    <row r="84" spans="3:5" s="33" customFormat="1">
      <c r="C84" s="34"/>
      <c r="D84" s="34"/>
      <c r="E84" s="34"/>
    </row>
    <row r="85" spans="3:5" s="33" customFormat="1">
      <c r="C85" s="34"/>
      <c r="D85" s="34"/>
      <c r="E85" s="34"/>
    </row>
    <row r="86" spans="3:5" s="33" customFormat="1">
      <c r="C86" s="34"/>
      <c r="D86" s="34"/>
      <c r="E86" s="34"/>
    </row>
    <row r="87" spans="3:5" s="33" customFormat="1">
      <c r="C87" s="34"/>
      <c r="D87" s="34"/>
      <c r="E87" s="34"/>
    </row>
    <row r="88" spans="3:5" s="33" customFormat="1">
      <c r="C88" s="34"/>
      <c r="D88" s="34"/>
      <c r="E88" s="34"/>
    </row>
    <row r="89" spans="3:5" s="33" customFormat="1">
      <c r="C89" s="34"/>
      <c r="D89" s="34"/>
      <c r="E89" s="34"/>
    </row>
    <row r="90" spans="3:5" s="33" customFormat="1">
      <c r="C90" s="34"/>
      <c r="D90" s="34"/>
      <c r="E90" s="34"/>
    </row>
    <row r="91" spans="3:5" s="33" customFormat="1">
      <c r="C91" s="34"/>
      <c r="D91" s="34"/>
      <c r="E91" s="34"/>
    </row>
    <row r="92" spans="3:5" s="33" customFormat="1">
      <c r="C92" s="34"/>
      <c r="D92" s="34"/>
      <c r="E92" s="34"/>
    </row>
    <row r="93" spans="3:5" s="33" customFormat="1">
      <c r="C93" s="34"/>
      <c r="D93" s="34"/>
      <c r="E93" s="34"/>
    </row>
    <row r="94" spans="3:5" s="33" customFormat="1">
      <c r="C94" s="34"/>
      <c r="D94" s="34"/>
      <c r="E94" s="34"/>
    </row>
    <row r="95" spans="3:5" s="33" customFormat="1">
      <c r="C95" s="34"/>
      <c r="D95" s="34"/>
      <c r="E95" s="34"/>
    </row>
    <row r="96" spans="3:5" s="33" customFormat="1">
      <c r="C96" s="34"/>
      <c r="D96" s="34"/>
      <c r="E96" s="34"/>
    </row>
    <row r="97" spans="3:5" s="33" customFormat="1">
      <c r="C97" s="34"/>
      <c r="D97" s="34"/>
      <c r="E97" s="34"/>
    </row>
    <row r="98" spans="3:5" s="33" customFormat="1">
      <c r="C98" s="34"/>
      <c r="D98" s="34"/>
      <c r="E98" s="34"/>
    </row>
    <row r="99" spans="3:5" s="33" customFormat="1">
      <c r="C99" s="34"/>
      <c r="D99" s="34"/>
      <c r="E99" s="34"/>
    </row>
    <row r="100" spans="3:5" s="33" customFormat="1">
      <c r="C100" s="34"/>
      <c r="D100" s="34"/>
      <c r="E100" s="34"/>
    </row>
    <row r="101" spans="3:5" s="33" customFormat="1">
      <c r="C101" s="34"/>
      <c r="D101" s="34"/>
      <c r="E101" s="34"/>
    </row>
    <row r="102" spans="3:5" s="33" customFormat="1">
      <c r="C102" s="34"/>
      <c r="D102" s="34"/>
      <c r="E102" s="34"/>
    </row>
    <row r="103" spans="3:5" s="33" customFormat="1">
      <c r="C103" s="34"/>
      <c r="D103" s="34"/>
      <c r="E103" s="34"/>
    </row>
    <row r="104" spans="3:5" s="33" customFormat="1">
      <c r="C104" s="34"/>
      <c r="D104" s="34"/>
      <c r="E104" s="34"/>
    </row>
    <row r="105" spans="3:5" s="33" customFormat="1">
      <c r="C105" s="34"/>
      <c r="D105" s="34"/>
      <c r="E105" s="34"/>
    </row>
    <row r="106" spans="3:5" s="33" customFormat="1">
      <c r="C106" s="34"/>
      <c r="D106" s="34"/>
      <c r="E106" s="34"/>
    </row>
    <row r="107" spans="3:5" s="33" customFormat="1">
      <c r="C107" s="34"/>
      <c r="D107" s="34"/>
      <c r="E107" s="34"/>
    </row>
    <row r="108" spans="3:5" s="33" customFormat="1">
      <c r="C108" s="34"/>
      <c r="D108" s="34"/>
      <c r="E108" s="34"/>
    </row>
    <row r="109" spans="3:5" s="33" customFormat="1">
      <c r="C109" s="34"/>
      <c r="D109" s="34"/>
      <c r="E109" s="34"/>
    </row>
    <row r="110" spans="3:5" s="33" customFormat="1">
      <c r="C110" s="34"/>
      <c r="D110" s="34"/>
      <c r="E110" s="34"/>
    </row>
    <row r="111" spans="3:5" s="33" customFormat="1">
      <c r="C111" s="34"/>
      <c r="D111" s="34"/>
      <c r="E111" s="34"/>
    </row>
    <row r="112" spans="3:5" s="33" customFormat="1">
      <c r="C112" s="34"/>
      <c r="D112" s="34"/>
      <c r="E112" s="34"/>
    </row>
    <row r="113" spans="3:5" s="33" customFormat="1">
      <c r="C113" s="34"/>
      <c r="D113" s="34"/>
      <c r="E113" s="34"/>
    </row>
    <row r="114" spans="3:5" s="33" customFormat="1">
      <c r="C114" s="34"/>
      <c r="D114" s="34"/>
      <c r="E114" s="34"/>
    </row>
    <row r="115" spans="3:5" s="33" customFormat="1">
      <c r="C115" s="34"/>
      <c r="D115" s="34"/>
      <c r="E115" s="34"/>
    </row>
    <row r="116" spans="3:5" s="33" customFormat="1">
      <c r="C116" s="34"/>
      <c r="D116" s="34"/>
      <c r="E116" s="34"/>
    </row>
    <row r="117" spans="3:5" s="33" customFormat="1">
      <c r="C117" s="34"/>
      <c r="D117" s="34"/>
      <c r="E117" s="34"/>
    </row>
    <row r="118" spans="3:5" s="33" customFormat="1">
      <c r="C118" s="34"/>
      <c r="D118" s="34"/>
      <c r="E118" s="34"/>
    </row>
    <row r="119" spans="3:5" s="33" customFormat="1">
      <c r="C119" s="34"/>
      <c r="D119" s="34"/>
      <c r="E119" s="34"/>
    </row>
    <row r="120" spans="3:5" s="33" customFormat="1">
      <c r="C120" s="34"/>
      <c r="D120" s="34"/>
      <c r="E120" s="34"/>
    </row>
    <row r="121" spans="3:5" s="33" customFormat="1">
      <c r="C121" s="34"/>
      <c r="D121" s="34"/>
      <c r="E121" s="34"/>
    </row>
    <row r="122" spans="3:5" s="33" customFormat="1">
      <c r="C122" s="34"/>
      <c r="D122" s="34"/>
      <c r="E122" s="34"/>
    </row>
    <row r="123" spans="3:5" s="33" customFormat="1">
      <c r="C123" s="34"/>
      <c r="D123" s="34"/>
      <c r="E123" s="34"/>
    </row>
    <row r="124" spans="3:5" s="33" customFormat="1">
      <c r="C124" s="34"/>
      <c r="D124" s="34"/>
      <c r="E124" s="34"/>
    </row>
    <row r="125" spans="3:5" s="33" customFormat="1">
      <c r="C125" s="34"/>
      <c r="D125" s="34"/>
      <c r="E125" s="34"/>
    </row>
    <row r="126" spans="3:5" s="33" customFormat="1">
      <c r="C126" s="34"/>
      <c r="D126" s="34"/>
      <c r="E126" s="34"/>
    </row>
    <row r="127" spans="3:5" s="33" customFormat="1">
      <c r="C127" s="34"/>
      <c r="D127" s="34"/>
      <c r="E127" s="34"/>
    </row>
    <row r="128" spans="3:5" s="33" customFormat="1">
      <c r="C128" s="34"/>
      <c r="D128" s="34"/>
      <c r="E128" s="34"/>
    </row>
    <row r="129" spans="3:5" s="33" customFormat="1">
      <c r="C129" s="34"/>
      <c r="D129" s="34"/>
      <c r="E129" s="34"/>
    </row>
    <row r="130" spans="3:5" s="33" customFormat="1">
      <c r="C130" s="34"/>
      <c r="D130" s="34"/>
      <c r="E130" s="34"/>
    </row>
    <row r="131" spans="3:5" s="33" customFormat="1">
      <c r="C131" s="34"/>
      <c r="D131" s="34"/>
      <c r="E131" s="34"/>
    </row>
    <row r="132" spans="3:5" s="33" customFormat="1">
      <c r="C132" s="34"/>
      <c r="D132" s="34"/>
      <c r="E132" s="34"/>
    </row>
    <row r="133" spans="3:5" s="33" customFormat="1">
      <c r="C133" s="34"/>
      <c r="D133" s="34"/>
      <c r="E133" s="34"/>
    </row>
    <row r="134" spans="3:5" s="33" customFormat="1">
      <c r="C134" s="34"/>
      <c r="D134" s="34"/>
      <c r="E134" s="34"/>
    </row>
    <row r="135" spans="3:5" s="33" customFormat="1">
      <c r="C135" s="34"/>
      <c r="D135" s="34"/>
      <c r="E135" s="34"/>
    </row>
    <row r="136" spans="3:5" s="33" customFormat="1">
      <c r="C136" s="34"/>
      <c r="D136" s="34"/>
      <c r="E136" s="34"/>
    </row>
    <row r="137" spans="3:5" s="33" customFormat="1">
      <c r="C137" s="34"/>
      <c r="D137" s="34"/>
      <c r="E137" s="34"/>
    </row>
    <row r="138" spans="3:5" s="33" customFormat="1">
      <c r="C138" s="34"/>
      <c r="D138" s="34"/>
      <c r="E138" s="34"/>
    </row>
    <row r="139" spans="3:5" s="33" customFormat="1">
      <c r="C139" s="34"/>
      <c r="D139" s="34"/>
      <c r="E139" s="34"/>
    </row>
    <row r="140" spans="3:5" s="33" customFormat="1">
      <c r="C140" s="34"/>
      <c r="D140" s="34"/>
      <c r="E140" s="34"/>
    </row>
    <row r="141" spans="3:5" s="33" customFormat="1">
      <c r="C141" s="34"/>
      <c r="D141" s="34"/>
      <c r="E141" s="34"/>
    </row>
    <row r="142" spans="3:5" s="33" customFormat="1">
      <c r="C142" s="34"/>
      <c r="D142" s="34"/>
      <c r="E142" s="34"/>
    </row>
    <row r="143" spans="3:5" s="33" customFormat="1">
      <c r="C143" s="34"/>
      <c r="D143" s="34"/>
      <c r="E143" s="34"/>
    </row>
    <row r="144" spans="3:5" s="33" customFormat="1">
      <c r="C144" s="34"/>
      <c r="D144" s="34"/>
      <c r="E144" s="34"/>
    </row>
    <row r="145" spans="3:5" s="33" customFormat="1">
      <c r="C145" s="34"/>
      <c r="D145" s="34"/>
      <c r="E145" s="34"/>
    </row>
    <row r="146" spans="3:5" s="33" customFormat="1">
      <c r="C146" s="34"/>
      <c r="D146" s="34"/>
      <c r="E146" s="34"/>
    </row>
    <row r="147" spans="3:5" s="33" customFormat="1">
      <c r="C147" s="34"/>
      <c r="D147" s="34"/>
      <c r="E147" s="34"/>
    </row>
    <row r="148" spans="3:5" s="33" customFormat="1">
      <c r="C148" s="34"/>
      <c r="D148" s="34"/>
      <c r="E148" s="34"/>
    </row>
    <row r="149" spans="3:5" s="33" customFormat="1">
      <c r="C149" s="34"/>
      <c r="D149" s="34"/>
      <c r="E149" s="34"/>
    </row>
    <row r="150" spans="3:5" s="33" customFormat="1">
      <c r="C150" s="34"/>
      <c r="D150" s="34"/>
      <c r="E150" s="34"/>
    </row>
    <row r="151" spans="3:5" s="33" customFormat="1">
      <c r="C151" s="34"/>
      <c r="D151" s="34"/>
      <c r="E151" s="34"/>
    </row>
    <row r="152" spans="3:5" s="33" customFormat="1">
      <c r="C152" s="34"/>
      <c r="D152" s="34"/>
      <c r="E152" s="34"/>
    </row>
    <row r="153" spans="3:5" s="33" customFormat="1">
      <c r="C153" s="34"/>
      <c r="D153" s="34"/>
      <c r="E153" s="34"/>
    </row>
    <row r="154" spans="3:5" s="33" customFormat="1">
      <c r="C154" s="34"/>
      <c r="D154" s="34"/>
      <c r="E154" s="34"/>
    </row>
    <row r="155" spans="3:5" s="33" customFormat="1">
      <c r="C155" s="34"/>
      <c r="D155" s="34"/>
      <c r="E155" s="34"/>
    </row>
    <row r="156" spans="3:5" s="33" customFormat="1">
      <c r="C156" s="34"/>
      <c r="D156" s="34"/>
      <c r="E156" s="34"/>
    </row>
    <row r="157" spans="3:5" s="33" customFormat="1">
      <c r="C157" s="34"/>
      <c r="D157" s="34"/>
      <c r="E157" s="34"/>
    </row>
    <row r="158" spans="3:5" s="33" customFormat="1">
      <c r="C158" s="34"/>
      <c r="D158" s="34"/>
      <c r="E158" s="34"/>
    </row>
    <row r="159" spans="3:5" s="33" customFormat="1">
      <c r="C159" s="34"/>
      <c r="D159" s="34"/>
      <c r="E159" s="34"/>
    </row>
    <row r="160" spans="3:5" s="33" customFormat="1">
      <c r="C160" s="34"/>
      <c r="D160" s="34"/>
      <c r="E160" s="34"/>
    </row>
    <row r="161" spans="3:5" s="33" customFormat="1">
      <c r="C161" s="34"/>
      <c r="D161" s="34"/>
      <c r="E161" s="34"/>
    </row>
    <row r="162" spans="3:5" s="33" customFormat="1">
      <c r="C162" s="34"/>
      <c r="D162" s="34"/>
      <c r="E162" s="34"/>
    </row>
    <row r="163" spans="3:5" s="33" customFormat="1">
      <c r="C163" s="34"/>
      <c r="D163" s="34"/>
      <c r="E163" s="34"/>
    </row>
    <row r="164" spans="3:5" s="33" customFormat="1">
      <c r="C164" s="34"/>
      <c r="D164" s="34"/>
      <c r="E164" s="34"/>
    </row>
    <row r="165" spans="3:5" s="33" customFormat="1">
      <c r="C165" s="34"/>
      <c r="D165" s="34"/>
      <c r="E165" s="34"/>
    </row>
    <row r="166" spans="3:5" s="33" customFormat="1">
      <c r="C166" s="34"/>
      <c r="D166" s="34"/>
      <c r="E166" s="34"/>
    </row>
    <row r="167" spans="3:5" s="33" customFormat="1">
      <c r="C167" s="34"/>
      <c r="D167" s="34"/>
      <c r="E167" s="34"/>
    </row>
    <row r="168" spans="3:5" s="33" customFormat="1">
      <c r="C168" s="34"/>
      <c r="D168" s="34"/>
      <c r="E168" s="34"/>
    </row>
    <row r="169" spans="3:5" s="33" customFormat="1">
      <c r="C169" s="34"/>
      <c r="D169" s="34"/>
      <c r="E169" s="34"/>
    </row>
    <row r="170" spans="3:5" s="33" customFormat="1">
      <c r="C170" s="34"/>
      <c r="D170" s="34"/>
      <c r="E170" s="34"/>
    </row>
    <row r="171" spans="3:5" s="33" customFormat="1">
      <c r="C171" s="34"/>
      <c r="D171" s="34"/>
      <c r="E171" s="34"/>
    </row>
    <row r="172" spans="3:5" s="33" customFormat="1">
      <c r="C172" s="34"/>
      <c r="D172" s="34"/>
      <c r="E172" s="34"/>
    </row>
    <row r="173" spans="3:5" s="33" customFormat="1">
      <c r="C173" s="34"/>
      <c r="D173" s="34"/>
      <c r="E173" s="34"/>
    </row>
    <row r="174" spans="3:5" s="33" customFormat="1">
      <c r="C174" s="34"/>
      <c r="D174" s="34"/>
      <c r="E174" s="34"/>
    </row>
    <row r="175" spans="3:5" s="33" customFormat="1">
      <c r="C175" s="34"/>
      <c r="D175" s="34"/>
      <c r="E175" s="34"/>
    </row>
    <row r="176" spans="3:5" s="33" customFormat="1">
      <c r="C176" s="34"/>
      <c r="D176" s="34"/>
      <c r="E176" s="34"/>
    </row>
    <row r="177" spans="3:5" s="33" customFormat="1">
      <c r="C177" s="34"/>
      <c r="D177" s="34"/>
      <c r="E177" s="34"/>
    </row>
    <row r="178" spans="3:5" s="33" customFormat="1">
      <c r="C178" s="34"/>
      <c r="D178" s="34"/>
      <c r="E178" s="34"/>
    </row>
    <row r="179" spans="3:5" s="33" customFormat="1">
      <c r="C179" s="34"/>
      <c r="D179" s="34"/>
      <c r="E179" s="34"/>
    </row>
    <row r="180" spans="3:5" s="33" customFormat="1">
      <c r="C180" s="34"/>
      <c r="D180" s="34"/>
      <c r="E180" s="34"/>
    </row>
    <row r="181" spans="3:5" s="33" customFormat="1">
      <c r="C181" s="34"/>
      <c r="D181" s="34"/>
      <c r="E181" s="34"/>
    </row>
    <row r="182" spans="3:5" s="33" customFormat="1">
      <c r="C182" s="34"/>
      <c r="D182" s="34"/>
      <c r="E182" s="34"/>
    </row>
    <row r="183" spans="3:5" s="33" customFormat="1">
      <c r="C183" s="34"/>
      <c r="D183" s="34"/>
      <c r="E183" s="34"/>
    </row>
    <row r="184" spans="3:5" s="33" customFormat="1">
      <c r="C184" s="34"/>
      <c r="D184" s="34"/>
      <c r="E184" s="34"/>
    </row>
    <row r="185" spans="3:5" s="33" customFormat="1">
      <c r="C185" s="34"/>
      <c r="D185" s="34"/>
      <c r="E185" s="34"/>
    </row>
    <row r="186" spans="3:5" s="33" customFormat="1">
      <c r="C186" s="34"/>
      <c r="D186" s="34"/>
      <c r="E186" s="34"/>
    </row>
    <row r="187" spans="3:5" s="33" customFormat="1">
      <c r="C187" s="34"/>
      <c r="D187" s="34"/>
      <c r="E187" s="34"/>
    </row>
    <row r="188" spans="3:5" s="33" customFormat="1">
      <c r="C188" s="34"/>
      <c r="D188" s="34"/>
      <c r="E188" s="34"/>
    </row>
    <row r="189" spans="3:5" s="33" customFormat="1">
      <c r="C189" s="34"/>
      <c r="D189" s="34"/>
      <c r="E189" s="34"/>
    </row>
    <row r="190" spans="3:5" s="33" customFormat="1">
      <c r="C190" s="34"/>
      <c r="D190" s="34"/>
      <c r="E190" s="34"/>
    </row>
    <row r="191" spans="3:5" s="33" customFormat="1">
      <c r="C191" s="34"/>
      <c r="D191" s="34"/>
      <c r="E191" s="34"/>
    </row>
    <row r="192" spans="3:5" s="33" customFormat="1">
      <c r="C192" s="34"/>
      <c r="D192" s="34"/>
      <c r="E192" s="34"/>
    </row>
    <row r="193" spans="3:5" s="33" customFormat="1">
      <c r="C193" s="34"/>
      <c r="D193" s="34"/>
      <c r="E193" s="34"/>
    </row>
    <row r="194" spans="3:5" s="33" customFormat="1">
      <c r="C194" s="34"/>
      <c r="D194" s="34"/>
      <c r="E194" s="34"/>
    </row>
    <row r="195" spans="3:5" s="33" customFormat="1">
      <c r="C195" s="34"/>
      <c r="D195" s="34"/>
      <c r="E195" s="34"/>
    </row>
    <row r="196" spans="3:5" s="33" customFormat="1">
      <c r="C196" s="34"/>
      <c r="D196" s="34"/>
      <c r="E196" s="34"/>
    </row>
    <row r="197" spans="3:5" s="33" customFormat="1">
      <c r="C197" s="34"/>
      <c r="D197" s="34"/>
      <c r="E197" s="34"/>
    </row>
    <row r="198" spans="3:5" s="33" customFormat="1">
      <c r="C198" s="34"/>
      <c r="D198" s="34"/>
      <c r="E198" s="34"/>
    </row>
    <row r="199" spans="3:5" s="33" customFormat="1">
      <c r="C199" s="34"/>
      <c r="D199" s="34"/>
      <c r="E199" s="34"/>
    </row>
    <row r="200" spans="3:5" s="33" customFormat="1">
      <c r="C200" s="34"/>
      <c r="D200" s="34"/>
      <c r="E200" s="34"/>
    </row>
    <row r="201" spans="3:5" s="33" customFormat="1">
      <c r="C201" s="34"/>
      <c r="D201" s="34"/>
      <c r="E201" s="34"/>
    </row>
    <row r="202" spans="3:5" s="33" customFormat="1">
      <c r="C202" s="34"/>
      <c r="D202" s="34"/>
      <c r="E202" s="34"/>
    </row>
    <row r="203" spans="3:5" s="33" customFormat="1">
      <c r="C203" s="34"/>
      <c r="D203" s="34"/>
      <c r="E203" s="34"/>
    </row>
    <row r="204" spans="3:5" s="33" customFormat="1">
      <c r="C204" s="34"/>
      <c r="D204" s="34"/>
      <c r="E204" s="34"/>
    </row>
    <row r="205" spans="3:5" s="33" customFormat="1">
      <c r="C205" s="34"/>
      <c r="D205" s="34"/>
      <c r="E205" s="34"/>
    </row>
    <row r="206" spans="3:5" s="33" customFormat="1">
      <c r="C206" s="34"/>
      <c r="D206" s="34"/>
      <c r="E206" s="34"/>
    </row>
    <row r="207" spans="3:5" s="33" customFormat="1">
      <c r="C207" s="34"/>
      <c r="D207" s="34"/>
      <c r="E207" s="34"/>
    </row>
    <row r="208" spans="3:5" s="33" customFormat="1">
      <c r="C208" s="34"/>
      <c r="D208" s="34"/>
      <c r="E208" s="34"/>
    </row>
    <row r="209" spans="3:5" s="33" customFormat="1">
      <c r="C209" s="34"/>
      <c r="D209" s="34"/>
      <c r="E209" s="34"/>
    </row>
    <row r="210" spans="3:5" s="33" customFormat="1">
      <c r="C210" s="34"/>
      <c r="D210" s="34"/>
      <c r="E210" s="34"/>
    </row>
    <row r="211" spans="3:5" s="33" customFormat="1">
      <c r="C211" s="34"/>
      <c r="D211" s="34"/>
      <c r="E211" s="34"/>
    </row>
    <row r="212" spans="3:5" s="33" customFormat="1">
      <c r="C212" s="34"/>
      <c r="D212" s="34"/>
      <c r="E212" s="34"/>
    </row>
    <row r="213" spans="3:5" s="33" customFormat="1">
      <c r="C213" s="34"/>
      <c r="D213" s="34"/>
      <c r="E213" s="34"/>
    </row>
    <row r="214" spans="3:5" s="33" customFormat="1">
      <c r="C214" s="34"/>
      <c r="D214" s="34"/>
      <c r="E214" s="34"/>
    </row>
    <row r="215" spans="3:5" s="33" customFormat="1">
      <c r="C215" s="34"/>
      <c r="D215" s="34"/>
      <c r="E215" s="34"/>
    </row>
    <row r="216" spans="3:5" s="33" customFormat="1">
      <c r="C216" s="34"/>
      <c r="D216" s="34"/>
      <c r="E216" s="34"/>
    </row>
    <row r="217" spans="3:5" s="33" customFormat="1">
      <c r="C217" s="34"/>
      <c r="D217" s="34"/>
      <c r="E217" s="34"/>
    </row>
    <row r="218" spans="3:5" s="33" customFormat="1">
      <c r="C218" s="34"/>
      <c r="D218" s="34"/>
      <c r="E218" s="34"/>
    </row>
    <row r="219" spans="3:5" s="33" customFormat="1">
      <c r="C219" s="34"/>
      <c r="D219" s="34"/>
      <c r="E219" s="34"/>
    </row>
    <row r="220" spans="3:5" s="33" customFormat="1">
      <c r="C220" s="34"/>
      <c r="D220" s="34"/>
      <c r="E220" s="34"/>
    </row>
    <row r="221" spans="3:5" s="33" customFormat="1">
      <c r="C221" s="34"/>
      <c r="D221" s="34"/>
      <c r="E221" s="34"/>
    </row>
    <row r="222" spans="3:5" s="33" customFormat="1">
      <c r="C222" s="34"/>
      <c r="D222" s="34"/>
      <c r="E222" s="34"/>
    </row>
    <row r="223" spans="3:5" s="33" customFormat="1">
      <c r="C223" s="34"/>
      <c r="D223" s="34"/>
      <c r="E223" s="34"/>
    </row>
    <row r="224" spans="3:5" s="33" customFormat="1">
      <c r="C224" s="34"/>
      <c r="D224" s="34"/>
      <c r="E224" s="34"/>
    </row>
    <row r="225" spans="3:5" s="33" customFormat="1">
      <c r="C225" s="34"/>
      <c r="D225" s="34"/>
      <c r="E225" s="34"/>
    </row>
    <row r="226" spans="3:5" s="33" customFormat="1">
      <c r="C226" s="34"/>
      <c r="D226" s="34"/>
      <c r="E226" s="34"/>
    </row>
    <row r="227" spans="3:5" s="33" customFormat="1">
      <c r="C227" s="34"/>
      <c r="D227" s="34"/>
      <c r="E227" s="34"/>
    </row>
    <row r="228" spans="3:5" s="33" customFormat="1">
      <c r="C228" s="34"/>
      <c r="D228" s="34"/>
      <c r="E228" s="34"/>
    </row>
    <row r="229" spans="3:5" s="33" customFormat="1">
      <c r="C229" s="34"/>
      <c r="D229" s="34"/>
      <c r="E229" s="34"/>
    </row>
    <row r="230" spans="3:5" s="33" customFormat="1">
      <c r="C230" s="34"/>
      <c r="D230" s="34"/>
      <c r="E230" s="34"/>
    </row>
    <row r="231" spans="3:5" s="33" customFormat="1">
      <c r="C231" s="34"/>
      <c r="D231" s="34"/>
      <c r="E231" s="34"/>
    </row>
    <row r="232" spans="3:5" s="33" customFormat="1">
      <c r="C232" s="34"/>
      <c r="D232" s="34"/>
      <c r="E232" s="34"/>
    </row>
    <row r="233" spans="3:5" s="33" customFormat="1">
      <c r="C233" s="34"/>
      <c r="D233" s="34"/>
      <c r="E233" s="34"/>
    </row>
    <row r="234" spans="3:5" s="33" customFormat="1">
      <c r="C234" s="34"/>
      <c r="D234" s="34"/>
      <c r="E234" s="34"/>
    </row>
    <row r="235" spans="3:5" s="33" customFormat="1">
      <c r="C235" s="34"/>
      <c r="D235" s="34"/>
      <c r="E235" s="34"/>
    </row>
    <row r="236" spans="3:5" s="33" customFormat="1">
      <c r="C236" s="34"/>
      <c r="D236" s="34"/>
      <c r="E236" s="34"/>
    </row>
    <row r="237" spans="3:5" s="33" customFormat="1">
      <c r="C237" s="34"/>
      <c r="D237" s="34"/>
      <c r="E237" s="34"/>
    </row>
    <row r="238" spans="3:5" s="33" customFormat="1">
      <c r="C238" s="34"/>
      <c r="D238" s="34"/>
      <c r="E238" s="34"/>
    </row>
    <row r="239" spans="3:5" s="33" customFormat="1">
      <c r="C239" s="34"/>
      <c r="D239" s="34"/>
      <c r="E239" s="34"/>
    </row>
    <row r="240" spans="3:5" s="33" customFormat="1">
      <c r="C240" s="34"/>
      <c r="D240" s="34"/>
      <c r="E240" s="34"/>
    </row>
    <row r="241" spans="3:5" s="33" customFormat="1">
      <c r="C241" s="34"/>
      <c r="D241" s="34"/>
      <c r="E241" s="34"/>
    </row>
    <row r="242" spans="3:5" s="33" customFormat="1">
      <c r="C242" s="34"/>
      <c r="D242" s="34"/>
      <c r="E242" s="34"/>
    </row>
    <row r="243" spans="3:5" s="33" customFormat="1">
      <c r="C243" s="34"/>
      <c r="D243" s="34"/>
      <c r="E243" s="34"/>
    </row>
    <row r="244" spans="3:5" s="33" customFormat="1">
      <c r="C244" s="34"/>
      <c r="D244" s="34"/>
      <c r="E244" s="34"/>
    </row>
    <row r="245" spans="3:5" s="33" customFormat="1">
      <c r="C245" s="34"/>
      <c r="D245" s="34"/>
      <c r="E245" s="34"/>
    </row>
    <row r="246" spans="3:5" s="33" customFormat="1">
      <c r="C246" s="34"/>
      <c r="D246" s="34"/>
      <c r="E246" s="34"/>
    </row>
    <row r="247" spans="3:5" s="33" customFormat="1">
      <c r="C247" s="34"/>
      <c r="D247" s="34"/>
      <c r="E247" s="34"/>
    </row>
    <row r="248" spans="3:5" s="33" customFormat="1">
      <c r="C248" s="34"/>
      <c r="D248" s="34"/>
      <c r="E248" s="34"/>
    </row>
    <row r="249" spans="3:5" s="33" customFormat="1">
      <c r="C249" s="34"/>
      <c r="D249" s="34"/>
      <c r="E249" s="34"/>
    </row>
    <row r="250" spans="3:5" s="33" customFormat="1">
      <c r="C250" s="34"/>
      <c r="D250" s="34"/>
      <c r="E250" s="34"/>
    </row>
    <row r="251" spans="3:5" s="33" customFormat="1">
      <c r="C251" s="34"/>
      <c r="D251" s="34"/>
      <c r="E251" s="34"/>
    </row>
    <row r="252" spans="3:5" s="33" customFormat="1">
      <c r="C252" s="34"/>
      <c r="D252" s="34"/>
      <c r="E252" s="34"/>
    </row>
    <row r="253" spans="3:5" s="33" customFormat="1">
      <c r="C253" s="34"/>
      <c r="D253" s="34"/>
      <c r="E253" s="34"/>
    </row>
    <row r="254" spans="3:5" s="33" customFormat="1">
      <c r="C254" s="34"/>
      <c r="D254" s="34"/>
      <c r="E254" s="34"/>
    </row>
    <row r="255" spans="3:5" s="33" customFormat="1">
      <c r="C255" s="34"/>
      <c r="D255" s="34"/>
      <c r="E255" s="34"/>
    </row>
    <row r="256" spans="3:5" s="33" customFormat="1">
      <c r="C256" s="34"/>
      <c r="D256" s="34"/>
      <c r="E256" s="34"/>
    </row>
    <row r="257" spans="3:5" s="33" customFormat="1">
      <c r="C257" s="34"/>
      <c r="D257" s="34"/>
      <c r="E257" s="34"/>
    </row>
    <row r="258" spans="3:5" s="33" customFormat="1">
      <c r="C258" s="34"/>
      <c r="D258" s="34"/>
      <c r="E258" s="34"/>
    </row>
    <row r="259" spans="3:5" s="33" customFormat="1">
      <c r="C259" s="34"/>
      <c r="D259" s="34"/>
      <c r="E259" s="34"/>
    </row>
    <row r="260" spans="3:5" s="33" customFormat="1">
      <c r="C260" s="34"/>
      <c r="D260" s="34"/>
      <c r="E260" s="34"/>
    </row>
    <row r="261" spans="3:5" s="33" customFormat="1">
      <c r="C261" s="34"/>
      <c r="D261" s="34"/>
      <c r="E261" s="34"/>
    </row>
    <row r="262" spans="3:5" s="33" customFormat="1">
      <c r="C262" s="34"/>
      <c r="D262" s="34"/>
      <c r="E262" s="34"/>
    </row>
    <row r="263" spans="3:5" s="33" customFormat="1">
      <c r="C263" s="34"/>
      <c r="D263" s="34"/>
      <c r="E263" s="34"/>
    </row>
    <row r="264" spans="3:5" s="33" customFormat="1">
      <c r="C264" s="34"/>
      <c r="D264" s="34"/>
      <c r="E264" s="34"/>
    </row>
    <row r="265" spans="3:5" s="33" customFormat="1">
      <c r="C265" s="34"/>
      <c r="D265" s="34"/>
      <c r="E265" s="34"/>
    </row>
    <row r="266" spans="3:5" s="33" customFormat="1">
      <c r="C266" s="34"/>
      <c r="D266" s="34"/>
      <c r="E266" s="34"/>
    </row>
    <row r="267" spans="3:5" s="33" customFormat="1">
      <c r="C267" s="34"/>
      <c r="D267" s="34"/>
      <c r="E267" s="34"/>
    </row>
    <row r="268" spans="3:5" s="33" customFormat="1">
      <c r="C268" s="34"/>
      <c r="D268" s="34"/>
      <c r="E268" s="34"/>
    </row>
    <row r="269" spans="3:5" s="33" customFormat="1">
      <c r="C269" s="34"/>
      <c r="D269" s="34"/>
      <c r="E269" s="34"/>
    </row>
    <row r="270" spans="3:5" s="33" customFormat="1">
      <c r="C270" s="34"/>
      <c r="D270" s="34"/>
      <c r="E270" s="34"/>
    </row>
    <row r="271" spans="3:5" s="33" customFormat="1">
      <c r="C271" s="34"/>
      <c r="D271" s="34"/>
      <c r="E271" s="34"/>
    </row>
    <row r="272" spans="3:5" s="33" customFormat="1">
      <c r="C272" s="34"/>
      <c r="D272" s="34"/>
      <c r="E272" s="34"/>
    </row>
    <row r="273" spans="3:5" s="33" customFormat="1">
      <c r="C273" s="34"/>
      <c r="D273" s="34"/>
      <c r="E273" s="34"/>
    </row>
    <row r="274" spans="3:5" s="33" customFormat="1">
      <c r="C274" s="34"/>
      <c r="D274" s="34"/>
      <c r="E274" s="34"/>
    </row>
    <row r="275" spans="3:5" s="33" customFormat="1">
      <c r="C275" s="34"/>
      <c r="D275" s="34"/>
      <c r="E275" s="34"/>
    </row>
    <row r="276" spans="3:5" s="33" customFormat="1">
      <c r="C276" s="34"/>
      <c r="D276" s="34"/>
      <c r="E276" s="34"/>
    </row>
    <row r="277" spans="3:5" s="33" customFormat="1">
      <c r="C277" s="34"/>
      <c r="D277" s="34"/>
      <c r="E277" s="34"/>
    </row>
    <row r="278" spans="3:5" s="33" customFormat="1">
      <c r="C278" s="34"/>
      <c r="D278" s="34"/>
      <c r="E278" s="34"/>
    </row>
    <row r="279" spans="3:5" s="33" customFormat="1">
      <c r="C279" s="34"/>
      <c r="D279" s="34"/>
      <c r="E279" s="34"/>
    </row>
    <row r="280" spans="3:5" s="33" customFormat="1">
      <c r="C280" s="34"/>
      <c r="D280" s="34"/>
      <c r="E280" s="34"/>
    </row>
    <row r="281" spans="3:5" s="33" customFormat="1">
      <c r="C281" s="34"/>
      <c r="D281" s="34"/>
      <c r="E281" s="34"/>
    </row>
    <row r="282" spans="3:5" s="33" customFormat="1">
      <c r="C282" s="34"/>
      <c r="D282" s="34"/>
      <c r="E282" s="34"/>
    </row>
    <row r="283" spans="3:5" s="33" customFormat="1">
      <c r="C283" s="34"/>
      <c r="D283" s="34"/>
      <c r="E283" s="34"/>
    </row>
    <row r="284" spans="3:5" s="33" customFormat="1">
      <c r="C284" s="34"/>
      <c r="D284" s="34"/>
      <c r="E284" s="34"/>
    </row>
    <row r="285" spans="3:5" s="33" customFormat="1">
      <c r="C285" s="34"/>
      <c r="D285" s="34"/>
      <c r="E285" s="34"/>
    </row>
    <row r="286" spans="3:5" s="33" customFormat="1">
      <c r="C286" s="34"/>
      <c r="D286" s="34"/>
      <c r="E286" s="34"/>
    </row>
    <row r="287" spans="3:5" s="33" customFormat="1">
      <c r="C287" s="34"/>
      <c r="D287" s="34"/>
      <c r="E287" s="34"/>
    </row>
    <row r="288" spans="3:5" s="33" customFormat="1">
      <c r="C288" s="34"/>
      <c r="D288" s="34"/>
      <c r="E288" s="34"/>
    </row>
    <row r="289" spans="3:5" s="33" customFormat="1">
      <c r="C289" s="34"/>
      <c r="D289" s="34"/>
      <c r="E289" s="34"/>
    </row>
    <row r="290" spans="3:5" s="33" customFormat="1">
      <c r="C290" s="34"/>
      <c r="D290" s="34"/>
      <c r="E290" s="34"/>
    </row>
    <row r="291" spans="3:5" s="33" customFormat="1">
      <c r="C291" s="34"/>
      <c r="D291" s="34"/>
      <c r="E291" s="34"/>
    </row>
    <row r="292" spans="3:5" s="33" customFormat="1">
      <c r="C292" s="34"/>
      <c r="D292" s="34"/>
      <c r="E292" s="34"/>
    </row>
    <row r="293" spans="3:5" s="33" customFormat="1">
      <c r="C293" s="34"/>
      <c r="D293" s="34"/>
      <c r="E293" s="34"/>
    </row>
    <row r="294" spans="3:5" s="33" customFormat="1">
      <c r="C294" s="34"/>
      <c r="D294" s="34"/>
      <c r="E294" s="34"/>
    </row>
    <row r="295" spans="3:5" s="33" customFormat="1">
      <c r="C295" s="34"/>
      <c r="D295" s="34"/>
      <c r="E295" s="34"/>
    </row>
    <row r="296" spans="3:5" s="33" customFormat="1">
      <c r="C296" s="34"/>
      <c r="D296" s="34"/>
      <c r="E296" s="34"/>
    </row>
    <row r="297" spans="3:5" s="33" customFormat="1">
      <c r="C297" s="34"/>
      <c r="D297" s="34"/>
      <c r="E297" s="34"/>
    </row>
    <row r="298" spans="3:5" s="33" customFormat="1">
      <c r="C298" s="34"/>
      <c r="D298" s="34"/>
      <c r="E298" s="34"/>
    </row>
    <row r="299" spans="3:5" s="33" customFormat="1">
      <c r="C299" s="34"/>
      <c r="D299" s="34"/>
      <c r="E299" s="34"/>
    </row>
    <row r="300" spans="3:5" s="33" customFormat="1">
      <c r="C300" s="34"/>
      <c r="D300" s="34"/>
      <c r="E300" s="34"/>
    </row>
    <row r="301" spans="3:5" s="33" customFormat="1">
      <c r="C301" s="34"/>
      <c r="D301" s="34"/>
      <c r="E301" s="34"/>
    </row>
    <row r="302" spans="3:5" s="33" customFormat="1">
      <c r="C302" s="34"/>
      <c r="D302" s="34"/>
      <c r="E302" s="34"/>
    </row>
    <row r="303" spans="3:5" s="33" customFormat="1">
      <c r="C303" s="34"/>
      <c r="D303" s="34"/>
      <c r="E303" s="34"/>
    </row>
    <row r="304" spans="3:5" s="33" customFormat="1">
      <c r="C304" s="34"/>
      <c r="D304" s="34"/>
      <c r="E304" s="34"/>
    </row>
    <row r="305" spans="3:5" s="33" customFormat="1">
      <c r="C305" s="34"/>
      <c r="D305" s="34"/>
      <c r="E305" s="34"/>
    </row>
    <row r="306" spans="3:5" s="33" customFormat="1">
      <c r="C306" s="34"/>
      <c r="D306" s="34"/>
      <c r="E306" s="34"/>
    </row>
    <row r="307" spans="3:5" s="33" customFormat="1">
      <c r="C307" s="34"/>
      <c r="D307" s="34"/>
      <c r="E307" s="34"/>
    </row>
    <row r="308" spans="3:5" s="33" customFormat="1">
      <c r="C308" s="34"/>
      <c r="D308" s="34"/>
      <c r="E308" s="34"/>
    </row>
    <row r="309" spans="3:5" s="33" customFormat="1">
      <c r="C309" s="34"/>
      <c r="D309" s="34"/>
      <c r="E309" s="34"/>
    </row>
    <row r="310" spans="3:5" s="33" customFormat="1">
      <c r="C310" s="34"/>
      <c r="D310" s="34"/>
      <c r="E310" s="34"/>
    </row>
    <row r="311" spans="3:5" s="33" customFormat="1">
      <c r="C311" s="34"/>
      <c r="D311" s="34"/>
      <c r="E311" s="34"/>
    </row>
    <row r="312" spans="3:5" s="33" customFormat="1">
      <c r="C312" s="34"/>
      <c r="D312" s="34"/>
      <c r="E312" s="34"/>
    </row>
    <row r="313" spans="3:5" s="33" customFormat="1">
      <c r="C313" s="34"/>
      <c r="D313" s="34"/>
      <c r="E313" s="34"/>
    </row>
    <row r="314" spans="3:5" s="33" customFormat="1">
      <c r="C314" s="34"/>
      <c r="D314" s="34"/>
      <c r="E314" s="34"/>
    </row>
    <row r="315" spans="3:5" s="33" customFormat="1">
      <c r="C315" s="34"/>
      <c r="D315" s="34"/>
      <c r="E315" s="34"/>
    </row>
    <row r="316" spans="3:5" s="33" customFormat="1">
      <c r="C316" s="34"/>
      <c r="D316" s="34"/>
      <c r="E316" s="34"/>
    </row>
    <row r="317" spans="3:5" s="33" customFormat="1">
      <c r="C317" s="34"/>
      <c r="D317" s="34"/>
      <c r="E317" s="34"/>
    </row>
    <row r="318" spans="3:5" s="33" customFormat="1">
      <c r="C318" s="34"/>
      <c r="D318" s="34"/>
      <c r="E318" s="34"/>
    </row>
    <row r="319" spans="3:5" s="33" customFormat="1">
      <c r="C319" s="34"/>
      <c r="D319" s="34"/>
      <c r="E319" s="34"/>
    </row>
    <row r="320" spans="3:5" s="33" customFormat="1">
      <c r="C320" s="34"/>
      <c r="D320" s="34"/>
      <c r="E320" s="34"/>
    </row>
    <row r="321" spans="3:5" s="33" customFormat="1">
      <c r="C321" s="34"/>
      <c r="D321" s="34"/>
      <c r="E321" s="34"/>
    </row>
    <row r="322" spans="3:5" s="33" customFormat="1">
      <c r="C322" s="34"/>
      <c r="D322" s="34"/>
      <c r="E322" s="34"/>
    </row>
    <row r="323" spans="3:5" s="33" customFormat="1">
      <c r="C323" s="34"/>
      <c r="D323" s="34"/>
      <c r="E323" s="34"/>
    </row>
    <row r="324" spans="3:5" s="33" customFormat="1">
      <c r="C324" s="34"/>
      <c r="D324" s="34"/>
      <c r="E324" s="34"/>
    </row>
    <row r="325" spans="3:5" s="33" customFormat="1">
      <c r="C325" s="34"/>
      <c r="D325" s="34"/>
      <c r="E325" s="34"/>
    </row>
    <row r="326" spans="3:5" s="33" customFormat="1">
      <c r="C326" s="34"/>
      <c r="D326" s="34"/>
      <c r="E326" s="34"/>
    </row>
    <row r="327" spans="3:5" s="33" customFormat="1">
      <c r="C327" s="34"/>
      <c r="D327" s="34"/>
      <c r="E327" s="34"/>
    </row>
    <row r="328" spans="3:5" s="33" customFormat="1">
      <c r="C328" s="34"/>
      <c r="D328" s="34"/>
      <c r="E328" s="34"/>
    </row>
    <row r="329" spans="3:5" s="33" customFormat="1">
      <c r="C329" s="34"/>
      <c r="D329" s="34"/>
      <c r="E329" s="34"/>
    </row>
    <row r="330" spans="3:5" s="33" customFormat="1">
      <c r="C330" s="34"/>
      <c r="D330" s="34"/>
      <c r="E330" s="34"/>
    </row>
    <row r="331" spans="3:5" s="33" customFormat="1">
      <c r="C331" s="34"/>
      <c r="D331" s="34"/>
      <c r="E331" s="34"/>
    </row>
    <row r="332" spans="3:5" s="33" customFormat="1">
      <c r="C332" s="34"/>
      <c r="D332" s="34"/>
      <c r="E332" s="34"/>
    </row>
    <row r="333" spans="3:5" s="33" customFormat="1">
      <c r="C333" s="34"/>
      <c r="D333" s="34"/>
      <c r="E333" s="34"/>
    </row>
    <row r="334" spans="3:5" s="33" customFormat="1">
      <c r="C334" s="34"/>
      <c r="D334" s="34"/>
      <c r="E334" s="34"/>
    </row>
  </sheetData>
  <mergeCells count="35">
    <mergeCell ref="L1:P1"/>
    <mergeCell ref="D2:H2"/>
    <mergeCell ref="C3:N3"/>
    <mergeCell ref="C4:N4"/>
    <mergeCell ref="A6:B6"/>
    <mergeCell ref="C6:N6"/>
    <mergeCell ref="A7:B7"/>
    <mergeCell ref="C7:N7"/>
    <mergeCell ref="A8:B8"/>
    <mergeCell ref="C8:N8"/>
    <mergeCell ref="A9:B9"/>
    <mergeCell ref="C9:N9"/>
    <mergeCell ref="A10:B10"/>
    <mergeCell ref="C10:N10"/>
    <mergeCell ref="A11:B11"/>
    <mergeCell ref="C11:N11"/>
    <mergeCell ref="A13:G13"/>
    <mergeCell ref="K13:M13"/>
    <mergeCell ref="N13:O13"/>
    <mergeCell ref="I15:K15"/>
    <mergeCell ref="A17:A18"/>
    <mergeCell ref="B17:B18"/>
    <mergeCell ref="C17:C18"/>
    <mergeCell ref="D17:D18"/>
    <mergeCell ref="E17:E18"/>
    <mergeCell ref="F17:K17"/>
    <mergeCell ref="A44:B44"/>
    <mergeCell ref="G44:H44"/>
    <mergeCell ref="L17:P17"/>
    <mergeCell ref="C39:K39"/>
    <mergeCell ref="A41:B41"/>
    <mergeCell ref="D41:E41"/>
    <mergeCell ref="G41:H41"/>
    <mergeCell ref="I41:M41"/>
    <mergeCell ref="N41:O41"/>
  </mergeCells>
  <pageMargins left="0.78740157480314965" right="0.78740157480314965" top="0.98425196850393704" bottom="0.78740157480314965" header="0.51181102362204722" footer="0.51181102362204722"/>
  <pageSetup paperSize="9" scale="87" fitToHeight="0" orientation="landscape" r:id="rId1"/>
  <headerFooter alignWithMargins="0">
    <oddFooter>&amp;R&amp;P lapa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342"/>
  <sheetViews>
    <sheetView view="pageBreakPreview" topLeftCell="A30" zoomScaleNormal="100" zoomScaleSheetLayoutView="100" workbookViewId="0">
      <selection activeCell="F22" sqref="F22:P46"/>
    </sheetView>
  </sheetViews>
  <sheetFormatPr defaultRowHeight="12.75"/>
  <cols>
    <col min="1" max="1" width="4.140625" style="169" customWidth="1"/>
    <col min="2" max="2" width="10.85546875" style="202" customWidth="1"/>
    <col min="3" max="3" width="40" style="203" customWidth="1"/>
    <col min="4" max="4" width="5.85546875" style="203" bestFit="1" customWidth="1"/>
    <col min="5" max="5" width="7.85546875" style="203" customWidth="1"/>
    <col min="6" max="6" width="5.7109375" style="202" customWidth="1"/>
    <col min="7" max="7" width="5.7109375" style="169" customWidth="1"/>
    <col min="8" max="8" width="7.28515625" style="169" customWidth="1"/>
    <col min="9" max="9" width="6.7109375" style="169" customWidth="1"/>
    <col min="10" max="11" width="7" style="169" customWidth="1"/>
    <col min="12" max="16" width="8.42578125" style="169" customWidth="1"/>
    <col min="17" max="16384" width="9.140625" style="169"/>
  </cols>
  <sheetData>
    <row r="1" spans="1:16" s="161" customFormat="1" ht="18" customHeight="1">
      <c r="C1" s="162"/>
      <c r="D1" s="162"/>
      <c r="E1" s="162"/>
      <c r="L1" s="732" t="s">
        <v>68</v>
      </c>
      <c r="M1" s="732"/>
      <c r="N1" s="732"/>
      <c r="O1" s="732"/>
      <c r="P1" s="732"/>
    </row>
    <row r="2" spans="1:16" s="161" customFormat="1" ht="12.75" customHeight="1">
      <c r="C2" s="162"/>
      <c r="D2" s="751" t="s">
        <v>40</v>
      </c>
      <c r="E2" s="751"/>
      <c r="F2" s="751"/>
      <c r="G2" s="751"/>
      <c r="H2" s="751"/>
      <c r="I2" s="163" t="s">
        <v>393</v>
      </c>
    </row>
    <row r="3" spans="1:16" s="161" customFormat="1" ht="12.75" customHeight="1">
      <c r="C3" s="752" t="s">
        <v>347</v>
      </c>
      <c r="D3" s="752"/>
      <c r="E3" s="752"/>
      <c r="F3" s="752"/>
      <c r="G3" s="752"/>
      <c r="H3" s="752"/>
      <c r="I3" s="752"/>
      <c r="J3" s="752"/>
      <c r="K3" s="752"/>
      <c r="L3" s="752"/>
      <c r="M3" s="752"/>
      <c r="N3" s="752"/>
    </row>
    <row r="4" spans="1:16" s="161" customFormat="1" ht="12.75" customHeight="1">
      <c r="C4" s="753" t="s">
        <v>18</v>
      </c>
      <c r="D4" s="753"/>
      <c r="E4" s="753"/>
      <c r="F4" s="753"/>
      <c r="G4" s="753"/>
      <c r="H4" s="753"/>
      <c r="I4" s="753"/>
      <c r="J4" s="753"/>
      <c r="K4" s="753"/>
      <c r="L4" s="753"/>
      <c r="M4" s="753"/>
      <c r="N4" s="753"/>
    </row>
    <row r="5" spans="1:16" s="161" customFormat="1" ht="12.75" customHeight="1"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</row>
    <row r="6" spans="1:16" s="161" customFormat="1" ht="24" customHeight="1">
      <c r="A6" s="748" t="s">
        <v>3</v>
      </c>
      <c r="B6" s="748"/>
      <c r="C6" s="749" t="str">
        <f>PBK!C26</f>
        <v>1. KĀRTA KATLU MĀJAS PĀRBŪVE PAR SOCIĀLĀS APRŪPES CENTRU UN KATLA MĀJAS NOVIETOŠANA</v>
      </c>
      <c r="D6" s="749"/>
      <c r="E6" s="749"/>
      <c r="F6" s="749"/>
      <c r="G6" s="749"/>
      <c r="H6" s="749"/>
      <c r="I6" s="749"/>
      <c r="J6" s="749"/>
      <c r="K6" s="749"/>
      <c r="L6" s="749"/>
      <c r="M6" s="749"/>
      <c r="N6" s="749"/>
    </row>
    <row r="7" spans="1:16" s="161" customFormat="1" ht="12.75" customHeight="1">
      <c r="A7" s="748" t="s">
        <v>4</v>
      </c>
      <c r="B7" s="748"/>
      <c r="C7" s="749" t="str">
        <f>PBK!C16</f>
        <v>1. KĀRTA KATLU MĀJAS PĀRBŪVE PAR SOCIĀLĀS APRŪPES CENTRU UN KATLA MĀJAS NOVIETOŠANA</v>
      </c>
      <c r="D7" s="749"/>
      <c r="E7" s="749"/>
      <c r="F7" s="749"/>
      <c r="G7" s="749"/>
      <c r="H7" s="749"/>
      <c r="I7" s="749"/>
      <c r="J7" s="749"/>
      <c r="K7" s="749"/>
      <c r="L7" s="749"/>
      <c r="M7" s="749"/>
      <c r="N7" s="749"/>
    </row>
    <row r="8" spans="1:16" s="161" customFormat="1" ht="12.75" customHeight="1">
      <c r="A8" s="748" t="s">
        <v>5</v>
      </c>
      <c r="B8" s="748"/>
      <c r="C8" s="749" t="str">
        <f>PBK!C17</f>
        <v>SIGULDAS IELA 7A, MORE, MORES PAGASTS, SIGULDAS NOVADS</v>
      </c>
      <c r="D8" s="749"/>
      <c r="E8" s="749"/>
      <c r="F8" s="749"/>
      <c r="G8" s="749"/>
      <c r="H8" s="749"/>
      <c r="I8" s="749"/>
      <c r="J8" s="749"/>
      <c r="K8" s="749"/>
      <c r="L8" s="749"/>
      <c r="M8" s="749"/>
      <c r="N8" s="749"/>
    </row>
    <row r="9" spans="1:16" s="161" customFormat="1">
      <c r="A9" s="748" t="s">
        <v>47</v>
      </c>
      <c r="B9" s="748"/>
      <c r="C9" s="749" t="str">
        <f>PBK!C18</f>
        <v>SIGULDAS NOVADA PAŠVALDĪBA</v>
      </c>
      <c r="D9" s="749"/>
      <c r="E9" s="749"/>
      <c r="F9" s="749"/>
      <c r="G9" s="749"/>
      <c r="H9" s="749"/>
      <c r="I9" s="749"/>
      <c r="J9" s="749"/>
      <c r="K9" s="749"/>
      <c r="L9" s="749"/>
      <c r="M9" s="749"/>
      <c r="N9" s="749"/>
    </row>
    <row r="10" spans="1:16" s="161" customFormat="1">
      <c r="A10" s="748" t="s">
        <v>6</v>
      </c>
      <c r="B10" s="748"/>
      <c r="C10" s="749">
        <f>PBK!C19</f>
        <v>0</v>
      </c>
      <c r="D10" s="749"/>
      <c r="E10" s="749"/>
      <c r="F10" s="749"/>
      <c r="G10" s="749"/>
      <c r="H10" s="749"/>
      <c r="I10" s="749"/>
      <c r="J10" s="749"/>
      <c r="K10" s="749"/>
      <c r="L10" s="749"/>
      <c r="M10" s="749"/>
      <c r="N10" s="749"/>
    </row>
    <row r="11" spans="1:16" s="161" customFormat="1">
      <c r="A11" s="748" t="s">
        <v>41</v>
      </c>
      <c r="B11" s="748"/>
      <c r="C11" s="749">
        <f>PBK!C20</f>
        <v>0</v>
      </c>
      <c r="D11" s="749"/>
      <c r="E11" s="749"/>
      <c r="F11" s="749"/>
      <c r="G11" s="749"/>
      <c r="H11" s="749"/>
      <c r="I11" s="749"/>
      <c r="J11" s="749"/>
      <c r="K11" s="749"/>
      <c r="L11" s="749"/>
      <c r="M11" s="749"/>
      <c r="N11" s="749"/>
    </row>
    <row r="12" spans="1:16" s="161" customFormat="1">
      <c r="A12" s="319"/>
      <c r="B12" s="319"/>
      <c r="C12" s="320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0"/>
    </row>
    <row r="13" spans="1:16" s="161" customFormat="1" ht="12.75" customHeight="1">
      <c r="A13" s="748" t="s">
        <v>76</v>
      </c>
      <c r="B13" s="748"/>
      <c r="C13" s="748"/>
      <c r="D13" s="748"/>
      <c r="E13" s="748"/>
      <c r="F13" s="748"/>
      <c r="G13" s="748"/>
      <c r="H13" s="320"/>
      <c r="I13" s="320"/>
      <c r="J13" s="320"/>
      <c r="K13" s="749" t="s">
        <v>42</v>
      </c>
      <c r="L13" s="749"/>
      <c r="M13" s="749"/>
      <c r="N13" s="750">
        <f>P47</f>
        <v>0</v>
      </c>
      <c r="O13" s="750"/>
      <c r="P13" s="167" t="s">
        <v>48</v>
      </c>
    </row>
    <row r="14" spans="1:16" s="161" customFormat="1">
      <c r="A14" s="319"/>
      <c r="B14" s="319"/>
      <c r="C14" s="319"/>
      <c r="D14" s="319"/>
      <c r="E14" s="319"/>
      <c r="F14" s="319"/>
      <c r="G14" s="319"/>
      <c r="H14" s="320"/>
      <c r="I14" s="320"/>
      <c r="J14" s="320"/>
      <c r="K14" s="320"/>
      <c r="L14" s="320"/>
      <c r="M14" s="320"/>
      <c r="N14" s="321"/>
      <c r="O14" s="320"/>
      <c r="P14" s="167"/>
    </row>
    <row r="15" spans="1:16">
      <c r="B15" s="169"/>
      <c r="C15" s="169"/>
      <c r="D15" s="169"/>
      <c r="E15" s="169"/>
      <c r="F15" s="169"/>
      <c r="I15" s="743" t="s">
        <v>44</v>
      </c>
      <c r="J15" s="743"/>
      <c r="K15" s="743"/>
      <c r="L15" s="170">
        <v>2017</v>
      </c>
      <c r="M15" s="170" t="s">
        <v>43</v>
      </c>
      <c r="N15" s="170">
        <f>'1 KOPS'!E16</f>
        <v>0</v>
      </c>
      <c r="O15" s="171">
        <f>'1 KOPS'!F16</f>
        <v>0</v>
      </c>
      <c r="P15" s="171"/>
    </row>
    <row r="16" spans="1:16" ht="13.5" thickBot="1">
      <c r="B16" s="169"/>
      <c r="C16" s="169"/>
      <c r="D16" s="169"/>
      <c r="E16" s="169"/>
      <c r="F16" s="169"/>
      <c r="I16" s="322"/>
      <c r="J16" s="322"/>
      <c r="K16" s="322"/>
      <c r="L16" s="170"/>
      <c r="M16" s="170"/>
      <c r="N16" s="170"/>
      <c r="O16" s="173"/>
      <c r="P16" s="173"/>
    </row>
    <row r="17" spans="1:16" s="174" customFormat="1" ht="13.5" customHeight="1" thickBot="1">
      <c r="A17" s="744" t="s">
        <v>1</v>
      </c>
      <c r="B17" s="744" t="s">
        <v>29</v>
      </c>
      <c r="C17" s="746" t="s">
        <v>30</v>
      </c>
      <c r="D17" s="744" t="s">
        <v>31</v>
      </c>
      <c r="E17" s="744" t="s">
        <v>32</v>
      </c>
      <c r="F17" s="733" t="s">
        <v>33</v>
      </c>
      <c r="G17" s="734"/>
      <c r="H17" s="734"/>
      <c r="I17" s="734"/>
      <c r="J17" s="734"/>
      <c r="K17" s="735"/>
      <c r="L17" s="733" t="s">
        <v>34</v>
      </c>
      <c r="M17" s="734"/>
      <c r="N17" s="734"/>
      <c r="O17" s="734"/>
      <c r="P17" s="735"/>
    </row>
    <row r="18" spans="1:16" s="174" customFormat="1" ht="69.75" customHeight="1" thickBot="1">
      <c r="A18" s="745"/>
      <c r="B18" s="745"/>
      <c r="C18" s="747"/>
      <c r="D18" s="745"/>
      <c r="E18" s="745"/>
      <c r="F18" s="175" t="s">
        <v>35</v>
      </c>
      <c r="G18" s="176" t="s">
        <v>49</v>
      </c>
      <c r="H18" s="176" t="s">
        <v>50</v>
      </c>
      <c r="I18" s="176" t="s">
        <v>64</v>
      </c>
      <c r="J18" s="176" t="s">
        <v>52</v>
      </c>
      <c r="K18" s="175" t="s">
        <v>53</v>
      </c>
      <c r="L18" s="176" t="s">
        <v>36</v>
      </c>
      <c r="M18" s="176" t="s">
        <v>50</v>
      </c>
      <c r="N18" s="176" t="s">
        <v>64</v>
      </c>
      <c r="O18" s="176" t="s">
        <v>52</v>
      </c>
      <c r="P18" s="176" t="s">
        <v>54</v>
      </c>
    </row>
    <row r="19" spans="1:16" s="174" customFormat="1" ht="13.5" thickBot="1">
      <c r="A19" s="269" t="s">
        <v>37</v>
      </c>
      <c r="B19" s="270" t="s">
        <v>38</v>
      </c>
      <c r="C19" s="271">
        <v>3</v>
      </c>
      <c r="D19" s="272">
        <v>4</v>
      </c>
      <c r="E19" s="271">
        <v>5</v>
      </c>
      <c r="F19" s="272">
        <v>6</v>
      </c>
      <c r="G19" s="271">
        <v>7</v>
      </c>
      <c r="H19" s="271">
        <v>8</v>
      </c>
      <c r="I19" s="272">
        <v>9</v>
      </c>
      <c r="J19" s="272">
        <v>10</v>
      </c>
      <c r="K19" s="271">
        <v>11</v>
      </c>
      <c r="L19" s="271">
        <v>12</v>
      </c>
      <c r="M19" s="271">
        <v>13</v>
      </c>
      <c r="N19" s="272">
        <v>14</v>
      </c>
      <c r="O19" s="272">
        <v>15</v>
      </c>
      <c r="P19" s="273">
        <v>16</v>
      </c>
    </row>
    <row r="20" spans="1:16" ht="18.75" customHeight="1">
      <c r="A20" s="274"/>
      <c r="B20" s="275"/>
      <c r="C20" s="276" t="s">
        <v>348</v>
      </c>
      <c r="D20" s="277"/>
      <c r="E20" s="278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80"/>
    </row>
    <row r="21" spans="1:16" s="295" customFormat="1">
      <c r="A21" s="292"/>
      <c r="B21" s="417"/>
      <c r="C21" s="285" t="s">
        <v>349</v>
      </c>
      <c r="D21" s="281"/>
      <c r="E21" s="281"/>
      <c r="F21" s="186"/>
      <c r="G21" s="187"/>
      <c r="H21" s="188"/>
      <c r="I21" s="187"/>
      <c r="J21" s="187"/>
      <c r="K21" s="187"/>
      <c r="L21" s="187"/>
      <c r="M21" s="187"/>
      <c r="N21" s="187"/>
      <c r="O21" s="187"/>
      <c r="P21" s="189"/>
    </row>
    <row r="22" spans="1:16" s="295" customFormat="1">
      <c r="A22" s="292">
        <v>1</v>
      </c>
      <c r="B22" s="292" t="s">
        <v>61</v>
      </c>
      <c r="C22" s="293" t="s">
        <v>350</v>
      </c>
      <c r="D22" s="282" t="s">
        <v>92</v>
      </c>
      <c r="E22" s="294">
        <v>61</v>
      </c>
      <c r="F22" s="186"/>
      <c r="G22" s="647"/>
      <c r="H22" s="648"/>
      <c r="I22" s="647"/>
      <c r="J22" s="647"/>
      <c r="K22" s="647"/>
      <c r="L22" s="647"/>
      <c r="M22" s="647"/>
      <c r="N22" s="647"/>
      <c r="O22" s="647"/>
      <c r="P22" s="649"/>
    </row>
    <row r="23" spans="1:16" s="295" customFormat="1">
      <c r="A23" s="292">
        <v>2</v>
      </c>
      <c r="B23" s="292" t="s">
        <v>61</v>
      </c>
      <c r="C23" s="293" t="s">
        <v>351</v>
      </c>
      <c r="D23" s="282" t="s">
        <v>92</v>
      </c>
      <c r="E23" s="294">
        <v>8</v>
      </c>
      <c r="F23" s="186"/>
      <c r="G23" s="647"/>
      <c r="H23" s="648"/>
      <c r="I23" s="647"/>
      <c r="J23" s="647"/>
      <c r="K23" s="647"/>
      <c r="L23" s="647"/>
      <c r="M23" s="647"/>
      <c r="N23" s="647"/>
      <c r="O23" s="647"/>
      <c r="P23" s="649"/>
    </row>
    <row r="24" spans="1:16" s="295" customFormat="1">
      <c r="A24" s="292">
        <v>3</v>
      </c>
      <c r="B24" s="292" t="s">
        <v>61</v>
      </c>
      <c r="C24" s="293" t="s">
        <v>352</v>
      </c>
      <c r="D24" s="282" t="s">
        <v>92</v>
      </c>
      <c r="E24" s="294">
        <v>17</v>
      </c>
      <c r="F24" s="186"/>
      <c r="G24" s="647"/>
      <c r="H24" s="648"/>
      <c r="I24" s="647"/>
      <c r="J24" s="647"/>
      <c r="K24" s="647"/>
      <c r="L24" s="647"/>
      <c r="M24" s="647"/>
      <c r="N24" s="647"/>
      <c r="O24" s="647"/>
      <c r="P24" s="649"/>
    </row>
    <row r="25" spans="1:16" s="295" customFormat="1" ht="25.5">
      <c r="A25" s="292">
        <v>4</v>
      </c>
      <c r="B25" s="292" t="s">
        <v>61</v>
      </c>
      <c r="C25" s="403" t="s">
        <v>353</v>
      </c>
      <c r="D25" s="282" t="s">
        <v>109</v>
      </c>
      <c r="E25" s="294">
        <v>1</v>
      </c>
      <c r="F25" s="186"/>
      <c r="G25" s="647"/>
      <c r="H25" s="648"/>
      <c r="I25" s="647"/>
      <c r="J25" s="647"/>
      <c r="K25" s="647"/>
      <c r="L25" s="647"/>
      <c r="M25" s="647"/>
      <c r="N25" s="647"/>
      <c r="O25" s="647"/>
      <c r="P25" s="649"/>
    </row>
    <row r="26" spans="1:16" s="295" customFormat="1">
      <c r="A26" s="292">
        <v>5</v>
      </c>
      <c r="B26" s="292" t="s">
        <v>61</v>
      </c>
      <c r="C26" s="293" t="s">
        <v>354</v>
      </c>
      <c r="D26" s="282" t="s">
        <v>109</v>
      </c>
      <c r="E26" s="294">
        <v>1</v>
      </c>
      <c r="F26" s="186"/>
      <c r="G26" s="647"/>
      <c r="H26" s="648"/>
      <c r="I26" s="647"/>
      <c r="J26" s="647"/>
      <c r="K26" s="647"/>
      <c r="L26" s="647"/>
      <c r="M26" s="647"/>
      <c r="N26" s="647"/>
      <c r="O26" s="647"/>
      <c r="P26" s="649"/>
    </row>
    <row r="27" spans="1:16" s="295" customFormat="1">
      <c r="A27" s="292">
        <v>6</v>
      </c>
      <c r="B27" s="292" t="s">
        <v>61</v>
      </c>
      <c r="C27" s="293" t="s">
        <v>355</v>
      </c>
      <c r="D27" s="282" t="s">
        <v>109</v>
      </c>
      <c r="E27" s="294">
        <v>1</v>
      </c>
      <c r="F27" s="186"/>
      <c r="G27" s="647"/>
      <c r="H27" s="648"/>
      <c r="I27" s="647"/>
      <c r="J27" s="647"/>
      <c r="K27" s="647"/>
      <c r="L27" s="647"/>
      <c r="M27" s="647"/>
      <c r="N27" s="647"/>
      <c r="O27" s="647"/>
      <c r="P27" s="649"/>
    </row>
    <row r="28" spans="1:16" s="295" customFormat="1">
      <c r="A28" s="292">
        <v>7</v>
      </c>
      <c r="B28" s="292" t="s">
        <v>61</v>
      </c>
      <c r="C28" s="293" t="s">
        <v>356</v>
      </c>
      <c r="D28" s="282" t="s">
        <v>92</v>
      </c>
      <c r="E28" s="294">
        <v>86</v>
      </c>
      <c r="F28" s="186"/>
      <c r="G28" s="647"/>
      <c r="H28" s="648"/>
      <c r="I28" s="647"/>
      <c r="J28" s="647"/>
      <c r="K28" s="647"/>
      <c r="L28" s="647"/>
      <c r="M28" s="647"/>
      <c r="N28" s="647"/>
      <c r="O28" s="647"/>
      <c r="P28" s="649"/>
    </row>
    <row r="29" spans="1:16" s="295" customFormat="1">
      <c r="A29" s="292">
        <v>8</v>
      </c>
      <c r="B29" s="292" t="s">
        <v>61</v>
      </c>
      <c r="C29" s="293" t="s">
        <v>638</v>
      </c>
      <c r="D29" s="282" t="s">
        <v>637</v>
      </c>
      <c r="E29" s="294">
        <v>25</v>
      </c>
      <c r="F29" s="186"/>
      <c r="G29" s="647"/>
      <c r="H29" s="648"/>
      <c r="I29" s="647"/>
      <c r="J29" s="647"/>
      <c r="K29" s="647"/>
      <c r="L29" s="647"/>
      <c r="M29" s="647"/>
      <c r="N29" s="647"/>
      <c r="O29" s="647"/>
      <c r="P29" s="649"/>
    </row>
    <row r="30" spans="1:16" s="295" customFormat="1">
      <c r="A30" s="292"/>
      <c r="B30" s="292"/>
      <c r="C30" s="286" t="s">
        <v>357</v>
      </c>
      <c r="D30" s="281"/>
      <c r="E30" s="284"/>
      <c r="F30" s="186"/>
      <c r="G30" s="647"/>
      <c r="H30" s="648"/>
      <c r="I30" s="647"/>
      <c r="J30" s="647"/>
      <c r="K30" s="647"/>
      <c r="L30" s="647"/>
      <c r="M30" s="647"/>
      <c r="N30" s="647"/>
      <c r="O30" s="647"/>
      <c r="P30" s="649"/>
    </row>
    <row r="31" spans="1:16" s="295" customFormat="1" ht="28.5" customHeight="1">
      <c r="A31" s="292">
        <v>9</v>
      </c>
      <c r="B31" s="292" t="s">
        <v>61</v>
      </c>
      <c r="C31" s="403" t="s">
        <v>358</v>
      </c>
      <c r="D31" s="282" t="s">
        <v>92</v>
      </c>
      <c r="E31" s="294">
        <v>86</v>
      </c>
      <c r="F31" s="186"/>
      <c r="G31" s="647"/>
      <c r="H31" s="648"/>
      <c r="I31" s="647"/>
      <c r="J31" s="647"/>
      <c r="K31" s="647"/>
      <c r="L31" s="647"/>
      <c r="M31" s="647"/>
      <c r="N31" s="647"/>
      <c r="O31" s="647"/>
      <c r="P31" s="649"/>
    </row>
    <row r="32" spans="1:16" s="295" customFormat="1" ht="28.5" customHeight="1">
      <c r="A32" s="292">
        <v>10</v>
      </c>
      <c r="B32" s="292" t="s">
        <v>61</v>
      </c>
      <c r="C32" s="403" t="s">
        <v>359</v>
      </c>
      <c r="D32" s="282" t="s">
        <v>92</v>
      </c>
      <c r="E32" s="294">
        <v>86</v>
      </c>
      <c r="F32" s="186"/>
      <c r="G32" s="647"/>
      <c r="H32" s="648"/>
      <c r="I32" s="647"/>
      <c r="J32" s="647"/>
      <c r="K32" s="647"/>
      <c r="L32" s="647"/>
      <c r="M32" s="647"/>
      <c r="N32" s="647"/>
      <c r="O32" s="647"/>
      <c r="P32" s="649"/>
    </row>
    <row r="33" spans="1:17" s="295" customFormat="1">
      <c r="A33" s="292">
        <v>11</v>
      </c>
      <c r="B33" s="292" t="s">
        <v>61</v>
      </c>
      <c r="C33" s="293" t="s">
        <v>360</v>
      </c>
      <c r="D33" s="282" t="s">
        <v>92</v>
      </c>
      <c r="E33" s="294">
        <v>86</v>
      </c>
      <c r="F33" s="186"/>
      <c r="G33" s="647"/>
      <c r="H33" s="648"/>
      <c r="I33" s="647"/>
      <c r="J33" s="647"/>
      <c r="K33" s="647"/>
      <c r="L33" s="647"/>
      <c r="M33" s="647"/>
      <c r="N33" s="647"/>
      <c r="O33" s="647"/>
      <c r="P33" s="649"/>
    </row>
    <row r="34" spans="1:17" s="295" customFormat="1">
      <c r="A34" s="292">
        <v>12</v>
      </c>
      <c r="B34" s="292" t="s">
        <v>61</v>
      </c>
      <c r="C34" s="293" t="s">
        <v>361</v>
      </c>
      <c r="D34" s="282" t="s">
        <v>109</v>
      </c>
      <c r="E34" s="294">
        <v>1</v>
      </c>
      <c r="F34" s="186"/>
      <c r="G34" s="647"/>
      <c r="H34" s="648"/>
      <c r="I34" s="647"/>
      <c r="J34" s="647"/>
      <c r="K34" s="647"/>
      <c r="L34" s="647"/>
      <c r="M34" s="647"/>
      <c r="N34" s="647"/>
      <c r="O34" s="647"/>
      <c r="P34" s="649"/>
    </row>
    <row r="35" spans="1:17" s="295" customFormat="1" ht="25.5">
      <c r="A35" s="292">
        <v>13</v>
      </c>
      <c r="B35" s="292" t="s">
        <v>61</v>
      </c>
      <c r="C35" s="403" t="s">
        <v>362</v>
      </c>
      <c r="D35" s="282" t="s">
        <v>109</v>
      </c>
      <c r="E35" s="294">
        <v>1</v>
      </c>
      <c r="F35" s="186"/>
      <c r="G35" s="647"/>
      <c r="H35" s="648"/>
      <c r="I35" s="647"/>
      <c r="J35" s="647"/>
      <c r="K35" s="647"/>
      <c r="L35" s="647"/>
      <c r="M35" s="647"/>
      <c r="N35" s="647"/>
      <c r="O35" s="647"/>
      <c r="P35" s="649"/>
    </row>
    <row r="36" spans="1:17" s="295" customFormat="1" ht="25.5">
      <c r="A36" s="292">
        <v>14</v>
      </c>
      <c r="B36" s="292" t="s">
        <v>61</v>
      </c>
      <c r="C36" s="403" t="s">
        <v>363</v>
      </c>
      <c r="D36" s="282" t="s">
        <v>364</v>
      </c>
      <c r="E36" s="294">
        <v>1</v>
      </c>
      <c r="F36" s="186"/>
      <c r="G36" s="647"/>
      <c r="H36" s="648"/>
      <c r="I36" s="647"/>
      <c r="J36" s="647"/>
      <c r="K36" s="647"/>
      <c r="L36" s="647"/>
      <c r="M36" s="647"/>
      <c r="N36" s="647"/>
      <c r="O36" s="647"/>
      <c r="P36" s="649"/>
    </row>
    <row r="37" spans="1:17" s="295" customFormat="1">
      <c r="A37" s="292">
        <v>15</v>
      </c>
      <c r="B37" s="292" t="s">
        <v>61</v>
      </c>
      <c r="C37" s="293" t="s">
        <v>366</v>
      </c>
      <c r="D37" s="282" t="s">
        <v>364</v>
      </c>
      <c r="E37" s="294">
        <v>1</v>
      </c>
      <c r="F37" s="186"/>
      <c r="G37" s="647"/>
      <c r="H37" s="648"/>
      <c r="I37" s="647"/>
      <c r="J37" s="647"/>
      <c r="K37" s="647"/>
      <c r="L37" s="647"/>
      <c r="M37" s="647"/>
      <c r="N37" s="647"/>
      <c r="O37" s="647"/>
      <c r="P37" s="649"/>
    </row>
    <row r="38" spans="1:17" s="295" customFormat="1" ht="25.5">
      <c r="A38" s="292">
        <v>16</v>
      </c>
      <c r="B38" s="292" t="s">
        <v>61</v>
      </c>
      <c r="C38" s="403" t="s">
        <v>365</v>
      </c>
      <c r="D38" s="282" t="s">
        <v>364</v>
      </c>
      <c r="E38" s="294">
        <v>1</v>
      </c>
      <c r="F38" s="186"/>
      <c r="G38" s="647"/>
      <c r="H38" s="648"/>
      <c r="I38" s="647"/>
      <c r="J38" s="647"/>
      <c r="K38" s="647"/>
      <c r="L38" s="647"/>
      <c r="M38" s="647"/>
      <c r="N38" s="647"/>
      <c r="O38" s="647"/>
      <c r="P38" s="649"/>
    </row>
    <row r="39" spans="1:17" s="295" customFormat="1" ht="25.5">
      <c r="A39" s="292">
        <v>17</v>
      </c>
      <c r="B39" s="417" t="s">
        <v>61</v>
      </c>
      <c r="C39" s="418" t="s">
        <v>639</v>
      </c>
      <c r="D39" s="416" t="s">
        <v>637</v>
      </c>
      <c r="E39" s="419">
        <v>25</v>
      </c>
      <c r="F39" s="186"/>
      <c r="G39" s="647"/>
      <c r="H39" s="648"/>
      <c r="I39" s="647"/>
      <c r="J39" s="647"/>
      <c r="K39" s="647"/>
      <c r="L39" s="647"/>
      <c r="M39" s="647"/>
      <c r="N39" s="647"/>
      <c r="O39" s="647"/>
      <c r="P39" s="649"/>
    </row>
    <row r="40" spans="1:17" ht="18.75" customHeight="1">
      <c r="A40" s="287"/>
      <c r="B40" s="288"/>
      <c r="C40" s="289" t="s">
        <v>370</v>
      </c>
      <c r="D40" s="290"/>
      <c r="E40" s="291"/>
      <c r="F40" s="186"/>
      <c r="G40" s="647"/>
      <c r="H40" s="648"/>
      <c r="I40" s="647"/>
      <c r="J40" s="647"/>
      <c r="K40" s="647"/>
      <c r="L40" s="647"/>
      <c r="M40" s="647"/>
      <c r="N40" s="647"/>
      <c r="O40" s="647"/>
      <c r="P40" s="649"/>
    </row>
    <row r="41" spans="1:17" s="295" customFormat="1">
      <c r="A41" s="292"/>
      <c r="B41" s="292"/>
      <c r="C41" s="285" t="s">
        <v>349</v>
      </c>
      <c r="D41" s="281"/>
      <c r="E41" s="281"/>
      <c r="F41" s="186"/>
      <c r="G41" s="647"/>
      <c r="H41" s="648"/>
      <c r="I41" s="647"/>
      <c r="J41" s="647"/>
      <c r="K41" s="647"/>
      <c r="L41" s="647"/>
      <c r="M41" s="647"/>
      <c r="N41" s="647"/>
      <c r="O41" s="647"/>
      <c r="P41" s="649"/>
    </row>
    <row r="42" spans="1:17" s="295" customFormat="1">
      <c r="A42" s="292">
        <v>16</v>
      </c>
      <c r="B42" s="292" t="s">
        <v>61</v>
      </c>
      <c r="C42" s="293" t="s">
        <v>367</v>
      </c>
      <c r="D42" s="282" t="s">
        <v>92</v>
      </c>
      <c r="E42" s="294">
        <v>3</v>
      </c>
      <c r="F42" s="186"/>
      <c r="G42" s="647"/>
      <c r="H42" s="648"/>
      <c r="I42" s="647"/>
      <c r="J42" s="647"/>
      <c r="K42" s="647"/>
      <c r="L42" s="647"/>
      <c r="M42" s="647"/>
      <c r="N42" s="647"/>
      <c r="O42" s="647"/>
      <c r="P42" s="649"/>
    </row>
    <row r="43" spans="1:17" s="295" customFormat="1">
      <c r="A43" s="292">
        <v>17</v>
      </c>
      <c r="B43" s="292" t="s">
        <v>61</v>
      </c>
      <c r="C43" s="293" t="s">
        <v>368</v>
      </c>
      <c r="D43" s="282" t="s">
        <v>97</v>
      </c>
      <c r="E43" s="294">
        <v>1</v>
      </c>
      <c r="F43" s="186"/>
      <c r="G43" s="647"/>
      <c r="H43" s="648"/>
      <c r="I43" s="647"/>
      <c r="J43" s="647"/>
      <c r="K43" s="647"/>
      <c r="L43" s="647"/>
      <c r="M43" s="647"/>
      <c r="N43" s="647"/>
      <c r="O43" s="647"/>
      <c r="P43" s="649"/>
    </row>
    <row r="44" spans="1:17" s="295" customFormat="1">
      <c r="A44" s="292"/>
      <c r="B44" s="292"/>
      <c r="C44" s="286" t="s">
        <v>357</v>
      </c>
      <c r="D44" s="281"/>
      <c r="E44" s="284"/>
      <c r="F44" s="186"/>
      <c r="G44" s="647"/>
      <c r="H44" s="648"/>
      <c r="I44" s="647"/>
      <c r="J44" s="647"/>
      <c r="K44" s="647"/>
      <c r="L44" s="647"/>
      <c r="M44" s="647"/>
      <c r="N44" s="647"/>
      <c r="O44" s="647"/>
      <c r="P44" s="649"/>
    </row>
    <row r="45" spans="1:17" s="295" customFormat="1">
      <c r="A45" s="292">
        <v>18</v>
      </c>
      <c r="B45" s="292" t="s">
        <v>61</v>
      </c>
      <c r="C45" s="293" t="s">
        <v>369</v>
      </c>
      <c r="D45" s="282" t="s">
        <v>109</v>
      </c>
      <c r="E45" s="294">
        <v>1</v>
      </c>
      <c r="F45" s="186"/>
      <c r="G45" s="647"/>
      <c r="H45" s="648"/>
      <c r="I45" s="647"/>
      <c r="J45" s="647"/>
      <c r="K45" s="647"/>
      <c r="L45" s="647"/>
      <c r="M45" s="647"/>
      <c r="N45" s="647"/>
      <c r="O45" s="647"/>
      <c r="P45" s="649"/>
    </row>
    <row r="46" spans="1:17" ht="14.25" customHeight="1" thickBot="1">
      <c r="A46" s="190"/>
      <c r="B46" s="191"/>
      <c r="C46" s="192"/>
      <c r="D46" s="193"/>
      <c r="E46" s="194"/>
      <c r="F46" s="653"/>
      <c r="G46" s="653"/>
      <c r="H46" s="653"/>
      <c r="I46" s="653"/>
      <c r="J46" s="653"/>
      <c r="K46" s="653"/>
      <c r="L46" s="653"/>
      <c r="M46" s="653"/>
      <c r="N46" s="653"/>
      <c r="O46" s="654"/>
      <c r="P46" s="655"/>
      <c r="Q46" s="198"/>
    </row>
    <row r="47" spans="1:17" ht="13.5" thickBot="1">
      <c r="A47" s="199"/>
      <c r="B47" s="200"/>
      <c r="C47" s="736" t="s">
        <v>65</v>
      </c>
      <c r="D47" s="737"/>
      <c r="E47" s="737"/>
      <c r="F47" s="737"/>
      <c r="G47" s="737"/>
      <c r="H47" s="737"/>
      <c r="I47" s="737"/>
      <c r="J47" s="737"/>
      <c r="K47" s="738"/>
      <c r="L47" s="651">
        <f>SUM(L21:L46)</f>
        <v>0</v>
      </c>
      <c r="M47" s="651">
        <f>SUM(M21:M46)</f>
        <v>0</v>
      </c>
      <c r="N47" s="651">
        <f>SUM(N21:N46)</f>
        <v>0</v>
      </c>
      <c r="O47" s="651">
        <f>SUM(O21:O46)</f>
        <v>0</v>
      </c>
      <c r="P47" s="652">
        <f>SUM(P21:P46)</f>
        <v>0</v>
      </c>
    </row>
    <row r="48" spans="1:17" s="161" customFormat="1">
      <c r="C48" s="162"/>
      <c r="D48" s="162"/>
      <c r="E48" s="162"/>
    </row>
    <row r="49" spans="1:15" s="161" customFormat="1">
      <c r="A49" s="732" t="s">
        <v>14</v>
      </c>
      <c r="B49" s="732"/>
      <c r="C49" s="201">
        <f>PBK!C41</f>
        <v>0</v>
      </c>
      <c r="D49" s="739">
        <f>PBK!D41</f>
        <v>0</v>
      </c>
      <c r="E49" s="740"/>
      <c r="G49" s="732" t="s">
        <v>39</v>
      </c>
      <c r="H49" s="732"/>
      <c r="I49" s="741">
        <f>PBK!C46</f>
        <v>0</v>
      </c>
      <c r="J49" s="741"/>
      <c r="K49" s="741"/>
      <c r="L49" s="741"/>
      <c r="M49" s="741"/>
      <c r="N49" s="742">
        <f>D49</f>
        <v>0</v>
      </c>
      <c r="O49" s="732"/>
    </row>
    <row r="50" spans="1:15" s="161" customFormat="1">
      <c r="C50" s="317" t="s">
        <v>45</v>
      </c>
      <c r="D50" s="162"/>
      <c r="E50" s="162"/>
      <c r="K50" s="317" t="s">
        <v>45</v>
      </c>
    </row>
    <row r="51" spans="1:15" s="161" customFormat="1">
      <c r="C51" s="162"/>
      <c r="D51" s="162"/>
      <c r="E51" s="162"/>
    </row>
    <row r="52" spans="1:15" s="161" customFormat="1">
      <c r="A52" s="732" t="s">
        <v>15</v>
      </c>
      <c r="B52" s="732"/>
      <c r="C52" s="162">
        <f>PBK!C44</f>
        <v>0</v>
      </c>
      <c r="D52" s="162"/>
      <c r="E52" s="162"/>
      <c r="G52" s="732"/>
      <c r="H52" s="732"/>
      <c r="I52" s="161">
        <f>PBK!C49</f>
        <v>0</v>
      </c>
    </row>
    <row r="53" spans="1:15" s="161" customFormat="1">
      <c r="C53" s="162"/>
      <c r="D53" s="162"/>
      <c r="E53" s="162"/>
    </row>
    <row r="54" spans="1:15" s="161" customFormat="1">
      <c r="C54" s="162"/>
      <c r="D54" s="162"/>
      <c r="E54" s="162"/>
    </row>
    <row r="55" spans="1:15" s="161" customFormat="1">
      <c r="C55" s="162"/>
      <c r="D55" s="162"/>
      <c r="E55" s="162"/>
    </row>
    <row r="56" spans="1:15" s="161" customFormat="1">
      <c r="C56" s="162"/>
      <c r="D56" s="162"/>
      <c r="E56" s="162"/>
    </row>
    <row r="57" spans="1:15" s="161" customFormat="1">
      <c r="C57" s="162"/>
      <c r="D57" s="162"/>
      <c r="E57" s="162"/>
    </row>
    <row r="58" spans="1:15" s="161" customFormat="1">
      <c r="C58" s="162"/>
      <c r="D58" s="162"/>
      <c r="E58" s="162"/>
    </row>
    <row r="59" spans="1:15" s="161" customFormat="1">
      <c r="C59" s="162"/>
      <c r="D59" s="162"/>
      <c r="E59" s="162"/>
    </row>
    <row r="60" spans="1:15" s="161" customFormat="1">
      <c r="C60" s="162"/>
      <c r="D60" s="162"/>
      <c r="E60" s="162"/>
    </row>
    <row r="61" spans="1:15" s="161" customFormat="1">
      <c r="C61" s="162"/>
      <c r="D61" s="162"/>
      <c r="E61" s="162"/>
    </row>
    <row r="62" spans="1:15" s="161" customFormat="1">
      <c r="C62" s="162"/>
      <c r="D62" s="162"/>
      <c r="E62" s="162"/>
    </row>
    <row r="63" spans="1:15" s="161" customFormat="1">
      <c r="C63" s="162"/>
      <c r="D63" s="162"/>
      <c r="E63" s="162"/>
    </row>
    <row r="64" spans="1:15" s="161" customFormat="1">
      <c r="C64" s="162"/>
      <c r="D64" s="162"/>
      <c r="E64" s="162"/>
    </row>
    <row r="65" spans="3:5" s="161" customFormat="1">
      <c r="C65" s="162"/>
      <c r="D65" s="162"/>
      <c r="E65" s="162"/>
    </row>
    <row r="66" spans="3:5" s="161" customFormat="1">
      <c r="C66" s="162"/>
      <c r="D66" s="162"/>
      <c r="E66" s="162"/>
    </row>
    <row r="67" spans="3:5" s="161" customFormat="1">
      <c r="C67" s="162"/>
      <c r="D67" s="162"/>
      <c r="E67" s="162"/>
    </row>
    <row r="68" spans="3:5" s="161" customFormat="1">
      <c r="C68" s="162"/>
      <c r="D68" s="162"/>
      <c r="E68" s="162"/>
    </row>
    <row r="69" spans="3:5" s="161" customFormat="1">
      <c r="C69" s="162"/>
      <c r="D69" s="162"/>
      <c r="E69" s="162"/>
    </row>
    <row r="70" spans="3:5" s="161" customFormat="1">
      <c r="C70" s="162"/>
      <c r="D70" s="162"/>
      <c r="E70" s="162"/>
    </row>
    <row r="71" spans="3:5" s="161" customFormat="1">
      <c r="C71" s="162"/>
      <c r="D71" s="162"/>
      <c r="E71" s="162"/>
    </row>
    <row r="72" spans="3:5" s="161" customFormat="1">
      <c r="C72" s="162"/>
      <c r="D72" s="162"/>
      <c r="E72" s="162"/>
    </row>
    <row r="73" spans="3:5" s="161" customFormat="1">
      <c r="C73" s="162"/>
      <c r="D73" s="162"/>
      <c r="E73" s="162"/>
    </row>
    <row r="74" spans="3:5" s="161" customFormat="1">
      <c r="C74" s="162"/>
      <c r="D74" s="162"/>
      <c r="E74" s="162"/>
    </row>
    <row r="75" spans="3:5" s="161" customFormat="1">
      <c r="C75" s="162"/>
      <c r="D75" s="162"/>
      <c r="E75" s="162"/>
    </row>
    <row r="76" spans="3:5" s="161" customFormat="1">
      <c r="C76" s="162"/>
      <c r="D76" s="162"/>
      <c r="E76" s="162"/>
    </row>
    <row r="77" spans="3:5" s="161" customFormat="1">
      <c r="C77" s="162"/>
      <c r="D77" s="162"/>
      <c r="E77" s="162"/>
    </row>
    <row r="78" spans="3:5" s="161" customFormat="1">
      <c r="C78" s="162"/>
      <c r="D78" s="162"/>
      <c r="E78" s="162"/>
    </row>
    <row r="79" spans="3:5" s="161" customFormat="1">
      <c r="C79" s="162"/>
      <c r="D79" s="162"/>
      <c r="E79" s="162"/>
    </row>
    <row r="80" spans="3:5" s="161" customFormat="1">
      <c r="C80" s="162"/>
      <c r="D80" s="162"/>
      <c r="E80" s="162"/>
    </row>
    <row r="81" spans="3:5" s="161" customFormat="1">
      <c r="C81" s="162"/>
      <c r="D81" s="162"/>
      <c r="E81" s="162"/>
    </row>
    <row r="82" spans="3:5" s="161" customFormat="1">
      <c r="C82" s="162"/>
      <c r="D82" s="162"/>
      <c r="E82" s="162"/>
    </row>
    <row r="83" spans="3:5" s="161" customFormat="1">
      <c r="C83" s="162"/>
      <c r="D83" s="162"/>
      <c r="E83" s="162"/>
    </row>
    <row r="84" spans="3:5" s="161" customFormat="1">
      <c r="C84" s="162"/>
      <c r="D84" s="162"/>
      <c r="E84" s="162"/>
    </row>
    <row r="85" spans="3:5" s="161" customFormat="1">
      <c r="C85" s="162"/>
      <c r="D85" s="162"/>
      <c r="E85" s="162"/>
    </row>
    <row r="86" spans="3:5" s="161" customFormat="1">
      <c r="C86" s="162"/>
      <c r="D86" s="162"/>
      <c r="E86" s="162"/>
    </row>
    <row r="87" spans="3:5" s="161" customFormat="1">
      <c r="C87" s="162"/>
      <c r="D87" s="162"/>
      <c r="E87" s="162"/>
    </row>
    <row r="88" spans="3:5" s="161" customFormat="1">
      <c r="C88" s="162"/>
      <c r="D88" s="162"/>
      <c r="E88" s="162"/>
    </row>
    <row r="89" spans="3:5" s="161" customFormat="1">
      <c r="C89" s="162"/>
      <c r="D89" s="162"/>
      <c r="E89" s="162"/>
    </row>
    <row r="90" spans="3:5" s="161" customFormat="1">
      <c r="C90" s="162"/>
      <c r="D90" s="162"/>
      <c r="E90" s="162"/>
    </row>
    <row r="91" spans="3:5" s="161" customFormat="1">
      <c r="C91" s="162"/>
      <c r="D91" s="162"/>
      <c r="E91" s="162"/>
    </row>
    <row r="92" spans="3:5" s="161" customFormat="1">
      <c r="C92" s="162"/>
      <c r="D92" s="162"/>
      <c r="E92" s="162"/>
    </row>
    <row r="93" spans="3:5" s="161" customFormat="1">
      <c r="C93" s="162"/>
      <c r="D93" s="162"/>
      <c r="E93" s="162"/>
    </row>
    <row r="94" spans="3:5" s="161" customFormat="1">
      <c r="C94" s="162"/>
      <c r="D94" s="162"/>
      <c r="E94" s="162"/>
    </row>
    <row r="95" spans="3:5" s="161" customFormat="1">
      <c r="C95" s="162"/>
      <c r="D95" s="162"/>
      <c r="E95" s="162"/>
    </row>
    <row r="96" spans="3:5" s="161" customFormat="1">
      <c r="C96" s="162"/>
      <c r="D96" s="162"/>
      <c r="E96" s="162"/>
    </row>
    <row r="97" spans="3:5" s="161" customFormat="1">
      <c r="C97" s="162"/>
      <c r="D97" s="162"/>
      <c r="E97" s="162"/>
    </row>
    <row r="98" spans="3:5" s="161" customFormat="1">
      <c r="C98" s="162"/>
      <c r="D98" s="162"/>
      <c r="E98" s="162"/>
    </row>
    <row r="99" spans="3:5" s="161" customFormat="1">
      <c r="C99" s="162"/>
      <c r="D99" s="162"/>
      <c r="E99" s="162"/>
    </row>
    <row r="100" spans="3:5" s="161" customFormat="1">
      <c r="C100" s="162"/>
      <c r="D100" s="162"/>
      <c r="E100" s="162"/>
    </row>
    <row r="101" spans="3:5" s="161" customFormat="1">
      <c r="C101" s="162"/>
      <c r="D101" s="162"/>
      <c r="E101" s="162"/>
    </row>
    <row r="102" spans="3:5" s="161" customFormat="1">
      <c r="C102" s="162"/>
      <c r="D102" s="162"/>
      <c r="E102" s="162"/>
    </row>
    <row r="103" spans="3:5" s="161" customFormat="1">
      <c r="C103" s="162"/>
      <c r="D103" s="162"/>
      <c r="E103" s="162"/>
    </row>
    <row r="104" spans="3:5" s="161" customFormat="1">
      <c r="C104" s="162"/>
      <c r="D104" s="162"/>
      <c r="E104" s="162"/>
    </row>
    <row r="105" spans="3:5" s="161" customFormat="1">
      <c r="C105" s="162"/>
      <c r="D105" s="162"/>
      <c r="E105" s="162"/>
    </row>
    <row r="106" spans="3:5" s="161" customFormat="1">
      <c r="C106" s="162"/>
      <c r="D106" s="162"/>
      <c r="E106" s="162"/>
    </row>
    <row r="107" spans="3:5" s="161" customFormat="1">
      <c r="C107" s="162"/>
      <c r="D107" s="162"/>
      <c r="E107" s="162"/>
    </row>
    <row r="108" spans="3:5" s="161" customFormat="1">
      <c r="C108" s="162"/>
      <c r="D108" s="162"/>
      <c r="E108" s="162"/>
    </row>
    <row r="109" spans="3:5" s="161" customFormat="1">
      <c r="C109" s="162"/>
      <c r="D109" s="162"/>
      <c r="E109" s="162"/>
    </row>
    <row r="110" spans="3:5" s="161" customFormat="1">
      <c r="C110" s="162"/>
      <c r="D110" s="162"/>
      <c r="E110" s="162"/>
    </row>
    <row r="111" spans="3:5" s="161" customFormat="1">
      <c r="C111" s="162"/>
      <c r="D111" s="162"/>
      <c r="E111" s="162"/>
    </row>
    <row r="112" spans="3:5" s="161" customFormat="1">
      <c r="C112" s="162"/>
      <c r="D112" s="162"/>
      <c r="E112" s="162"/>
    </row>
    <row r="113" spans="3:5" s="161" customFormat="1">
      <c r="C113" s="162"/>
      <c r="D113" s="162"/>
      <c r="E113" s="162"/>
    </row>
    <row r="114" spans="3:5" s="161" customFormat="1">
      <c r="C114" s="162"/>
      <c r="D114" s="162"/>
      <c r="E114" s="162"/>
    </row>
    <row r="115" spans="3:5" s="161" customFormat="1">
      <c r="C115" s="162"/>
      <c r="D115" s="162"/>
      <c r="E115" s="162"/>
    </row>
    <row r="116" spans="3:5" s="161" customFormat="1">
      <c r="C116" s="162"/>
      <c r="D116" s="162"/>
      <c r="E116" s="162"/>
    </row>
    <row r="117" spans="3:5" s="161" customFormat="1">
      <c r="C117" s="162"/>
      <c r="D117" s="162"/>
      <c r="E117" s="162"/>
    </row>
    <row r="118" spans="3:5" s="161" customFormat="1">
      <c r="C118" s="162"/>
      <c r="D118" s="162"/>
      <c r="E118" s="162"/>
    </row>
    <row r="119" spans="3:5" s="161" customFormat="1">
      <c r="C119" s="162"/>
      <c r="D119" s="162"/>
      <c r="E119" s="162"/>
    </row>
    <row r="120" spans="3:5" s="161" customFormat="1">
      <c r="C120" s="162"/>
      <c r="D120" s="162"/>
      <c r="E120" s="162"/>
    </row>
    <row r="121" spans="3:5" s="161" customFormat="1">
      <c r="C121" s="162"/>
      <c r="D121" s="162"/>
      <c r="E121" s="162"/>
    </row>
    <row r="122" spans="3:5" s="161" customFormat="1">
      <c r="C122" s="162"/>
      <c r="D122" s="162"/>
      <c r="E122" s="162"/>
    </row>
    <row r="123" spans="3:5" s="161" customFormat="1">
      <c r="C123" s="162"/>
      <c r="D123" s="162"/>
      <c r="E123" s="162"/>
    </row>
    <row r="124" spans="3:5" s="161" customFormat="1">
      <c r="C124" s="162"/>
      <c r="D124" s="162"/>
      <c r="E124" s="162"/>
    </row>
    <row r="125" spans="3:5" s="161" customFormat="1">
      <c r="C125" s="162"/>
      <c r="D125" s="162"/>
      <c r="E125" s="162"/>
    </row>
    <row r="126" spans="3:5" s="161" customFormat="1">
      <c r="C126" s="162"/>
      <c r="D126" s="162"/>
      <c r="E126" s="162"/>
    </row>
    <row r="127" spans="3:5" s="161" customFormat="1">
      <c r="C127" s="162"/>
      <c r="D127" s="162"/>
      <c r="E127" s="162"/>
    </row>
    <row r="128" spans="3:5" s="161" customFormat="1">
      <c r="C128" s="162"/>
      <c r="D128" s="162"/>
      <c r="E128" s="162"/>
    </row>
    <row r="129" spans="3:5" s="161" customFormat="1">
      <c r="C129" s="162"/>
      <c r="D129" s="162"/>
      <c r="E129" s="162"/>
    </row>
    <row r="130" spans="3:5" s="161" customFormat="1">
      <c r="C130" s="162"/>
      <c r="D130" s="162"/>
      <c r="E130" s="162"/>
    </row>
    <row r="131" spans="3:5" s="161" customFormat="1">
      <c r="C131" s="162"/>
      <c r="D131" s="162"/>
      <c r="E131" s="162"/>
    </row>
    <row r="132" spans="3:5" s="161" customFormat="1">
      <c r="C132" s="162"/>
      <c r="D132" s="162"/>
      <c r="E132" s="162"/>
    </row>
    <row r="133" spans="3:5" s="161" customFormat="1">
      <c r="C133" s="162"/>
      <c r="D133" s="162"/>
      <c r="E133" s="162"/>
    </row>
    <row r="134" spans="3:5" s="161" customFormat="1">
      <c r="C134" s="162"/>
      <c r="D134" s="162"/>
      <c r="E134" s="162"/>
    </row>
    <row r="135" spans="3:5" s="161" customFormat="1">
      <c r="C135" s="162"/>
      <c r="D135" s="162"/>
      <c r="E135" s="162"/>
    </row>
    <row r="136" spans="3:5" s="161" customFormat="1">
      <c r="C136" s="162"/>
      <c r="D136" s="162"/>
      <c r="E136" s="162"/>
    </row>
    <row r="137" spans="3:5" s="161" customFormat="1">
      <c r="C137" s="162"/>
      <c r="D137" s="162"/>
      <c r="E137" s="162"/>
    </row>
    <row r="138" spans="3:5" s="161" customFormat="1">
      <c r="C138" s="162"/>
      <c r="D138" s="162"/>
      <c r="E138" s="162"/>
    </row>
    <row r="139" spans="3:5" s="161" customFormat="1">
      <c r="C139" s="162"/>
      <c r="D139" s="162"/>
      <c r="E139" s="162"/>
    </row>
    <row r="140" spans="3:5" s="161" customFormat="1">
      <c r="C140" s="162"/>
      <c r="D140" s="162"/>
      <c r="E140" s="162"/>
    </row>
    <row r="141" spans="3:5" s="161" customFormat="1">
      <c r="C141" s="162"/>
      <c r="D141" s="162"/>
      <c r="E141" s="162"/>
    </row>
    <row r="142" spans="3:5" s="161" customFormat="1">
      <c r="C142" s="162"/>
      <c r="D142" s="162"/>
      <c r="E142" s="162"/>
    </row>
    <row r="143" spans="3:5" s="161" customFormat="1">
      <c r="C143" s="162"/>
      <c r="D143" s="162"/>
      <c r="E143" s="162"/>
    </row>
    <row r="144" spans="3:5" s="161" customFormat="1">
      <c r="C144" s="162"/>
      <c r="D144" s="162"/>
      <c r="E144" s="162"/>
    </row>
    <row r="145" spans="3:5" s="161" customFormat="1">
      <c r="C145" s="162"/>
      <c r="D145" s="162"/>
      <c r="E145" s="162"/>
    </row>
    <row r="146" spans="3:5" s="161" customFormat="1">
      <c r="C146" s="162"/>
      <c r="D146" s="162"/>
      <c r="E146" s="162"/>
    </row>
    <row r="147" spans="3:5" s="161" customFormat="1">
      <c r="C147" s="162"/>
      <c r="D147" s="162"/>
      <c r="E147" s="162"/>
    </row>
    <row r="148" spans="3:5" s="161" customFormat="1">
      <c r="C148" s="162"/>
      <c r="D148" s="162"/>
      <c r="E148" s="162"/>
    </row>
    <row r="149" spans="3:5" s="161" customFormat="1">
      <c r="C149" s="162"/>
      <c r="D149" s="162"/>
      <c r="E149" s="162"/>
    </row>
    <row r="150" spans="3:5" s="161" customFormat="1">
      <c r="C150" s="162"/>
      <c r="D150" s="162"/>
      <c r="E150" s="162"/>
    </row>
    <row r="151" spans="3:5" s="161" customFormat="1">
      <c r="C151" s="162"/>
      <c r="D151" s="162"/>
      <c r="E151" s="162"/>
    </row>
    <row r="152" spans="3:5" s="161" customFormat="1">
      <c r="C152" s="162"/>
      <c r="D152" s="162"/>
      <c r="E152" s="162"/>
    </row>
    <row r="153" spans="3:5" s="161" customFormat="1">
      <c r="C153" s="162"/>
      <c r="D153" s="162"/>
      <c r="E153" s="162"/>
    </row>
    <row r="154" spans="3:5" s="161" customFormat="1">
      <c r="C154" s="162"/>
      <c r="D154" s="162"/>
      <c r="E154" s="162"/>
    </row>
    <row r="155" spans="3:5" s="161" customFormat="1">
      <c r="C155" s="162"/>
      <c r="D155" s="162"/>
      <c r="E155" s="162"/>
    </row>
    <row r="156" spans="3:5" s="161" customFormat="1">
      <c r="C156" s="162"/>
      <c r="D156" s="162"/>
      <c r="E156" s="162"/>
    </row>
    <row r="157" spans="3:5" s="161" customFormat="1">
      <c r="C157" s="162"/>
      <c r="D157" s="162"/>
      <c r="E157" s="162"/>
    </row>
    <row r="158" spans="3:5" s="161" customFormat="1">
      <c r="C158" s="162"/>
      <c r="D158" s="162"/>
      <c r="E158" s="162"/>
    </row>
    <row r="159" spans="3:5" s="161" customFormat="1">
      <c r="C159" s="162"/>
      <c r="D159" s="162"/>
      <c r="E159" s="162"/>
    </row>
    <row r="160" spans="3:5" s="161" customFormat="1">
      <c r="C160" s="162"/>
      <c r="D160" s="162"/>
      <c r="E160" s="162"/>
    </row>
    <row r="161" spans="3:5" s="161" customFormat="1">
      <c r="C161" s="162"/>
      <c r="D161" s="162"/>
      <c r="E161" s="162"/>
    </row>
    <row r="162" spans="3:5" s="161" customFormat="1">
      <c r="C162" s="162"/>
      <c r="D162" s="162"/>
      <c r="E162" s="162"/>
    </row>
    <row r="163" spans="3:5" s="161" customFormat="1">
      <c r="C163" s="162"/>
      <c r="D163" s="162"/>
      <c r="E163" s="162"/>
    </row>
    <row r="164" spans="3:5" s="161" customFormat="1">
      <c r="C164" s="162"/>
      <c r="D164" s="162"/>
      <c r="E164" s="162"/>
    </row>
    <row r="165" spans="3:5" s="161" customFormat="1">
      <c r="C165" s="162"/>
      <c r="D165" s="162"/>
      <c r="E165" s="162"/>
    </row>
    <row r="166" spans="3:5" s="161" customFormat="1">
      <c r="C166" s="162"/>
      <c r="D166" s="162"/>
      <c r="E166" s="162"/>
    </row>
    <row r="167" spans="3:5" s="161" customFormat="1">
      <c r="C167" s="162"/>
      <c r="D167" s="162"/>
      <c r="E167" s="162"/>
    </row>
    <row r="168" spans="3:5" s="161" customFormat="1">
      <c r="C168" s="162"/>
      <c r="D168" s="162"/>
      <c r="E168" s="162"/>
    </row>
    <row r="169" spans="3:5" s="161" customFormat="1">
      <c r="C169" s="162"/>
      <c r="D169" s="162"/>
      <c r="E169" s="162"/>
    </row>
    <row r="170" spans="3:5" s="161" customFormat="1">
      <c r="C170" s="162"/>
      <c r="D170" s="162"/>
      <c r="E170" s="162"/>
    </row>
    <row r="171" spans="3:5" s="161" customFormat="1">
      <c r="C171" s="162"/>
      <c r="D171" s="162"/>
      <c r="E171" s="162"/>
    </row>
    <row r="172" spans="3:5" s="161" customFormat="1">
      <c r="C172" s="162"/>
      <c r="D172" s="162"/>
      <c r="E172" s="162"/>
    </row>
    <row r="173" spans="3:5" s="161" customFormat="1">
      <c r="C173" s="162"/>
      <c r="D173" s="162"/>
      <c r="E173" s="162"/>
    </row>
    <row r="174" spans="3:5" s="161" customFormat="1">
      <c r="C174" s="162"/>
      <c r="D174" s="162"/>
      <c r="E174" s="162"/>
    </row>
    <row r="175" spans="3:5" s="161" customFormat="1">
      <c r="C175" s="162"/>
      <c r="D175" s="162"/>
      <c r="E175" s="162"/>
    </row>
    <row r="176" spans="3:5" s="161" customFormat="1">
      <c r="C176" s="162"/>
      <c r="D176" s="162"/>
      <c r="E176" s="162"/>
    </row>
    <row r="177" spans="3:5" s="161" customFormat="1">
      <c r="C177" s="162"/>
      <c r="D177" s="162"/>
      <c r="E177" s="162"/>
    </row>
    <row r="178" spans="3:5" s="161" customFormat="1">
      <c r="C178" s="162"/>
      <c r="D178" s="162"/>
      <c r="E178" s="162"/>
    </row>
    <row r="179" spans="3:5" s="161" customFormat="1">
      <c r="C179" s="162"/>
      <c r="D179" s="162"/>
      <c r="E179" s="162"/>
    </row>
    <row r="180" spans="3:5" s="161" customFormat="1">
      <c r="C180" s="162"/>
      <c r="D180" s="162"/>
      <c r="E180" s="162"/>
    </row>
    <row r="181" spans="3:5" s="161" customFormat="1">
      <c r="C181" s="162"/>
      <c r="D181" s="162"/>
      <c r="E181" s="162"/>
    </row>
    <row r="182" spans="3:5" s="161" customFormat="1">
      <c r="C182" s="162"/>
      <c r="D182" s="162"/>
      <c r="E182" s="162"/>
    </row>
    <row r="183" spans="3:5" s="161" customFormat="1">
      <c r="C183" s="162"/>
      <c r="D183" s="162"/>
      <c r="E183" s="162"/>
    </row>
    <row r="184" spans="3:5" s="161" customFormat="1">
      <c r="C184" s="162"/>
      <c r="D184" s="162"/>
      <c r="E184" s="162"/>
    </row>
    <row r="185" spans="3:5" s="161" customFormat="1">
      <c r="C185" s="162"/>
      <c r="D185" s="162"/>
      <c r="E185" s="162"/>
    </row>
    <row r="186" spans="3:5" s="161" customFormat="1">
      <c r="C186" s="162"/>
      <c r="D186" s="162"/>
      <c r="E186" s="162"/>
    </row>
    <row r="187" spans="3:5" s="161" customFormat="1">
      <c r="C187" s="162"/>
      <c r="D187" s="162"/>
      <c r="E187" s="162"/>
    </row>
    <row r="188" spans="3:5" s="161" customFormat="1">
      <c r="C188" s="162"/>
      <c r="D188" s="162"/>
      <c r="E188" s="162"/>
    </row>
    <row r="189" spans="3:5" s="161" customFormat="1">
      <c r="C189" s="162"/>
      <c r="D189" s="162"/>
      <c r="E189" s="162"/>
    </row>
    <row r="190" spans="3:5" s="161" customFormat="1">
      <c r="C190" s="162"/>
      <c r="D190" s="162"/>
      <c r="E190" s="162"/>
    </row>
    <row r="191" spans="3:5" s="161" customFormat="1">
      <c r="C191" s="162"/>
      <c r="D191" s="162"/>
      <c r="E191" s="162"/>
    </row>
    <row r="192" spans="3:5" s="161" customFormat="1">
      <c r="C192" s="162"/>
      <c r="D192" s="162"/>
      <c r="E192" s="162"/>
    </row>
    <row r="193" spans="3:5" s="161" customFormat="1">
      <c r="C193" s="162"/>
      <c r="D193" s="162"/>
      <c r="E193" s="162"/>
    </row>
    <row r="194" spans="3:5" s="161" customFormat="1">
      <c r="C194" s="162"/>
      <c r="D194" s="162"/>
      <c r="E194" s="162"/>
    </row>
    <row r="195" spans="3:5" s="161" customFormat="1">
      <c r="C195" s="162"/>
      <c r="D195" s="162"/>
      <c r="E195" s="162"/>
    </row>
    <row r="196" spans="3:5" s="161" customFormat="1">
      <c r="C196" s="162"/>
      <c r="D196" s="162"/>
      <c r="E196" s="162"/>
    </row>
    <row r="197" spans="3:5" s="161" customFormat="1">
      <c r="C197" s="162"/>
      <c r="D197" s="162"/>
      <c r="E197" s="162"/>
    </row>
    <row r="198" spans="3:5" s="161" customFormat="1">
      <c r="C198" s="162"/>
      <c r="D198" s="162"/>
      <c r="E198" s="162"/>
    </row>
    <row r="199" spans="3:5" s="161" customFormat="1">
      <c r="C199" s="162"/>
      <c r="D199" s="162"/>
      <c r="E199" s="162"/>
    </row>
    <row r="200" spans="3:5" s="161" customFormat="1">
      <c r="C200" s="162"/>
      <c r="D200" s="162"/>
      <c r="E200" s="162"/>
    </row>
    <row r="201" spans="3:5" s="161" customFormat="1">
      <c r="C201" s="162"/>
      <c r="D201" s="162"/>
      <c r="E201" s="162"/>
    </row>
    <row r="202" spans="3:5" s="161" customFormat="1">
      <c r="C202" s="162"/>
      <c r="D202" s="162"/>
      <c r="E202" s="162"/>
    </row>
    <row r="203" spans="3:5" s="161" customFormat="1">
      <c r="C203" s="162"/>
      <c r="D203" s="162"/>
      <c r="E203" s="162"/>
    </row>
    <row r="204" spans="3:5" s="161" customFormat="1">
      <c r="C204" s="162"/>
      <c r="D204" s="162"/>
      <c r="E204" s="162"/>
    </row>
    <row r="205" spans="3:5" s="161" customFormat="1">
      <c r="C205" s="162"/>
      <c r="D205" s="162"/>
      <c r="E205" s="162"/>
    </row>
    <row r="206" spans="3:5" s="161" customFormat="1">
      <c r="C206" s="162"/>
      <c r="D206" s="162"/>
      <c r="E206" s="162"/>
    </row>
    <row r="207" spans="3:5" s="161" customFormat="1">
      <c r="C207" s="162"/>
      <c r="D207" s="162"/>
      <c r="E207" s="162"/>
    </row>
    <row r="208" spans="3:5" s="161" customFormat="1">
      <c r="C208" s="162"/>
      <c r="D208" s="162"/>
      <c r="E208" s="162"/>
    </row>
    <row r="209" spans="3:5" s="161" customFormat="1">
      <c r="C209" s="162"/>
      <c r="D209" s="162"/>
      <c r="E209" s="162"/>
    </row>
    <row r="210" spans="3:5" s="161" customFormat="1">
      <c r="C210" s="162"/>
      <c r="D210" s="162"/>
      <c r="E210" s="162"/>
    </row>
    <row r="211" spans="3:5" s="161" customFormat="1">
      <c r="C211" s="162"/>
      <c r="D211" s="162"/>
      <c r="E211" s="162"/>
    </row>
    <row r="212" spans="3:5" s="161" customFormat="1">
      <c r="C212" s="162"/>
      <c r="D212" s="162"/>
      <c r="E212" s="162"/>
    </row>
    <row r="213" spans="3:5" s="161" customFormat="1">
      <c r="C213" s="162"/>
      <c r="D213" s="162"/>
      <c r="E213" s="162"/>
    </row>
    <row r="214" spans="3:5" s="161" customFormat="1">
      <c r="C214" s="162"/>
      <c r="D214" s="162"/>
      <c r="E214" s="162"/>
    </row>
    <row r="215" spans="3:5" s="161" customFormat="1">
      <c r="C215" s="162"/>
      <c r="D215" s="162"/>
      <c r="E215" s="162"/>
    </row>
    <row r="216" spans="3:5" s="161" customFormat="1">
      <c r="C216" s="162"/>
      <c r="D216" s="162"/>
      <c r="E216" s="162"/>
    </row>
    <row r="217" spans="3:5" s="161" customFormat="1">
      <c r="C217" s="162"/>
      <c r="D217" s="162"/>
      <c r="E217" s="162"/>
    </row>
    <row r="218" spans="3:5" s="161" customFormat="1">
      <c r="C218" s="162"/>
      <c r="D218" s="162"/>
      <c r="E218" s="162"/>
    </row>
    <row r="219" spans="3:5" s="161" customFormat="1">
      <c r="C219" s="162"/>
      <c r="D219" s="162"/>
      <c r="E219" s="162"/>
    </row>
    <row r="220" spans="3:5" s="161" customFormat="1">
      <c r="C220" s="162"/>
      <c r="D220" s="162"/>
      <c r="E220" s="162"/>
    </row>
    <row r="221" spans="3:5" s="161" customFormat="1">
      <c r="C221" s="162"/>
      <c r="D221" s="162"/>
      <c r="E221" s="162"/>
    </row>
    <row r="222" spans="3:5" s="161" customFormat="1">
      <c r="C222" s="162"/>
      <c r="D222" s="162"/>
      <c r="E222" s="162"/>
    </row>
    <row r="223" spans="3:5" s="161" customFormat="1">
      <c r="C223" s="162"/>
      <c r="D223" s="162"/>
      <c r="E223" s="162"/>
    </row>
    <row r="224" spans="3:5" s="161" customFormat="1">
      <c r="C224" s="162"/>
      <c r="D224" s="162"/>
      <c r="E224" s="162"/>
    </row>
    <row r="225" spans="3:5" s="161" customFormat="1">
      <c r="C225" s="162"/>
      <c r="D225" s="162"/>
      <c r="E225" s="162"/>
    </row>
    <row r="226" spans="3:5" s="161" customFormat="1">
      <c r="C226" s="162"/>
      <c r="D226" s="162"/>
      <c r="E226" s="162"/>
    </row>
    <row r="227" spans="3:5" s="161" customFormat="1">
      <c r="C227" s="162"/>
      <c r="D227" s="162"/>
      <c r="E227" s="162"/>
    </row>
    <row r="228" spans="3:5" s="161" customFormat="1">
      <c r="C228" s="162"/>
      <c r="D228" s="162"/>
      <c r="E228" s="162"/>
    </row>
    <row r="229" spans="3:5" s="161" customFormat="1">
      <c r="C229" s="162"/>
      <c r="D229" s="162"/>
      <c r="E229" s="162"/>
    </row>
    <row r="230" spans="3:5" s="161" customFormat="1">
      <c r="C230" s="162"/>
      <c r="D230" s="162"/>
      <c r="E230" s="162"/>
    </row>
    <row r="231" spans="3:5" s="161" customFormat="1">
      <c r="C231" s="162"/>
      <c r="D231" s="162"/>
      <c r="E231" s="162"/>
    </row>
    <row r="232" spans="3:5" s="161" customFormat="1">
      <c r="C232" s="162"/>
      <c r="D232" s="162"/>
      <c r="E232" s="162"/>
    </row>
    <row r="233" spans="3:5" s="161" customFormat="1">
      <c r="C233" s="162"/>
      <c r="D233" s="162"/>
      <c r="E233" s="162"/>
    </row>
    <row r="234" spans="3:5" s="161" customFormat="1">
      <c r="C234" s="162"/>
      <c r="D234" s="162"/>
      <c r="E234" s="162"/>
    </row>
    <row r="235" spans="3:5" s="161" customFormat="1">
      <c r="C235" s="162"/>
      <c r="D235" s="162"/>
      <c r="E235" s="162"/>
    </row>
    <row r="236" spans="3:5" s="161" customFormat="1">
      <c r="C236" s="162"/>
      <c r="D236" s="162"/>
      <c r="E236" s="162"/>
    </row>
    <row r="237" spans="3:5" s="161" customFormat="1">
      <c r="C237" s="162"/>
      <c r="D237" s="162"/>
      <c r="E237" s="162"/>
    </row>
    <row r="238" spans="3:5" s="161" customFormat="1">
      <c r="C238" s="162"/>
      <c r="D238" s="162"/>
      <c r="E238" s="162"/>
    </row>
    <row r="239" spans="3:5" s="161" customFormat="1">
      <c r="C239" s="162"/>
      <c r="D239" s="162"/>
      <c r="E239" s="162"/>
    </row>
    <row r="240" spans="3:5" s="161" customFormat="1">
      <c r="C240" s="162"/>
      <c r="D240" s="162"/>
      <c r="E240" s="162"/>
    </row>
    <row r="241" spans="3:5" s="161" customFormat="1">
      <c r="C241" s="162"/>
      <c r="D241" s="162"/>
      <c r="E241" s="162"/>
    </row>
    <row r="242" spans="3:5" s="161" customFormat="1">
      <c r="C242" s="162"/>
      <c r="D242" s="162"/>
      <c r="E242" s="162"/>
    </row>
    <row r="243" spans="3:5" s="161" customFormat="1">
      <c r="C243" s="162"/>
      <c r="D243" s="162"/>
      <c r="E243" s="162"/>
    </row>
    <row r="244" spans="3:5" s="161" customFormat="1">
      <c r="C244" s="162"/>
      <c r="D244" s="162"/>
      <c r="E244" s="162"/>
    </row>
    <row r="245" spans="3:5" s="161" customFormat="1">
      <c r="C245" s="162"/>
      <c r="D245" s="162"/>
      <c r="E245" s="162"/>
    </row>
    <row r="246" spans="3:5" s="161" customFormat="1">
      <c r="C246" s="162"/>
      <c r="D246" s="162"/>
      <c r="E246" s="162"/>
    </row>
    <row r="247" spans="3:5" s="161" customFormat="1">
      <c r="C247" s="162"/>
      <c r="D247" s="162"/>
      <c r="E247" s="162"/>
    </row>
    <row r="248" spans="3:5" s="161" customFormat="1">
      <c r="C248" s="162"/>
      <c r="D248" s="162"/>
      <c r="E248" s="162"/>
    </row>
    <row r="249" spans="3:5" s="161" customFormat="1">
      <c r="C249" s="162"/>
      <c r="D249" s="162"/>
      <c r="E249" s="162"/>
    </row>
    <row r="250" spans="3:5" s="161" customFormat="1">
      <c r="C250" s="162"/>
      <c r="D250" s="162"/>
      <c r="E250" s="162"/>
    </row>
    <row r="251" spans="3:5" s="161" customFormat="1">
      <c r="C251" s="162"/>
      <c r="D251" s="162"/>
      <c r="E251" s="162"/>
    </row>
    <row r="252" spans="3:5" s="161" customFormat="1">
      <c r="C252" s="162"/>
      <c r="D252" s="162"/>
      <c r="E252" s="162"/>
    </row>
    <row r="253" spans="3:5" s="161" customFormat="1">
      <c r="C253" s="162"/>
      <c r="D253" s="162"/>
      <c r="E253" s="162"/>
    </row>
    <row r="254" spans="3:5" s="161" customFormat="1">
      <c r="C254" s="162"/>
      <c r="D254" s="162"/>
      <c r="E254" s="162"/>
    </row>
    <row r="255" spans="3:5" s="161" customFormat="1">
      <c r="C255" s="162"/>
      <c r="D255" s="162"/>
      <c r="E255" s="162"/>
    </row>
    <row r="256" spans="3:5" s="161" customFormat="1">
      <c r="C256" s="162"/>
      <c r="D256" s="162"/>
      <c r="E256" s="162"/>
    </row>
    <row r="257" spans="3:5" s="161" customFormat="1">
      <c r="C257" s="162"/>
      <c r="D257" s="162"/>
      <c r="E257" s="162"/>
    </row>
    <row r="258" spans="3:5" s="161" customFormat="1">
      <c r="C258" s="162"/>
      <c r="D258" s="162"/>
      <c r="E258" s="162"/>
    </row>
    <row r="259" spans="3:5" s="161" customFormat="1">
      <c r="C259" s="162"/>
      <c r="D259" s="162"/>
      <c r="E259" s="162"/>
    </row>
    <row r="260" spans="3:5" s="161" customFormat="1">
      <c r="C260" s="162"/>
      <c r="D260" s="162"/>
      <c r="E260" s="162"/>
    </row>
    <row r="261" spans="3:5" s="161" customFormat="1">
      <c r="C261" s="162"/>
      <c r="D261" s="162"/>
      <c r="E261" s="162"/>
    </row>
    <row r="262" spans="3:5" s="161" customFormat="1">
      <c r="C262" s="162"/>
      <c r="D262" s="162"/>
      <c r="E262" s="162"/>
    </row>
    <row r="263" spans="3:5" s="161" customFormat="1">
      <c r="C263" s="162"/>
      <c r="D263" s="162"/>
      <c r="E263" s="162"/>
    </row>
    <row r="264" spans="3:5" s="161" customFormat="1">
      <c r="C264" s="162"/>
      <c r="D264" s="162"/>
      <c r="E264" s="162"/>
    </row>
    <row r="265" spans="3:5" s="161" customFormat="1">
      <c r="C265" s="162"/>
      <c r="D265" s="162"/>
      <c r="E265" s="162"/>
    </row>
    <row r="266" spans="3:5" s="161" customFormat="1">
      <c r="C266" s="162"/>
      <c r="D266" s="162"/>
      <c r="E266" s="162"/>
    </row>
    <row r="267" spans="3:5" s="161" customFormat="1">
      <c r="C267" s="162"/>
      <c r="D267" s="162"/>
      <c r="E267" s="162"/>
    </row>
    <row r="268" spans="3:5" s="161" customFormat="1">
      <c r="C268" s="162"/>
      <c r="D268" s="162"/>
      <c r="E268" s="162"/>
    </row>
    <row r="269" spans="3:5" s="161" customFormat="1">
      <c r="C269" s="162"/>
      <c r="D269" s="162"/>
      <c r="E269" s="162"/>
    </row>
    <row r="270" spans="3:5" s="161" customFormat="1">
      <c r="C270" s="162"/>
      <c r="D270" s="162"/>
      <c r="E270" s="162"/>
    </row>
    <row r="271" spans="3:5" s="161" customFormat="1">
      <c r="C271" s="162"/>
      <c r="D271" s="162"/>
      <c r="E271" s="162"/>
    </row>
    <row r="272" spans="3:5" s="161" customFormat="1">
      <c r="C272" s="162"/>
      <c r="D272" s="162"/>
      <c r="E272" s="162"/>
    </row>
    <row r="273" spans="3:5" s="161" customFormat="1">
      <c r="C273" s="162"/>
      <c r="D273" s="162"/>
      <c r="E273" s="162"/>
    </row>
    <row r="274" spans="3:5" s="161" customFormat="1">
      <c r="C274" s="162"/>
      <c r="D274" s="162"/>
      <c r="E274" s="162"/>
    </row>
    <row r="275" spans="3:5" s="161" customFormat="1">
      <c r="C275" s="162"/>
      <c r="D275" s="162"/>
      <c r="E275" s="162"/>
    </row>
    <row r="276" spans="3:5" s="161" customFormat="1">
      <c r="C276" s="162"/>
      <c r="D276" s="162"/>
      <c r="E276" s="162"/>
    </row>
    <row r="277" spans="3:5" s="161" customFormat="1">
      <c r="C277" s="162"/>
      <c r="D277" s="162"/>
      <c r="E277" s="162"/>
    </row>
    <row r="278" spans="3:5" s="161" customFormat="1">
      <c r="C278" s="162"/>
      <c r="D278" s="162"/>
      <c r="E278" s="162"/>
    </row>
    <row r="279" spans="3:5" s="161" customFormat="1">
      <c r="C279" s="162"/>
      <c r="D279" s="162"/>
      <c r="E279" s="162"/>
    </row>
    <row r="280" spans="3:5" s="161" customFormat="1">
      <c r="C280" s="162"/>
      <c r="D280" s="162"/>
      <c r="E280" s="162"/>
    </row>
    <row r="281" spans="3:5" s="161" customFormat="1">
      <c r="C281" s="162"/>
      <c r="D281" s="162"/>
      <c r="E281" s="162"/>
    </row>
    <row r="282" spans="3:5" s="161" customFormat="1">
      <c r="C282" s="162"/>
      <c r="D282" s="162"/>
      <c r="E282" s="162"/>
    </row>
    <row r="283" spans="3:5" s="161" customFormat="1">
      <c r="C283" s="162"/>
      <c r="D283" s="162"/>
      <c r="E283" s="162"/>
    </row>
    <row r="284" spans="3:5" s="161" customFormat="1">
      <c r="C284" s="162"/>
      <c r="D284" s="162"/>
      <c r="E284" s="162"/>
    </row>
    <row r="285" spans="3:5" s="161" customFormat="1">
      <c r="C285" s="162"/>
      <c r="D285" s="162"/>
      <c r="E285" s="162"/>
    </row>
    <row r="286" spans="3:5" s="161" customFormat="1">
      <c r="C286" s="162"/>
      <c r="D286" s="162"/>
      <c r="E286" s="162"/>
    </row>
    <row r="287" spans="3:5" s="161" customFormat="1">
      <c r="C287" s="162"/>
      <c r="D287" s="162"/>
      <c r="E287" s="162"/>
    </row>
    <row r="288" spans="3:5" s="161" customFormat="1">
      <c r="C288" s="162"/>
      <c r="D288" s="162"/>
      <c r="E288" s="162"/>
    </row>
    <row r="289" spans="3:5" s="161" customFormat="1">
      <c r="C289" s="162"/>
      <c r="D289" s="162"/>
      <c r="E289" s="162"/>
    </row>
    <row r="290" spans="3:5" s="161" customFormat="1">
      <c r="C290" s="162"/>
      <c r="D290" s="162"/>
      <c r="E290" s="162"/>
    </row>
    <row r="291" spans="3:5" s="161" customFormat="1">
      <c r="C291" s="162"/>
      <c r="D291" s="162"/>
      <c r="E291" s="162"/>
    </row>
    <row r="292" spans="3:5" s="161" customFormat="1">
      <c r="C292" s="162"/>
      <c r="D292" s="162"/>
      <c r="E292" s="162"/>
    </row>
    <row r="293" spans="3:5" s="161" customFormat="1">
      <c r="C293" s="162"/>
      <c r="D293" s="162"/>
      <c r="E293" s="162"/>
    </row>
    <row r="294" spans="3:5" s="161" customFormat="1">
      <c r="C294" s="162"/>
      <c r="D294" s="162"/>
      <c r="E294" s="162"/>
    </row>
    <row r="295" spans="3:5" s="161" customFormat="1">
      <c r="C295" s="162"/>
      <c r="D295" s="162"/>
      <c r="E295" s="162"/>
    </row>
    <row r="296" spans="3:5" s="161" customFormat="1">
      <c r="C296" s="162"/>
      <c r="D296" s="162"/>
      <c r="E296" s="162"/>
    </row>
    <row r="297" spans="3:5" s="161" customFormat="1">
      <c r="C297" s="162"/>
      <c r="D297" s="162"/>
      <c r="E297" s="162"/>
    </row>
    <row r="298" spans="3:5" s="161" customFormat="1">
      <c r="C298" s="162"/>
      <c r="D298" s="162"/>
      <c r="E298" s="162"/>
    </row>
    <row r="299" spans="3:5" s="161" customFormat="1">
      <c r="C299" s="162"/>
      <c r="D299" s="162"/>
      <c r="E299" s="162"/>
    </row>
    <row r="300" spans="3:5" s="161" customFormat="1">
      <c r="C300" s="162"/>
      <c r="D300" s="162"/>
      <c r="E300" s="162"/>
    </row>
    <row r="301" spans="3:5" s="161" customFormat="1">
      <c r="C301" s="162"/>
      <c r="D301" s="162"/>
      <c r="E301" s="162"/>
    </row>
    <row r="302" spans="3:5" s="161" customFormat="1">
      <c r="C302" s="162"/>
      <c r="D302" s="162"/>
      <c r="E302" s="162"/>
    </row>
    <row r="303" spans="3:5" s="161" customFormat="1">
      <c r="C303" s="162"/>
      <c r="D303" s="162"/>
      <c r="E303" s="162"/>
    </row>
    <row r="304" spans="3:5" s="161" customFormat="1">
      <c r="C304" s="162"/>
      <c r="D304" s="162"/>
      <c r="E304" s="162"/>
    </row>
    <row r="305" spans="3:5" s="161" customFormat="1">
      <c r="C305" s="162"/>
      <c r="D305" s="162"/>
      <c r="E305" s="162"/>
    </row>
    <row r="306" spans="3:5" s="161" customFormat="1">
      <c r="C306" s="162"/>
      <c r="D306" s="162"/>
      <c r="E306" s="162"/>
    </row>
    <row r="307" spans="3:5" s="161" customFormat="1">
      <c r="C307" s="162"/>
      <c r="D307" s="162"/>
      <c r="E307" s="162"/>
    </row>
    <row r="308" spans="3:5" s="161" customFormat="1">
      <c r="C308" s="162"/>
      <c r="D308" s="162"/>
      <c r="E308" s="162"/>
    </row>
    <row r="309" spans="3:5" s="161" customFormat="1">
      <c r="C309" s="162"/>
      <c r="D309" s="162"/>
      <c r="E309" s="162"/>
    </row>
    <row r="310" spans="3:5" s="161" customFormat="1">
      <c r="C310" s="162"/>
      <c r="D310" s="162"/>
      <c r="E310" s="162"/>
    </row>
    <row r="311" spans="3:5" s="161" customFormat="1">
      <c r="C311" s="162"/>
      <c r="D311" s="162"/>
      <c r="E311" s="162"/>
    </row>
    <row r="312" spans="3:5" s="161" customFormat="1">
      <c r="C312" s="162"/>
      <c r="D312" s="162"/>
      <c r="E312" s="162"/>
    </row>
    <row r="313" spans="3:5" s="161" customFormat="1">
      <c r="C313" s="162"/>
      <c r="D313" s="162"/>
      <c r="E313" s="162"/>
    </row>
    <row r="314" spans="3:5" s="161" customFormat="1">
      <c r="C314" s="162"/>
      <c r="D314" s="162"/>
      <c r="E314" s="162"/>
    </row>
    <row r="315" spans="3:5" s="161" customFormat="1">
      <c r="C315" s="162"/>
      <c r="D315" s="162"/>
      <c r="E315" s="162"/>
    </row>
    <row r="316" spans="3:5" s="161" customFormat="1">
      <c r="C316" s="162"/>
      <c r="D316" s="162"/>
      <c r="E316" s="162"/>
    </row>
    <row r="317" spans="3:5" s="161" customFormat="1">
      <c r="C317" s="162"/>
      <c r="D317" s="162"/>
      <c r="E317" s="162"/>
    </row>
    <row r="318" spans="3:5" s="161" customFormat="1">
      <c r="C318" s="162"/>
      <c r="D318" s="162"/>
      <c r="E318" s="162"/>
    </row>
    <row r="319" spans="3:5" s="161" customFormat="1">
      <c r="C319" s="162"/>
      <c r="D319" s="162"/>
      <c r="E319" s="162"/>
    </row>
    <row r="320" spans="3:5" s="161" customFormat="1">
      <c r="C320" s="162"/>
      <c r="D320" s="162"/>
      <c r="E320" s="162"/>
    </row>
    <row r="321" spans="3:5" s="161" customFormat="1">
      <c r="C321" s="162"/>
      <c r="D321" s="162"/>
      <c r="E321" s="162"/>
    </row>
    <row r="322" spans="3:5" s="161" customFormat="1">
      <c r="C322" s="162"/>
      <c r="D322" s="162"/>
      <c r="E322" s="162"/>
    </row>
    <row r="323" spans="3:5" s="161" customFormat="1">
      <c r="C323" s="162"/>
      <c r="D323" s="162"/>
      <c r="E323" s="162"/>
    </row>
    <row r="324" spans="3:5" s="161" customFormat="1">
      <c r="C324" s="162"/>
      <c r="D324" s="162"/>
      <c r="E324" s="162"/>
    </row>
    <row r="325" spans="3:5" s="161" customFormat="1">
      <c r="C325" s="162"/>
      <c r="D325" s="162"/>
      <c r="E325" s="162"/>
    </row>
    <row r="326" spans="3:5" s="161" customFormat="1">
      <c r="C326" s="162"/>
      <c r="D326" s="162"/>
      <c r="E326" s="162"/>
    </row>
    <row r="327" spans="3:5" s="161" customFormat="1">
      <c r="C327" s="162"/>
      <c r="D327" s="162"/>
      <c r="E327" s="162"/>
    </row>
    <row r="328" spans="3:5" s="161" customFormat="1">
      <c r="C328" s="162"/>
      <c r="D328" s="162"/>
      <c r="E328" s="162"/>
    </row>
    <row r="329" spans="3:5" s="161" customFormat="1">
      <c r="C329" s="162"/>
      <c r="D329" s="162"/>
      <c r="E329" s="162"/>
    </row>
    <row r="330" spans="3:5" s="161" customFormat="1">
      <c r="C330" s="162"/>
      <c r="D330" s="162"/>
      <c r="E330" s="162"/>
    </row>
    <row r="331" spans="3:5" s="161" customFormat="1">
      <c r="C331" s="162"/>
      <c r="D331" s="162"/>
      <c r="E331" s="162"/>
    </row>
    <row r="332" spans="3:5" s="161" customFormat="1">
      <c r="C332" s="162"/>
      <c r="D332" s="162"/>
      <c r="E332" s="162"/>
    </row>
    <row r="333" spans="3:5" s="161" customFormat="1">
      <c r="C333" s="162"/>
      <c r="D333" s="162"/>
      <c r="E333" s="162"/>
    </row>
    <row r="334" spans="3:5" s="161" customFormat="1">
      <c r="C334" s="162"/>
      <c r="D334" s="162"/>
      <c r="E334" s="162"/>
    </row>
    <row r="335" spans="3:5" s="161" customFormat="1">
      <c r="C335" s="162"/>
      <c r="D335" s="162"/>
      <c r="E335" s="162"/>
    </row>
    <row r="336" spans="3:5" s="161" customFormat="1">
      <c r="C336" s="162"/>
      <c r="D336" s="162"/>
      <c r="E336" s="162"/>
    </row>
    <row r="337" spans="3:5" s="161" customFormat="1">
      <c r="C337" s="162"/>
      <c r="D337" s="162"/>
      <c r="E337" s="162"/>
    </row>
    <row r="338" spans="3:5" s="161" customFormat="1">
      <c r="C338" s="162"/>
      <c r="D338" s="162"/>
      <c r="E338" s="162"/>
    </row>
    <row r="339" spans="3:5" s="161" customFormat="1">
      <c r="C339" s="162"/>
      <c r="D339" s="162"/>
      <c r="E339" s="162"/>
    </row>
    <row r="340" spans="3:5" s="161" customFormat="1">
      <c r="C340" s="162"/>
      <c r="D340" s="162"/>
      <c r="E340" s="162"/>
    </row>
    <row r="341" spans="3:5" s="161" customFormat="1">
      <c r="C341" s="162"/>
      <c r="D341" s="162"/>
      <c r="E341" s="162"/>
    </row>
    <row r="342" spans="3:5" s="161" customFormat="1">
      <c r="C342" s="162"/>
      <c r="D342" s="162"/>
      <c r="E342" s="162"/>
    </row>
  </sheetData>
  <mergeCells count="35">
    <mergeCell ref="L1:P1"/>
    <mergeCell ref="D2:H2"/>
    <mergeCell ref="C3:N3"/>
    <mergeCell ref="C4:N4"/>
    <mergeCell ref="A6:B6"/>
    <mergeCell ref="C6:N6"/>
    <mergeCell ref="A7:B7"/>
    <mergeCell ref="C7:N7"/>
    <mergeCell ref="A8:B8"/>
    <mergeCell ref="C8:N8"/>
    <mergeCell ref="A9:B9"/>
    <mergeCell ref="C9:N9"/>
    <mergeCell ref="A10:B10"/>
    <mergeCell ref="C10:N10"/>
    <mergeCell ref="A11:B11"/>
    <mergeCell ref="C11:N11"/>
    <mergeCell ref="A13:G13"/>
    <mergeCell ref="K13:M13"/>
    <mergeCell ref="N13:O13"/>
    <mergeCell ref="I15:K15"/>
    <mergeCell ref="A17:A18"/>
    <mergeCell ref="B17:B18"/>
    <mergeCell ref="C17:C18"/>
    <mergeCell ref="D17:D18"/>
    <mergeCell ref="E17:E18"/>
    <mergeCell ref="F17:K17"/>
    <mergeCell ref="A52:B52"/>
    <mergeCell ref="G52:H52"/>
    <mergeCell ref="L17:P17"/>
    <mergeCell ref="C47:K47"/>
    <mergeCell ref="A49:B49"/>
    <mergeCell ref="D49:E49"/>
    <mergeCell ref="G49:H49"/>
    <mergeCell ref="I49:M49"/>
    <mergeCell ref="N49:O49"/>
  </mergeCells>
  <pageMargins left="0.78740157480314965" right="0.78740157480314965" top="0.98425196850393704" bottom="0.78740157480314965" header="0.51181102362204722" footer="0.51181102362204722"/>
  <pageSetup paperSize="9" scale="87" fitToHeight="0" orientation="landscape" r:id="rId1"/>
  <headerFooter alignWithMargins="0">
    <oddFooter>&amp;R&amp;P lapa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334"/>
  <sheetViews>
    <sheetView view="pageBreakPreview" topLeftCell="A20" zoomScaleNormal="100" zoomScaleSheetLayoutView="100" workbookViewId="0">
      <selection activeCell="F21" sqref="F21:P37"/>
    </sheetView>
  </sheetViews>
  <sheetFormatPr defaultRowHeight="12.75"/>
  <cols>
    <col min="1" max="1" width="4.140625" style="169" customWidth="1"/>
    <col min="2" max="2" width="10.85546875" style="202" customWidth="1"/>
    <col min="3" max="3" width="41.42578125" style="203" customWidth="1"/>
    <col min="4" max="4" width="5.85546875" style="203" bestFit="1" customWidth="1"/>
    <col min="5" max="5" width="7.85546875" style="203" customWidth="1"/>
    <col min="6" max="6" width="5.7109375" style="202" customWidth="1"/>
    <col min="7" max="7" width="5.7109375" style="169" customWidth="1"/>
    <col min="8" max="8" width="7.28515625" style="169" customWidth="1"/>
    <col min="9" max="9" width="6.7109375" style="169" customWidth="1"/>
    <col min="10" max="11" width="7" style="169" customWidth="1"/>
    <col min="12" max="16" width="8.42578125" style="169" customWidth="1"/>
    <col min="17" max="16384" width="9.140625" style="169"/>
  </cols>
  <sheetData>
    <row r="1" spans="1:16" s="161" customFormat="1" ht="18" customHeight="1">
      <c r="C1" s="162"/>
      <c r="D1" s="162"/>
      <c r="E1" s="162"/>
      <c r="L1" s="732" t="s">
        <v>68</v>
      </c>
      <c r="M1" s="732"/>
      <c r="N1" s="732"/>
      <c r="O1" s="732"/>
      <c r="P1" s="732"/>
    </row>
    <row r="2" spans="1:16" s="161" customFormat="1" ht="12.75" customHeight="1">
      <c r="C2" s="162"/>
      <c r="D2" s="751" t="s">
        <v>40</v>
      </c>
      <c r="E2" s="751"/>
      <c r="F2" s="751"/>
      <c r="G2" s="751"/>
      <c r="H2" s="751"/>
      <c r="I2" s="163" t="s">
        <v>409</v>
      </c>
    </row>
    <row r="3" spans="1:16" s="161" customFormat="1" ht="12.75" customHeight="1">
      <c r="C3" s="752" t="s">
        <v>615</v>
      </c>
      <c r="D3" s="752"/>
      <c r="E3" s="752"/>
      <c r="F3" s="752"/>
      <c r="G3" s="752"/>
      <c r="H3" s="752"/>
      <c r="I3" s="752"/>
      <c r="J3" s="752"/>
      <c r="K3" s="752"/>
      <c r="L3" s="752"/>
      <c r="M3" s="752"/>
      <c r="N3" s="752"/>
    </row>
    <row r="4" spans="1:16" s="161" customFormat="1" ht="12.75" customHeight="1">
      <c r="C4" s="753" t="s">
        <v>18</v>
      </c>
      <c r="D4" s="753"/>
      <c r="E4" s="753"/>
      <c r="F4" s="753"/>
      <c r="G4" s="753"/>
      <c r="H4" s="753"/>
      <c r="I4" s="753"/>
      <c r="J4" s="753"/>
      <c r="K4" s="753"/>
      <c r="L4" s="753"/>
      <c r="M4" s="753"/>
      <c r="N4" s="753"/>
    </row>
    <row r="5" spans="1:16" s="161" customFormat="1" ht="12.75" customHeight="1"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</row>
    <row r="6" spans="1:16" s="161" customFormat="1" ht="26.25" customHeight="1">
      <c r="A6" s="748" t="s">
        <v>3</v>
      </c>
      <c r="B6" s="748"/>
      <c r="C6" s="749" t="str">
        <f>PBK!C26</f>
        <v>1. KĀRTA KATLU MĀJAS PĀRBŪVE PAR SOCIĀLĀS APRŪPES CENTRU UN KATLA MĀJAS NOVIETOŠANA</v>
      </c>
      <c r="D6" s="749"/>
      <c r="E6" s="749"/>
      <c r="F6" s="749"/>
      <c r="G6" s="749"/>
      <c r="H6" s="749"/>
      <c r="I6" s="749"/>
      <c r="J6" s="749"/>
      <c r="K6" s="749"/>
      <c r="L6" s="749"/>
      <c r="M6" s="749"/>
      <c r="N6" s="749"/>
    </row>
    <row r="7" spans="1:16" s="161" customFormat="1" ht="12.75" customHeight="1">
      <c r="A7" s="748" t="s">
        <v>4</v>
      </c>
      <c r="B7" s="748"/>
      <c r="C7" s="749" t="str">
        <f>PBK!C16</f>
        <v>1. KĀRTA KATLU MĀJAS PĀRBŪVE PAR SOCIĀLĀS APRŪPES CENTRU UN KATLA MĀJAS NOVIETOŠANA</v>
      </c>
      <c r="D7" s="749"/>
      <c r="E7" s="749"/>
      <c r="F7" s="749"/>
      <c r="G7" s="749"/>
      <c r="H7" s="749"/>
      <c r="I7" s="749"/>
      <c r="J7" s="749"/>
      <c r="K7" s="749"/>
      <c r="L7" s="749"/>
      <c r="M7" s="749"/>
      <c r="N7" s="749"/>
    </row>
    <row r="8" spans="1:16" s="161" customFormat="1" ht="12.75" customHeight="1">
      <c r="A8" s="748" t="s">
        <v>5</v>
      </c>
      <c r="B8" s="748"/>
      <c r="C8" s="749" t="str">
        <f>PBK!C17</f>
        <v>SIGULDAS IELA 7A, MORE, MORES PAGASTS, SIGULDAS NOVADS</v>
      </c>
      <c r="D8" s="749"/>
      <c r="E8" s="749"/>
      <c r="F8" s="749"/>
      <c r="G8" s="749"/>
      <c r="H8" s="749"/>
      <c r="I8" s="749"/>
      <c r="J8" s="749"/>
      <c r="K8" s="749"/>
      <c r="L8" s="749"/>
      <c r="M8" s="749"/>
      <c r="N8" s="749"/>
    </row>
    <row r="9" spans="1:16" s="161" customFormat="1">
      <c r="A9" s="748" t="s">
        <v>47</v>
      </c>
      <c r="B9" s="748"/>
      <c r="C9" s="749" t="str">
        <f>PBK!C18</f>
        <v>SIGULDAS NOVADA PAŠVALDĪBA</v>
      </c>
      <c r="D9" s="749"/>
      <c r="E9" s="749"/>
      <c r="F9" s="749"/>
      <c r="G9" s="749"/>
      <c r="H9" s="749"/>
      <c r="I9" s="749"/>
      <c r="J9" s="749"/>
      <c r="K9" s="749"/>
      <c r="L9" s="749"/>
      <c r="M9" s="749"/>
      <c r="N9" s="749"/>
    </row>
    <row r="10" spans="1:16" s="161" customFormat="1">
      <c r="A10" s="748" t="s">
        <v>6</v>
      </c>
      <c r="B10" s="748"/>
      <c r="C10" s="749">
        <f>PBK!C19</f>
        <v>0</v>
      </c>
      <c r="D10" s="749"/>
      <c r="E10" s="749"/>
      <c r="F10" s="749"/>
      <c r="G10" s="749"/>
      <c r="H10" s="749"/>
      <c r="I10" s="749"/>
      <c r="J10" s="749"/>
      <c r="K10" s="749"/>
      <c r="L10" s="749"/>
      <c r="M10" s="749"/>
      <c r="N10" s="749"/>
    </row>
    <row r="11" spans="1:16" s="161" customFormat="1">
      <c r="A11" s="748" t="s">
        <v>41</v>
      </c>
      <c r="B11" s="748"/>
      <c r="C11" s="749">
        <f>PBK!C20</f>
        <v>0</v>
      </c>
      <c r="D11" s="749"/>
      <c r="E11" s="749"/>
      <c r="F11" s="749"/>
      <c r="G11" s="749"/>
      <c r="H11" s="749"/>
      <c r="I11" s="749"/>
      <c r="J11" s="749"/>
      <c r="K11" s="749"/>
      <c r="L11" s="749"/>
      <c r="M11" s="749"/>
      <c r="N11" s="749"/>
    </row>
    <row r="12" spans="1:16" s="161" customFormat="1">
      <c r="A12" s="319"/>
      <c r="B12" s="319"/>
      <c r="C12" s="320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0"/>
    </row>
    <row r="13" spans="1:16" s="161" customFormat="1" ht="12.75" customHeight="1">
      <c r="A13" s="748" t="s">
        <v>636</v>
      </c>
      <c r="B13" s="748"/>
      <c r="C13" s="748"/>
      <c r="D13" s="748"/>
      <c r="E13" s="748"/>
      <c r="F13" s="748"/>
      <c r="G13" s="748"/>
      <c r="H13" s="320"/>
      <c r="I13" s="320"/>
      <c r="J13" s="320"/>
      <c r="K13" s="749" t="s">
        <v>42</v>
      </c>
      <c r="L13" s="749"/>
      <c r="M13" s="749"/>
      <c r="N13" s="750">
        <f>P39</f>
        <v>0</v>
      </c>
      <c r="O13" s="750"/>
      <c r="P13" s="167" t="s">
        <v>48</v>
      </c>
    </row>
    <row r="14" spans="1:16" s="161" customFormat="1">
      <c r="A14" s="319"/>
      <c r="B14" s="319"/>
      <c r="C14" s="319"/>
      <c r="D14" s="319"/>
      <c r="E14" s="319"/>
      <c r="F14" s="319"/>
      <c r="G14" s="319"/>
      <c r="H14" s="320"/>
      <c r="I14" s="320"/>
      <c r="J14" s="320"/>
      <c r="K14" s="320"/>
      <c r="L14" s="320"/>
      <c r="M14" s="320"/>
      <c r="N14" s="321"/>
      <c r="O14" s="320"/>
      <c r="P14" s="167"/>
    </row>
    <row r="15" spans="1:16">
      <c r="B15" s="169"/>
      <c r="C15" s="169"/>
      <c r="D15" s="169"/>
      <c r="E15" s="169"/>
      <c r="F15" s="169"/>
      <c r="I15" s="743" t="s">
        <v>44</v>
      </c>
      <c r="J15" s="743"/>
      <c r="K15" s="743"/>
      <c r="L15" s="170">
        <v>2017</v>
      </c>
      <c r="M15" s="170" t="s">
        <v>43</v>
      </c>
      <c r="N15" s="170">
        <f>'1 KOPS'!E16</f>
        <v>0</v>
      </c>
      <c r="O15" s="171">
        <f>'1 KOPS'!F16</f>
        <v>0</v>
      </c>
      <c r="P15" s="171"/>
    </row>
    <row r="16" spans="1:16" ht="13.5" thickBot="1">
      <c r="B16" s="169"/>
      <c r="C16" s="169"/>
      <c r="D16" s="169"/>
      <c r="E16" s="169"/>
      <c r="F16" s="169"/>
      <c r="I16" s="322"/>
      <c r="J16" s="322"/>
      <c r="K16" s="322"/>
      <c r="L16" s="170"/>
      <c r="M16" s="170"/>
      <c r="N16" s="170"/>
      <c r="O16" s="173"/>
      <c r="P16" s="173"/>
    </row>
    <row r="17" spans="1:16" s="174" customFormat="1" ht="13.5" customHeight="1" thickBot="1">
      <c r="A17" s="744" t="s">
        <v>1</v>
      </c>
      <c r="B17" s="744" t="s">
        <v>29</v>
      </c>
      <c r="C17" s="746" t="s">
        <v>30</v>
      </c>
      <c r="D17" s="744" t="s">
        <v>31</v>
      </c>
      <c r="E17" s="744" t="s">
        <v>32</v>
      </c>
      <c r="F17" s="733" t="s">
        <v>33</v>
      </c>
      <c r="G17" s="734"/>
      <c r="H17" s="734"/>
      <c r="I17" s="734"/>
      <c r="J17" s="734"/>
      <c r="K17" s="735"/>
      <c r="L17" s="733" t="s">
        <v>34</v>
      </c>
      <c r="M17" s="734"/>
      <c r="N17" s="734"/>
      <c r="O17" s="734"/>
      <c r="P17" s="735"/>
    </row>
    <row r="18" spans="1:16" s="174" customFormat="1" ht="69.75" customHeight="1" thickBot="1">
      <c r="A18" s="745"/>
      <c r="B18" s="745"/>
      <c r="C18" s="747"/>
      <c r="D18" s="745"/>
      <c r="E18" s="745"/>
      <c r="F18" s="175" t="s">
        <v>35</v>
      </c>
      <c r="G18" s="176" t="s">
        <v>49</v>
      </c>
      <c r="H18" s="176" t="s">
        <v>50</v>
      </c>
      <c r="I18" s="176" t="s">
        <v>64</v>
      </c>
      <c r="J18" s="176" t="s">
        <v>52</v>
      </c>
      <c r="K18" s="175" t="s">
        <v>53</v>
      </c>
      <c r="L18" s="176" t="s">
        <v>36</v>
      </c>
      <c r="M18" s="176" t="s">
        <v>50</v>
      </c>
      <c r="N18" s="176" t="s">
        <v>64</v>
      </c>
      <c r="O18" s="176" t="s">
        <v>52</v>
      </c>
      <c r="P18" s="176" t="s">
        <v>54</v>
      </c>
    </row>
    <row r="19" spans="1:16" s="174" customFormat="1" ht="13.5" thickBot="1">
      <c r="A19" s="269" t="s">
        <v>37</v>
      </c>
      <c r="B19" s="270" t="s">
        <v>38</v>
      </c>
      <c r="C19" s="271">
        <v>3</v>
      </c>
      <c r="D19" s="272">
        <v>4</v>
      </c>
      <c r="E19" s="271">
        <v>5</v>
      </c>
      <c r="F19" s="272">
        <v>6</v>
      </c>
      <c r="G19" s="271">
        <v>7</v>
      </c>
      <c r="H19" s="271">
        <v>8</v>
      </c>
      <c r="I19" s="272">
        <v>9</v>
      </c>
      <c r="J19" s="272">
        <v>10</v>
      </c>
      <c r="K19" s="271">
        <v>11</v>
      </c>
      <c r="L19" s="271">
        <v>12</v>
      </c>
      <c r="M19" s="271">
        <v>13</v>
      </c>
      <c r="N19" s="272">
        <v>14</v>
      </c>
      <c r="O19" s="272">
        <v>15</v>
      </c>
      <c r="P19" s="273">
        <v>16</v>
      </c>
    </row>
    <row r="20" spans="1:16" ht="18.75" customHeight="1">
      <c r="A20" s="274"/>
      <c r="B20" s="275"/>
      <c r="C20" s="276" t="s">
        <v>616</v>
      </c>
      <c r="D20" s="277"/>
      <c r="E20" s="278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80"/>
    </row>
    <row r="21" spans="1:16" s="136" customFormat="1" ht="24.75" customHeight="1">
      <c r="A21" s="292">
        <v>1</v>
      </c>
      <c r="B21" s="292" t="s">
        <v>61</v>
      </c>
      <c r="C21" s="404" t="s">
        <v>617</v>
      </c>
      <c r="D21" s="405" t="s">
        <v>158</v>
      </c>
      <c r="E21" s="413">
        <v>1</v>
      </c>
      <c r="F21" s="186"/>
      <c r="G21" s="647"/>
      <c r="H21" s="648"/>
      <c r="I21" s="647"/>
      <c r="J21" s="647"/>
      <c r="K21" s="647"/>
      <c r="L21" s="647"/>
      <c r="M21" s="647"/>
      <c r="N21" s="647"/>
      <c r="O21" s="647"/>
      <c r="P21" s="649"/>
    </row>
    <row r="22" spans="1:16" s="136" customFormat="1" ht="14.25" customHeight="1">
      <c r="A22" s="292">
        <v>2</v>
      </c>
      <c r="B22" s="292" t="s">
        <v>61</v>
      </c>
      <c r="C22" s="404" t="s">
        <v>618</v>
      </c>
      <c r="D22" s="405" t="s">
        <v>157</v>
      </c>
      <c r="E22" s="413">
        <v>2</v>
      </c>
      <c r="F22" s="186"/>
      <c r="G22" s="647"/>
      <c r="H22" s="648"/>
      <c r="I22" s="647"/>
      <c r="J22" s="647"/>
      <c r="K22" s="647"/>
      <c r="L22" s="647"/>
      <c r="M22" s="647"/>
      <c r="N22" s="647"/>
      <c r="O22" s="647"/>
      <c r="P22" s="649"/>
    </row>
    <row r="23" spans="1:16" s="136" customFormat="1" ht="14.25" customHeight="1">
      <c r="A23" s="292">
        <v>3</v>
      </c>
      <c r="B23" s="292" t="s">
        <v>61</v>
      </c>
      <c r="C23" s="403" t="s">
        <v>619</v>
      </c>
      <c r="D23" s="405" t="s">
        <v>157</v>
      </c>
      <c r="E23" s="413">
        <v>13</v>
      </c>
      <c r="F23" s="186"/>
      <c r="G23" s="647"/>
      <c r="H23" s="648"/>
      <c r="I23" s="647"/>
      <c r="J23" s="647"/>
      <c r="K23" s="647"/>
      <c r="L23" s="647"/>
      <c r="M23" s="647"/>
      <c r="N23" s="647"/>
      <c r="O23" s="647"/>
      <c r="P23" s="649"/>
    </row>
    <row r="24" spans="1:16" s="136" customFormat="1" ht="14.25" customHeight="1">
      <c r="A24" s="292">
        <v>4</v>
      </c>
      <c r="B24" s="292" t="s">
        <v>61</v>
      </c>
      <c r="C24" s="283" t="s">
        <v>620</v>
      </c>
      <c r="D24" s="406" t="s">
        <v>157</v>
      </c>
      <c r="E24" s="414">
        <v>2</v>
      </c>
      <c r="F24" s="186"/>
      <c r="G24" s="647"/>
      <c r="H24" s="648"/>
      <c r="I24" s="647"/>
      <c r="J24" s="647"/>
      <c r="K24" s="647"/>
      <c r="L24" s="647"/>
      <c r="M24" s="647"/>
      <c r="N24" s="647"/>
      <c r="O24" s="647"/>
      <c r="P24" s="649"/>
    </row>
    <row r="25" spans="1:16" s="136" customFormat="1" ht="14.25" customHeight="1">
      <c r="A25" s="292">
        <v>5</v>
      </c>
      <c r="B25" s="292" t="s">
        <v>61</v>
      </c>
      <c r="C25" s="407" t="s">
        <v>621</v>
      </c>
      <c r="D25" s="405" t="s">
        <v>158</v>
      </c>
      <c r="E25" s="413">
        <v>1</v>
      </c>
      <c r="F25" s="186"/>
      <c r="G25" s="647"/>
      <c r="H25" s="648"/>
      <c r="I25" s="647"/>
      <c r="J25" s="647"/>
      <c r="K25" s="647"/>
      <c r="L25" s="647"/>
      <c r="M25" s="647"/>
      <c r="N25" s="647"/>
      <c r="O25" s="647"/>
      <c r="P25" s="649"/>
    </row>
    <row r="26" spans="1:16" s="136" customFormat="1" ht="14.25" customHeight="1">
      <c r="A26" s="292">
        <v>6</v>
      </c>
      <c r="B26" s="292" t="s">
        <v>61</v>
      </c>
      <c r="C26" s="404" t="s">
        <v>622</v>
      </c>
      <c r="D26" s="405" t="s">
        <v>157</v>
      </c>
      <c r="E26" s="413">
        <v>1</v>
      </c>
      <c r="F26" s="186"/>
      <c r="G26" s="647"/>
      <c r="H26" s="648"/>
      <c r="I26" s="647"/>
      <c r="J26" s="647"/>
      <c r="K26" s="647"/>
      <c r="L26" s="647"/>
      <c r="M26" s="647"/>
      <c r="N26" s="647"/>
      <c r="O26" s="647"/>
      <c r="P26" s="649"/>
    </row>
    <row r="27" spans="1:16" s="136" customFormat="1" ht="14.25" customHeight="1">
      <c r="A27" s="292">
        <v>7</v>
      </c>
      <c r="B27" s="292" t="s">
        <v>61</v>
      </c>
      <c r="C27" s="404" t="s">
        <v>623</v>
      </c>
      <c r="D27" s="405" t="s">
        <v>157</v>
      </c>
      <c r="E27" s="413">
        <v>2</v>
      </c>
      <c r="F27" s="186"/>
      <c r="G27" s="647"/>
      <c r="H27" s="648"/>
      <c r="I27" s="647"/>
      <c r="J27" s="647"/>
      <c r="K27" s="647"/>
      <c r="L27" s="647"/>
      <c r="M27" s="647"/>
      <c r="N27" s="647"/>
      <c r="O27" s="647"/>
      <c r="P27" s="649"/>
    </row>
    <row r="28" spans="1:16" s="136" customFormat="1" ht="14.25" customHeight="1">
      <c r="A28" s="292">
        <v>8</v>
      </c>
      <c r="B28" s="292" t="s">
        <v>61</v>
      </c>
      <c r="C28" s="408" t="s">
        <v>624</v>
      </c>
      <c r="D28" s="409" t="s">
        <v>157</v>
      </c>
      <c r="E28" s="284">
        <v>1</v>
      </c>
      <c r="F28" s="186"/>
      <c r="G28" s="647"/>
      <c r="H28" s="648"/>
      <c r="I28" s="647"/>
      <c r="J28" s="647"/>
      <c r="K28" s="647"/>
      <c r="L28" s="647"/>
      <c r="M28" s="647"/>
      <c r="N28" s="647"/>
      <c r="O28" s="647"/>
      <c r="P28" s="649"/>
    </row>
    <row r="29" spans="1:16" s="136" customFormat="1" ht="14.25" customHeight="1">
      <c r="A29" s="292">
        <v>9</v>
      </c>
      <c r="B29" s="292" t="s">
        <v>61</v>
      </c>
      <c r="C29" s="410" t="s">
        <v>625</v>
      </c>
      <c r="D29" s="411" t="s">
        <v>626</v>
      </c>
      <c r="E29" s="415">
        <v>1</v>
      </c>
      <c r="F29" s="186"/>
      <c r="G29" s="647"/>
      <c r="H29" s="648"/>
      <c r="I29" s="647"/>
      <c r="J29" s="647"/>
      <c r="K29" s="647"/>
      <c r="L29" s="647"/>
      <c r="M29" s="647"/>
      <c r="N29" s="647"/>
      <c r="O29" s="647"/>
      <c r="P29" s="649"/>
    </row>
    <row r="30" spans="1:16" s="136" customFormat="1" ht="14.25" customHeight="1">
      <c r="A30" s="292">
        <v>10</v>
      </c>
      <c r="B30" s="292" t="s">
        <v>61</v>
      </c>
      <c r="C30" s="408" t="s">
        <v>627</v>
      </c>
      <c r="D30" s="409" t="s">
        <v>628</v>
      </c>
      <c r="E30" s="284">
        <v>100</v>
      </c>
      <c r="F30" s="186"/>
      <c r="G30" s="647"/>
      <c r="H30" s="648"/>
      <c r="I30" s="647"/>
      <c r="J30" s="647"/>
      <c r="K30" s="647"/>
      <c r="L30" s="647"/>
      <c r="M30" s="647"/>
      <c r="N30" s="647"/>
      <c r="O30" s="647"/>
      <c r="P30" s="649"/>
    </row>
    <row r="31" spans="1:16" s="136" customFormat="1" ht="14.25" customHeight="1">
      <c r="A31" s="292">
        <v>11</v>
      </c>
      <c r="B31" s="292" t="s">
        <v>61</v>
      </c>
      <c r="C31" s="408" t="s">
        <v>629</v>
      </c>
      <c r="D31" s="409" t="s">
        <v>628</v>
      </c>
      <c r="E31" s="284">
        <v>150</v>
      </c>
      <c r="F31" s="186"/>
      <c r="G31" s="647"/>
      <c r="H31" s="648"/>
      <c r="I31" s="647"/>
      <c r="J31" s="647"/>
      <c r="K31" s="647"/>
      <c r="L31" s="647"/>
      <c r="M31" s="647"/>
      <c r="N31" s="647"/>
      <c r="O31" s="647"/>
      <c r="P31" s="649"/>
    </row>
    <row r="32" spans="1:16" s="136" customFormat="1" ht="14.25" customHeight="1">
      <c r="A32" s="292">
        <v>12</v>
      </c>
      <c r="B32" s="292" t="s">
        <v>61</v>
      </c>
      <c r="C32" s="408" t="s">
        <v>630</v>
      </c>
      <c r="D32" s="409" t="s">
        <v>157</v>
      </c>
      <c r="E32" s="284">
        <v>1</v>
      </c>
      <c r="F32" s="186"/>
      <c r="G32" s="647"/>
      <c r="H32" s="648"/>
      <c r="I32" s="647"/>
      <c r="J32" s="647"/>
      <c r="K32" s="647"/>
      <c r="L32" s="647"/>
      <c r="M32" s="647"/>
      <c r="N32" s="647"/>
      <c r="O32" s="647"/>
      <c r="P32" s="649"/>
    </row>
    <row r="33" spans="1:16" s="136" customFormat="1" ht="27" customHeight="1">
      <c r="A33" s="292">
        <v>13</v>
      </c>
      <c r="B33" s="292" t="s">
        <v>61</v>
      </c>
      <c r="C33" s="408" t="s">
        <v>631</v>
      </c>
      <c r="D33" s="409" t="s">
        <v>628</v>
      </c>
      <c r="E33" s="284">
        <v>150</v>
      </c>
      <c r="F33" s="186"/>
      <c r="G33" s="647"/>
      <c r="H33" s="648"/>
      <c r="I33" s="647"/>
      <c r="J33" s="647"/>
      <c r="K33" s="647"/>
      <c r="L33" s="647"/>
      <c r="M33" s="647"/>
      <c r="N33" s="647"/>
      <c r="O33" s="647"/>
      <c r="P33" s="649"/>
    </row>
    <row r="34" spans="1:16" s="136" customFormat="1" ht="27" customHeight="1">
      <c r="A34" s="292">
        <v>14</v>
      </c>
      <c r="B34" s="292" t="s">
        <v>61</v>
      </c>
      <c r="C34" s="408" t="s">
        <v>632</v>
      </c>
      <c r="D34" s="409" t="s">
        <v>628</v>
      </c>
      <c r="E34" s="284">
        <v>100</v>
      </c>
      <c r="F34" s="186"/>
      <c r="G34" s="647"/>
      <c r="H34" s="648"/>
      <c r="I34" s="647"/>
      <c r="J34" s="647"/>
      <c r="K34" s="647"/>
      <c r="L34" s="647"/>
      <c r="M34" s="647"/>
      <c r="N34" s="647"/>
      <c r="O34" s="647"/>
      <c r="P34" s="649"/>
    </row>
    <row r="35" spans="1:16" s="136" customFormat="1" ht="14.25" customHeight="1">
      <c r="A35" s="292">
        <v>15</v>
      </c>
      <c r="B35" s="292" t="s">
        <v>61</v>
      </c>
      <c r="C35" s="408" t="s">
        <v>633</v>
      </c>
      <c r="D35" s="409" t="s">
        <v>157</v>
      </c>
      <c r="E35" s="284">
        <v>2</v>
      </c>
      <c r="F35" s="186"/>
      <c r="G35" s="647"/>
      <c r="H35" s="648"/>
      <c r="I35" s="647"/>
      <c r="J35" s="647"/>
      <c r="K35" s="647"/>
      <c r="L35" s="647"/>
      <c r="M35" s="647"/>
      <c r="N35" s="647"/>
      <c r="O35" s="647"/>
      <c r="P35" s="649"/>
    </row>
    <row r="36" spans="1:16" s="136" customFormat="1" ht="14.25" customHeight="1">
      <c r="A36" s="292">
        <v>16</v>
      </c>
      <c r="B36" s="292" t="s">
        <v>61</v>
      </c>
      <c r="C36" s="412" t="s">
        <v>634</v>
      </c>
      <c r="D36" s="409" t="s">
        <v>158</v>
      </c>
      <c r="E36" s="284">
        <v>1</v>
      </c>
      <c r="F36" s="186"/>
      <c r="G36" s="647"/>
      <c r="H36" s="648"/>
      <c r="I36" s="647"/>
      <c r="J36" s="647"/>
      <c r="K36" s="647"/>
      <c r="L36" s="647"/>
      <c r="M36" s="647"/>
      <c r="N36" s="647"/>
      <c r="O36" s="647"/>
      <c r="P36" s="649"/>
    </row>
    <row r="37" spans="1:16" s="136" customFormat="1" ht="14.25" customHeight="1">
      <c r="A37" s="292">
        <v>17</v>
      </c>
      <c r="B37" s="292" t="s">
        <v>61</v>
      </c>
      <c r="C37" s="408" t="s">
        <v>635</v>
      </c>
      <c r="D37" s="409" t="s">
        <v>158</v>
      </c>
      <c r="E37" s="284">
        <v>1</v>
      </c>
      <c r="F37" s="186"/>
      <c r="G37" s="647"/>
      <c r="H37" s="648"/>
      <c r="I37" s="647"/>
      <c r="J37" s="647"/>
      <c r="K37" s="647"/>
      <c r="L37" s="647"/>
      <c r="M37" s="647"/>
      <c r="N37" s="647"/>
      <c r="O37" s="647"/>
      <c r="P37" s="649"/>
    </row>
    <row r="38" spans="1:16" ht="14.25" customHeight="1" thickBot="1">
      <c r="A38" s="190"/>
      <c r="B38" s="191"/>
      <c r="C38" s="192"/>
      <c r="D38" s="193"/>
      <c r="E38" s="194"/>
      <c r="F38" s="653"/>
      <c r="G38" s="653"/>
      <c r="H38" s="653"/>
      <c r="I38" s="653"/>
      <c r="J38" s="653"/>
      <c r="K38" s="653"/>
      <c r="L38" s="653"/>
      <c r="M38" s="653"/>
      <c r="N38" s="653"/>
      <c r="O38" s="654"/>
      <c r="P38" s="655"/>
    </row>
    <row r="39" spans="1:16" ht="13.5" thickBot="1">
      <c r="A39" s="199"/>
      <c r="B39" s="200"/>
      <c r="C39" s="736" t="s">
        <v>65</v>
      </c>
      <c r="D39" s="737"/>
      <c r="E39" s="737"/>
      <c r="F39" s="737"/>
      <c r="G39" s="737"/>
      <c r="H39" s="737"/>
      <c r="I39" s="737"/>
      <c r="J39" s="737"/>
      <c r="K39" s="738"/>
      <c r="L39" s="651">
        <f>SUM(L21:L38)</f>
        <v>0</v>
      </c>
      <c r="M39" s="651">
        <f>SUM(M21:M38)</f>
        <v>0</v>
      </c>
      <c r="N39" s="651">
        <f>SUM(N21:N38)</f>
        <v>0</v>
      </c>
      <c r="O39" s="651">
        <f>SUM(O21:O38)</f>
        <v>0</v>
      </c>
      <c r="P39" s="652">
        <f>SUM(P21:P38)</f>
        <v>0</v>
      </c>
    </row>
    <row r="40" spans="1:16" s="161" customFormat="1">
      <c r="C40" s="162"/>
      <c r="D40" s="162"/>
      <c r="E40" s="162"/>
    </row>
    <row r="41" spans="1:16" s="161" customFormat="1">
      <c r="A41" s="732" t="s">
        <v>14</v>
      </c>
      <c r="B41" s="732"/>
      <c r="C41" s="201">
        <f>PBK!C41</f>
        <v>0</v>
      </c>
      <c r="D41" s="739">
        <f>PBK!D41</f>
        <v>0</v>
      </c>
      <c r="E41" s="740"/>
      <c r="G41" s="732" t="s">
        <v>39</v>
      </c>
      <c r="H41" s="732"/>
      <c r="I41" s="741">
        <f>PBK!C46</f>
        <v>0</v>
      </c>
      <c r="J41" s="741"/>
      <c r="K41" s="741"/>
      <c r="L41" s="741"/>
      <c r="M41" s="741"/>
      <c r="N41" s="742">
        <f>D41</f>
        <v>0</v>
      </c>
      <c r="O41" s="732"/>
    </row>
    <row r="42" spans="1:16" s="161" customFormat="1">
      <c r="C42" s="317" t="s">
        <v>45</v>
      </c>
      <c r="D42" s="162"/>
      <c r="E42" s="162"/>
      <c r="K42" s="317" t="s">
        <v>45</v>
      </c>
    </row>
    <row r="43" spans="1:16" s="161" customFormat="1">
      <c r="C43" s="162"/>
      <c r="D43" s="162"/>
      <c r="E43" s="162"/>
    </row>
    <row r="44" spans="1:16" s="161" customFormat="1">
      <c r="A44" s="732" t="s">
        <v>15</v>
      </c>
      <c r="B44" s="732"/>
      <c r="C44" s="162">
        <f>PBK!C44</f>
        <v>0</v>
      </c>
      <c r="D44" s="162"/>
      <c r="E44" s="162"/>
      <c r="G44" s="732"/>
      <c r="H44" s="732"/>
      <c r="I44" s="161">
        <f>PBK!C49</f>
        <v>0</v>
      </c>
    </row>
    <row r="45" spans="1:16" s="161" customFormat="1">
      <c r="C45" s="162"/>
      <c r="D45" s="162"/>
      <c r="E45" s="162"/>
    </row>
    <row r="46" spans="1:16" s="161" customFormat="1">
      <c r="C46" s="162"/>
      <c r="D46" s="162"/>
      <c r="E46" s="162"/>
    </row>
    <row r="47" spans="1:16" s="161" customFormat="1">
      <c r="C47" s="162"/>
      <c r="D47" s="162"/>
      <c r="E47" s="162"/>
    </row>
    <row r="48" spans="1:16" s="161" customFormat="1">
      <c r="C48" s="162"/>
      <c r="D48" s="162"/>
      <c r="E48" s="162"/>
    </row>
    <row r="49" spans="3:5" s="161" customFormat="1">
      <c r="C49" s="162"/>
      <c r="D49" s="162"/>
      <c r="E49" s="162"/>
    </row>
    <row r="50" spans="3:5" s="161" customFormat="1">
      <c r="C50" s="162"/>
      <c r="D50" s="162"/>
      <c r="E50" s="162"/>
    </row>
    <row r="51" spans="3:5" s="161" customFormat="1">
      <c r="C51" s="162"/>
      <c r="D51" s="162"/>
      <c r="E51" s="162"/>
    </row>
    <row r="52" spans="3:5" s="161" customFormat="1">
      <c r="C52" s="162"/>
      <c r="D52" s="162"/>
      <c r="E52" s="162"/>
    </row>
    <row r="53" spans="3:5" s="161" customFormat="1">
      <c r="C53" s="162"/>
      <c r="D53" s="162"/>
      <c r="E53" s="162"/>
    </row>
    <row r="54" spans="3:5" s="161" customFormat="1">
      <c r="C54" s="162"/>
      <c r="D54" s="162"/>
      <c r="E54" s="162"/>
    </row>
    <row r="55" spans="3:5" s="161" customFormat="1">
      <c r="C55" s="162"/>
      <c r="D55" s="162"/>
      <c r="E55" s="162"/>
    </row>
    <row r="56" spans="3:5" s="161" customFormat="1">
      <c r="C56" s="162"/>
      <c r="D56" s="162"/>
      <c r="E56" s="162"/>
    </row>
    <row r="57" spans="3:5" s="161" customFormat="1">
      <c r="C57" s="162"/>
      <c r="D57" s="162"/>
      <c r="E57" s="162"/>
    </row>
    <row r="58" spans="3:5" s="161" customFormat="1">
      <c r="C58" s="162"/>
      <c r="D58" s="162"/>
      <c r="E58" s="162"/>
    </row>
    <row r="59" spans="3:5" s="161" customFormat="1">
      <c r="C59" s="162"/>
      <c r="D59" s="162"/>
      <c r="E59" s="162"/>
    </row>
    <row r="60" spans="3:5" s="161" customFormat="1">
      <c r="C60" s="162"/>
      <c r="D60" s="162"/>
      <c r="E60" s="162"/>
    </row>
    <row r="61" spans="3:5" s="161" customFormat="1">
      <c r="C61" s="162"/>
      <c r="D61" s="162"/>
      <c r="E61" s="162"/>
    </row>
    <row r="62" spans="3:5" s="161" customFormat="1">
      <c r="C62" s="162"/>
      <c r="D62" s="162"/>
      <c r="E62" s="162"/>
    </row>
    <row r="63" spans="3:5" s="161" customFormat="1">
      <c r="C63" s="162"/>
      <c r="D63" s="162"/>
      <c r="E63" s="162"/>
    </row>
    <row r="64" spans="3:5" s="161" customFormat="1">
      <c r="C64" s="162"/>
      <c r="D64" s="162"/>
      <c r="E64" s="162"/>
    </row>
    <row r="65" spans="3:5" s="161" customFormat="1">
      <c r="C65" s="162"/>
      <c r="D65" s="162"/>
      <c r="E65" s="162"/>
    </row>
    <row r="66" spans="3:5" s="161" customFormat="1">
      <c r="C66" s="162"/>
      <c r="D66" s="162"/>
      <c r="E66" s="162"/>
    </row>
    <row r="67" spans="3:5" s="161" customFormat="1">
      <c r="C67" s="162"/>
      <c r="D67" s="162"/>
      <c r="E67" s="162"/>
    </row>
    <row r="68" spans="3:5" s="161" customFormat="1">
      <c r="C68" s="162"/>
      <c r="D68" s="162"/>
      <c r="E68" s="162"/>
    </row>
    <row r="69" spans="3:5" s="161" customFormat="1">
      <c r="C69" s="162"/>
      <c r="D69" s="162"/>
      <c r="E69" s="162"/>
    </row>
    <row r="70" spans="3:5" s="161" customFormat="1">
      <c r="C70" s="162"/>
      <c r="D70" s="162"/>
      <c r="E70" s="162"/>
    </row>
    <row r="71" spans="3:5" s="161" customFormat="1">
      <c r="C71" s="162"/>
      <c r="D71" s="162"/>
      <c r="E71" s="162"/>
    </row>
    <row r="72" spans="3:5" s="161" customFormat="1">
      <c r="C72" s="162"/>
      <c r="D72" s="162"/>
      <c r="E72" s="162"/>
    </row>
    <row r="73" spans="3:5" s="161" customFormat="1">
      <c r="C73" s="162"/>
      <c r="D73" s="162"/>
      <c r="E73" s="162"/>
    </row>
    <row r="74" spans="3:5" s="161" customFormat="1">
      <c r="C74" s="162"/>
      <c r="D74" s="162"/>
      <c r="E74" s="162"/>
    </row>
    <row r="75" spans="3:5" s="161" customFormat="1">
      <c r="C75" s="162"/>
      <c r="D75" s="162"/>
      <c r="E75" s="162"/>
    </row>
    <row r="76" spans="3:5" s="161" customFormat="1">
      <c r="C76" s="162"/>
      <c r="D76" s="162"/>
      <c r="E76" s="162"/>
    </row>
    <row r="77" spans="3:5" s="161" customFormat="1">
      <c r="C77" s="162"/>
      <c r="D77" s="162"/>
      <c r="E77" s="162"/>
    </row>
    <row r="78" spans="3:5" s="161" customFormat="1">
      <c r="C78" s="162"/>
      <c r="D78" s="162"/>
      <c r="E78" s="162"/>
    </row>
    <row r="79" spans="3:5" s="161" customFormat="1">
      <c r="C79" s="162"/>
      <c r="D79" s="162"/>
      <c r="E79" s="162"/>
    </row>
    <row r="80" spans="3:5" s="161" customFormat="1">
      <c r="C80" s="162"/>
      <c r="D80" s="162"/>
      <c r="E80" s="162"/>
    </row>
    <row r="81" spans="3:5" s="161" customFormat="1">
      <c r="C81" s="162"/>
      <c r="D81" s="162"/>
      <c r="E81" s="162"/>
    </row>
    <row r="82" spans="3:5" s="161" customFormat="1">
      <c r="C82" s="162"/>
      <c r="D82" s="162"/>
      <c r="E82" s="162"/>
    </row>
    <row r="83" spans="3:5" s="161" customFormat="1">
      <c r="C83" s="162"/>
      <c r="D83" s="162"/>
      <c r="E83" s="162"/>
    </row>
    <row r="84" spans="3:5" s="161" customFormat="1">
      <c r="C84" s="162"/>
      <c r="D84" s="162"/>
      <c r="E84" s="162"/>
    </row>
    <row r="85" spans="3:5" s="161" customFormat="1">
      <c r="C85" s="162"/>
      <c r="D85" s="162"/>
      <c r="E85" s="162"/>
    </row>
    <row r="86" spans="3:5" s="161" customFormat="1">
      <c r="C86" s="162"/>
      <c r="D86" s="162"/>
      <c r="E86" s="162"/>
    </row>
    <row r="87" spans="3:5" s="161" customFormat="1">
      <c r="C87" s="162"/>
      <c r="D87" s="162"/>
      <c r="E87" s="162"/>
    </row>
    <row r="88" spans="3:5" s="161" customFormat="1">
      <c r="C88" s="162"/>
      <c r="D88" s="162"/>
      <c r="E88" s="162"/>
    </row>
    <row r="89" spans="3:5" s="161" customFormat="1">
      <c r="C89" s="162"/>
      <c r="D89" s="162"/>
      <c r="E89" s="162"/>
    </row>
    <row r="90" spans="3:5" s="161" customFormat="1">
      <c r="C90" s="162"/>
      <c r="D90" s="162"/>
      <c r="E90" s="162"/>
    </row>
    <row r="91" spans="3:5" s="161" customFormat="1">
      <c r="C91" s="162"/>
      <c r="D91" s="162"/>
      <c r="E91" s="162"/>
    </row>
    <row r="92" spans="3:5" s="161" customFormat="1">
      <c r="C92" s="162"/>
      <c r="D92" s="162"/>
      <c r="E92" s="162"/>
    </row>
    <row r="93" spans="3:5" s="161" customFormat="1">
      <c r="C93" s="162"/>
      <c r="D93" s="162"/>
      <c r="E93" s="162"/>
    </row>
    <row r="94" spans="3:5" s="161" customFormat="1">
      <c r="C94" s="162"/>
      <c r="D94" s="162"/>
      <c r="E94" s="162"/>
    </row>
    <row r="95" spans="3:5" s="161" customFormat="1">
      <c r="C95" s="162"/>
      <c r="D95" s="162"/>
      <c r="E95" s="162"/>
    </row>
    <row r="96" spans="3:5" s="161" customFormat="1">
      <c r="C96" s="162"/>
      <c r="D96" s="162"/>
      <c r="E96" s="162"/>
    </row>
    <row r="97" spans="3:5" s="161" customFormat="1">
      <c r="C97" s="162"/>
      <c r="D97" s="162"/>
      <c r="E97" s="162"/>
    </row>
    <row r="98" spans="3:5" s="161" customFormat="1">
      <c r="C98" s="162"/>
      <c r="D98" s="162"/>
      <c r="E98" s="162"/>
    </row>
    <row r="99" spans="3:5" s="161" customFormat="1">
      <c r="C99" s="162"/>
      <c r="D99" s="162"/>
      <c r="E99" s="162"/>
    </row>
    <row r="100" spans="3:5" s="161" customFormat="1">
      <c r="C100" s="162"/>
      <c r="D100" s="162"/>
      <c r="E100" s="162"/>
    </row>
    <row r="101" spans="3:5" s="161" customFormat="1">
      <c r="C101" s="162"/>
      <c r="D101" s="162"/>
      <c r="E101" s="162"/>
    </row>
    <row r="102" spans="3:5" s="161" customFormat="1">
      <c r="C102" s="162"/>
      <c r="D102" s="162"/>
      <c r="E102" s="162"/>
    </row>
    <row r="103" spans="3:5" s="161" customFormat="1">
      <c r="C103" s="162"/>
      <c r="D103" s="162"/>
      <c r="E103" s="162"/>
    </row>
    <row r="104" spans="3:5" s="161" customFormat="1">
      <c r="C104" s="162"/>
      <c r="D104" s="162"/>
      <c r="E104" s="162"/>
    </row>
    <row r="105" spans="3:5" s="161" customFormat="1">
      <c r="C105" s="162"/>
      <c r="D105" s="162"/>
      <c r="E105" s="162"/>
    </row>
    <row r="106" spans="3:5" s="161" customFormat="1">
      <c r="C106" s="162"/>
      <c r="D106" s="162"/>
      <c r="E106" s="162"/>
    </row>
    <row r="107" spans="3:5" s="161" customFormat="1">
      <c r="C107" s="162"/>
      <c r="D107" s="162"/>
      <c r="E107" s="162"/>
    </row>
    <row r="108" spans="3:5" s="161" customFormat="1">
      <c r="C108" s="162"/>
      <c r="D108" s="162"/>
      <c r="E108" s="162"/>
    </row>
    <row r="109" spans="3:5" s="161" customFormat="1">
      <c r="C109" s="162"/>
      <c r="D109" s="162"/>
      <c r="E109" s="162"/>
    </row>
    <row r="110" spans="3:5" s="161" customFormat="1">
      <c r="C110" s="162"/>
      <c r="D110" s="162"/>
      <c r="E110" s="162"/>
    </row>
    <row r="111" spans="3:5" s="161" customFormat="1">
      <c r="C111" s="162"/>
      <c r="D111" s="162"/>
      <c r="E111" s="162"/>
    </row>
    <row r="112" spans="3:5" s="161" customFormat="1">
      <c r="C112" s="162"/>
      <c r="D112" s="162"/>
      <c r="E112" s="162"/>
    </row>
    <row r="113" spans="3:5" s="161" customFormat="1">
      <c r="C113" s="162"/>
      <c r="D113" s="162"/>
      <c r="E113" s="162"/>
    </row>
    <row r="114" spans="3:5" s="161" customFormat="1">
      <c r="C114" s="162"/>
      <c r="D114" s="162"/>
      <c r="E114" s="162"/>
    </row>
    <row r="115" spans="3:5" s="161" customFormat="1">
      <c r="C115" s="162"/>
      <c r="D115" s="162"/>
      <c r="E115" s="162"/>
    </row>
    <row r="116" spans="3:5" s="161" customFormat="1">
      <c r="C116" s="162"/>
      <c r="D116" s="162"/>
      <c r="E116" s="162"/>
    </row>
    <row r="117" spans="3:5" s="161" customFormat="1">
      <c r="C117" s="162"/>
      <c r="D117" s="162"/>
      <c r="E117" s="162"/>
    </row>
    <row r="118" spans="3:5" s="161" customFormat="1">
      <c r="C118" s="162"/>
      <c r="D118" s="162"/>
      <c r="E118" s="162"/>
    </row>
    <row r="119" spans="3:5" s="161" customFormat="1">
      <c r="C119" s="162"/>
      <c r="D119" s="162"/>
      <c r="E119" s="162"/>
    </row>
    <row r="120" spans="3:5" s="161" customFormat="1">
      <c r="C120" s="162"/>
      <c r="D120" s="162"/>
      <c r="E120" s="162"/>
    </row>
    <row r="121" spans="3:5" s="161" customFormat="1">
      <c r="C121" s="162"/>
      <c r="D121" s="162"/>
      <c r="E121" s="162"/>
    </row>
    <row r="122" spans="3:5" s="161" customFormat="1">
      <c r="C122" s="162"/>
      <c r="D122" s="162"/>
      <c r="E122" s="162"/>
    </row>
    <row r="123" spans="3:5" s="161" customFormat="1">
      <c r="C123" s="162"/>
      <c r="D123" s="162"/>
      <c r="E123" s="162"/>
    </row>
    <row r="124" spans="3:5" s="161" customFormat="1">
      <c r="C124" s="162"/>
      <c r="D124" s="162"/>
      <c r="E124" s="162"/>
    </row>
    <row r="125" spans="3:5" s="161" customFormat="1">
      <c r="C125" s="162"/>
      <c r="D125" s="162"/>
      <c r="E125" s="162"/>
    </row>
    <row r="126" spans="3:5" s="161" customFormat="1">
      <c r="C126" s="162"/>
      <c r="D126" s="162"/>
      <c r="E126" s="162"/>
    </row>
    <row r="127" spans="3:5" s="161" customFormat="1">
      <c r="C127" s="162"/>
      <c r="D127" s="162"/>
      <c r="E127" s="162"/>
    </row>
    <row r="128" spans="3:5" s="161" customFormat="1">
      <c r="C128" s="162"/>
      <c r="D128" s="162"/>
      <c r="E128" s="162"/>
    </row>
    <row r="129" spans="3:5" s="161" customFormat="1">
      <c r="C129" s="162"/>
      <c r="D129" s="162"/>
      <c r="E129" s="162"/>
    </row>
    <row r="130" spans="3:5" s="161" customFormat="1">
      <c r="C130" s="162"/>
      <c r="D130" s="162"/>
      <c r="E130" s="162"/>
    </row>
    <row r="131" spans="3:5" s="161" customFormat="1">
      <c r="C131" s="162"/>
      <c r="D131" s="162"/>
      <c r="E131" s="162"/>
    </row>
    <row r="132" spans="3:5" s="161" customFormat="1">
      <c r="C132" s="162"/>
      <c r="D132" s="162"/>
      <c r="E132" s="162"/>
    </row>
    <row r="133" spans="3:5" s="161" customFormat="1">
      <c r="C133" s="162"/>
      <c r="D133" s="162"/>
      <c r="E133" s="162"/>
    </row>
    <row r="134" spans="3:5" s="161" customFormat="1">
      <c r="C134" s="162"/>
      <c r="D134" s="162"/>
      <c r="E134" s="162"/>
    </row>
    <row r="135" spans="3:5" s="161" customFormat="1">
      <c r="C135" s="162"/>
      <c r="D135" s="162"/>
      <c r="E135" s="162"/>
    </row>
    <row r="136" spans="3:5" s="161" customFormat="1">
      <c r="C136" s="162"/>
      <c r="D136" s="162"/>
      <c r="E136" s="162"/>
    </row>
    <row r="137" spans="3:5" s="161" customFormat="1">
      <c r="C137" s="162"/>
      <c r="D137" s="162"/>
      <c r="E137" s="162"/>
    </row>
    <row r="138" spans="3:5" s="161" customFormat="1">
      <c r="C138" s="162"/>
      <c r="D138" s="162"/>
      <c r="E138" s="162"/>
    </row>
    <row r="139" spans="3:5" s="161" customFormat="1">
      <c r="C139" s="162"/>
      <c r="D139" s="162"/>
      <c r="E139" s="162"/>
    </row>
    <row r="140" spans="3:5" s="161" customFormat="1">
      <c r="C140" s="162"/>
      <c r="D140" s="162"/>
      <c r="E140" s="162"/>
    </row>
    <row r="141" spans="3:5" s="161" customFormat="1">
      <c r="C141" s="162"/>
      <c r="D141" s="162"/>
      <c r="E141" s="162"/>
    </row>
    <row r="142" spans="3:5" s="161" customFormat="1">
      <c r="C142" s="162"/>
      <c r="D142" s="162"/>
      <c r="E142" s="162"/>
    </row>
    <row r="143" spans="3:5" s="161" customFormat="1">
      <c r="C143" s="162"/>
      <c r="D143" s="162"/>
      <c r="E143" s="162"/>
    </row>
    <row r="144" spans="3:5" s="161" customFormat="1">
      <c r="C144" s="162"/>
      <c r="D144" s="162"/>
      <c r="E144" s="162"/>
    </row>
    <row r="145" spans="3:5" s="161" customFormat="1">
      <c r="C145" s="162"/>
      <c r="D145" s="162"/>
      <c r="E145" s="162"/>
    </row>
    <row r="146" spans="3:5" s="161" customFormat="1">
      <c r="C146" s="162"/>
      <c r="D146" s="162"/>
      <c r="E146" s="162"/>
    </row>
    <row r="147" spans="3:5" s="161" customFormat="1">
      <c r="C147" s="162"/>
      <c r="D147" s="162"/>
      <c r="E147" s="162"/>
    </row>
    <row r="148" spans="3:5" s="161" customFormat="1">
      <c r="C148" s="162"/>
      <c r="D148" s="162"/>
      <c r="E148" s="162"/>
    </row>
    <row r="149" spans="3:5" s="161" customFormat="1">
      <c r="C149" s="162"/>
      <c r="D149" s="162"/>
      <c r="E149" s="162"/>
    </row>
    <row r="150" spans="3:5" s="161" customFormat="1">
      <c r="C150" s="162"/>
      <c r="D150" s="162"/>
      <c r="E150" s="162"/>
    </row>
    <row r="151" spans="3:5" s="161" customFormat="1">
      <c r="C151" s="162"/>
      <c r="D151" s="162"/>
      <c r="E151" s="162"/>
    </row>
    <row r="152" spans="3:5" s="161" customFormat="1">
      <c r="C152" s="162"/>
      <c r="D152" s="162"/>
      <c r="E152" s="162"/>
    </row>
    <row r="153" spans="3:5" s="161" customFormat="1">
      <c r="C153" s="162"/>
      <c r="D153" s="162"/>
      <c r="E153" s="162"/>
    </row>
    <row r="154" spans="3:5" s="161" customFormat="1">
      <c r="C154" s="162"/>
      <c r="D154" s="162"/>
      <c r="E154" s="162"/>
    </row>
    <row r="155" spans="3:5" s="161" customFormat="1">
      <c r="C155" s="162"/>
      <c r="D155" s="162"/>
      <c r="E155" s="162"/>
    </row>
    <row r="156" spans="3:5" s="161" customFormat="1">
      <c r="C156" s="162"/>
      <c r="D156" s="162"/>
      <c r="E156" s="162"/>
    </row>
    <row r="157" spans="3:5" s="161" customFormat="1">
      <c r="C157" s="162"/>
      <c r="D157" s="162"/>
      <c r="E157" s="162"/>
    </row>
    <row r="158" spans="3:5" s="161" customFormat="1">
      <c r="C158" s="162"/>
      <c r="D158" s="162"/>
      <c r="E158" s="162"/>
    </row>
    <row r="159" spans="3:5" s="161" customFormat="1">
      <c r="C159" s="162"/>
      <c r="D159" s="162"/>
      <c r="E159" s="162"/>
    </row>
    <row r="160" spans="3:5" s="161" customFormat="1">
      <c r="C160" s="162"/>
      <c r="D160" s="162"/>
      <c r="E160" s="162"/>
    </row>
    <row r="161" spans="3:5" s="161" customFormat="1">
      <c r="C161" s="162"/>
      <c r="D161" s="162"/>
      <c r="E161" s="162"/>
    </row>
    <row r="162" spans="3:5" s="161" customFormat="1">
      <c r="C162" s="162"/>
      <c r="D162" s="162"/>
      <c r="E162" s="162"/>
    </row>
    <row r="163" spans="3:5" s="161" customFormat="1">
      <c r="C163" s="162"/>
      <c r="D163" s="162"/>
      <c r="E163" s="162"/>
    </row>
    <row r="164" spans="3:5" s="161" customFormat="1">
      <c r="C164" s="162"/>
      <c r="D164" s="162"/>
      <c r="E164" s="162"/>
    </row>
    <row r="165" spans="3:5" s="161" customFormat="1">
      <c r="C165" s="162"/>
      <c r="D165" s="162"/>
      <c r="E165" s="162"/>
    </row>
    <row r="166" spans="3:5" s="161" customFormat="1">
      <c r="C166" s="162"/>
      <c r="D166" s="162"/>
      <c r="E166" s="162"/>
    </row>
    <row r="167" spans="3:5" s="161" customFormat="1">
      <c r="C167" s="162"/>
      <c r="D167" s="162"/>
      <c r="E167" s="162"/>
    </row>
    <row r="168" spans="3:5" s="161" customFormat="1">
      <c r="C168" s="162"/>
      <c r="D168" s="162"/>
      <c r="E168" s="162"/>
    </row>
    <row r="169" spans="3:5" s="161" customFormat="1">
      <c r="C169" s="162"/>
      <c r="D169" s="162"/>
      <c r="E169" s="162"/>
    </row>
    <row r="170" spans="3:5" s="161" customFormat="1">
      <c r="C170" s="162"/>
      <c r="D170" s="162"/>
      <c r="E170" s="162"/>
    </row>
    <row r="171" spans="3:5" s="161" customFormat="1">
      <c r="C171" s="162"/>
      <c r="D171" s="162"/>
      <c r="E171" s="162"/>
    </row>
    <row r="172" spans="3:5" s="161" customFormat="1">
      <c r="C172" s="162"/>
      <c r="D172" s="162"/>
      <c r="E172" s="162"/>
    </row>
    <row r="173" spans="3:5" s="161" customFormat="1">
      <c r="C173" s="162"/>
      <c r="D173" s="162"/>
      <c r="E173" s="162"/>
    </row>
    <row r="174" spans="3:5" s="161" customFormat="1">
      <c r="C174" s="162"/>
      <c r="D174" s="162"/>
      <c r="E174" s="162"/>
    </row>
    <row r="175" spans="3:5" s="161" customFormat="1">
      <c r="C175" s="162"/>
      <c r="D175" s="162"/>
      <c r="E175" s="162"/>
    </row>
    <row r="176" spans="3:5" s="161" customFormat="1">
      <c r="C176" s="162"/>
      <c r="D176" s="162"/>
      <c r="E176" s="162"/>
    </row>
    <row r="177" spans="3:5" s="161" customFormat="1">
      <c r="C177" s="162"/>
      <c r="D177" s="162"/>
      <c r="E177" s="162"/>
    </row>
    <row r="178" spans="3:5" s="161" customFormat="1">
      <c r="C178" s="162"/>
      <c r="D178" s="162"/>
      <c r="E178" s="162"/>
    </row>
    <row r="179" spans="3:5" s="161" customFormat="1">
      <c r="C179" s="162"/>
      <c r="D179" s="162"/>
      <c r="E179" s="162"/>
    </row>
    <row r="180" spans="3:5" s="161" customFormat="1">
      <c r="C180" s="162"/>
      <c r="D180" s="162"/>
      <c r="E180" s="162"/>
    </row>
    <row r="181" spans="3:5" s="161" customFormat="1">
      <c r="C181" s="162"/>
      <c r="D181" s="162"/>
      <c r="E181" s="162"/>
    </row>
    <row r="182" spans="3:5" s="161" customFormat="1">
      <c r="C182" s="162"/>
      <c r="D182" s="162"/>
      <c r="E182" s="162"/>
    </row>
    <row r="183" spans="3:5" s="161" customFormat="1">
      <c r="C183" s="162"/>
      <c r="D183" s="162"/>
      <c r="E183" s="162"/>
    </row>
    <row r="184" spans="3:5" s="161" customFormat="1">
      <c r="C184" s="162"/>
      <c r="D184" s="162"/>
      <c r="E184" s="162"/>
    </row>
    <row r="185" spans="3:5" s="161" customFormat="1">
      <c r="C185" s="162"/>
      <c r="D185" s="162"/>
      <c r="E185" s="162"/>
    </row>
    <row r="186" spans="3:5" s="161" customFormat="1">
      <c r="C186" s="162"/>
      <c r="D186" s="162"/>
      <c r="E186" s="162"/>
    </row>
    <row r="187" spans="3:5" s="161" customFormat="1">
      <c r="C187" s="162"/>
      <c r="D187" s="162"/>
      <c r="E187" s="162"/>
    </row>
    <row r="188" spans="3:5" s="161" customFormat="1">
      <c r="C188" s="162"/>
      <c r="D188" s="162"/>
      <c r="E188" s="162"/>
    </row>
    <row r="189" spans="3:5" s="161" customFormat="1">
      <c r="C189" s="162"/>
      <c r="D189" s="162"/>
      <c r="E189" s="162"/>
    </row>
    <row r="190" spans="3:5" s="161" customFormat="1">
      <c r="C190" s="162"/>
      <c r="D190" s="162"/>
      <c r="E190" s="162"/>
    </row>
    <row r="191" spans="3:5" s="161" customFormat="1">
      <c r="C191" s="162"/>
      <c r="D191" s="162"/>
      <c r="E191" s="162"/>
    </row>
    <row r="192" spans="3:5" s="161" customFormat="1">
      <c r="C192" s="162"/>
      <c r="D192" s="162"/>
      <c r="E192" s="162"/>
    </row>
    <row r="193" spans="3:5" s="161" customFormat="1">
      <c r="C193" s="162"/>
      <c r="D193" s="162"/>
      <c r="E193" s="162"/>
    </row>
    <row r="194" spans="3:5" s="161" customFormat="1">
      <c r="C194" s="162"/>
      <c r="D194" s="162"/>
      <c r="E194" s="162"/>
    </row>
    <row r="195" spans="3:5" s="161" customFormat="1">
      <c r="C195" s="162"/>
      <c r="D195" s="162"/>
      <c r="E195" s="162"/>
    </row>
    <row r="196" spans="3:5" s="161" customFormat="1">
      <c r="C196" s="162"/>
      <c r="D196" s="162"/>
      <c r="E196" s="162"/>
    </row>
    <row r="197" spans="3:5" s="161" customFormat="1">
      <c r="C197" s="162"/>
      <c r="D197" s="162"/>
      <c r="E197" s="162"/>
    </row>
    <row r="198" spans="3:5" s="161" customFormat="1">
      <c r="C198" s="162"/>
      <c r="D198" s="162"/>
      <c r="E198" s="162"/>
    </row>
    <row r="199" spans="3:5" s="161" customFormat="1">
      <c r="C199" s="162"/>
      <c r="D199" s="162"/>
      <c r="E199" s="162"/>
    </row>
    <row r="200" spans="3:5" s="161" customFormat="1">
      <c r="C200" s="162"/>
      <c r="D200" s="162"/>
      <c r="E200" s="162"/>
    </row>
    <row r="201" spans="3:5" s="161" customFormat="1">
      <c r="C201" s="162"/>
      <c r="D201" s="162"/>
      <c r="E201" s="162"/>
    </row>
    <row r="202" spans="3:5" s="161" customFormat="1">
      <c r="C202" s="162"/>
      <c r="D202" s="162"/>
      <c r="E202" s="162"/>
    </row>
    <row r="203" spans="3:5" s="161" customFormat="1">
      <c r="C203" s="162"/>
      <c r="D203" s="162"/>
      <c r="E203" s="162"/>
    </row>
    <row r="204" spans="3:5" s="161" customFormat="1">
      <c r="C204" s="162"/>
      <c r="D204" s="162"/>
      <c r="E204" s="162"/>
    </row>
    <row r="205" spans="3:5" s="161" customFormat="1">
      <c r="C205" s="162"/>
      <c r="D205" s="162"/>
      <c r="E205" s="162"/>
    </row>
    <row r="206" spans="3:5" s="161" customFormat="1">
      <c r="C206" s="162"/>
      <c r="D206" s="162"/>
      <c r="E206" s="162"/>
    </row>
    <row r="207" spans="3:5" s="161" customFormat="1">
      <c r="C207" s="162"/>
      <c r="D207" s="162"/>
      <c r="E207" s="162"/>
    </row>
    <row r="208" spans="3:5" s="161" customFormat="1">
      <c r="C208" s="162"/>
      <c r="D208" s="162"/>
      <c r="E208" s="162"/>
    </row>
    <row r="209" spans="3:5" s="161" customFormat="1">
      <c r="C209" s="162"/>
      <c r="D209" s="162"/>
      <c r="E209" s="162"/>
    </row>
    <row r="210" spans="3:5" s="161" customFormat="1">
      <c r="C210" s="162"/>
      <c r="D210" s="162"/>
      <c r="E210" s="162"/>
    </row>
    <row r="211" spans="3:5" s="161" customFormat="1">
      <c r="C211" s="162"/>
      <c r="D211" s="162"/>
      <c r="E211" s="162"/>
    </row>
    <row r="212" spans="3:5" s="161" customFormat="1">
      <c r="C212" s="162"/>
      <c r="D212" s="162"/>
      <c r="E212" s="162"/>
    </row>
    <row r="213" spans="3:5" s="161" customFormat="1">
      <c r="C213" s="162"/>
      <c r="D213" s="162"/>
      <c r="E213" s="162"/>
    </row>
    <row r="214" spans="3:5" s="161" customFormat="1">
      <c r="C214" s="162"/>
      <c r="D214" s="162"/>
      <c r="E214" s="162"/>
    </row>
    <row r="215" spans="3:5" s="161" customFormat="1">
      <c r="C215" s="162"/>
      <c r="D215" s="162"/>
      <c r="E215" s="162"/>
    </row>
    <row r="216" spans="3:5" s="161" customFormat="1">
      <c r="C216" s="162"/>
      <c r="D216" s="162"/>
      <c r="E216" s="162"/>
    </row>
    <row r="217" spans="3:5" s="161" customFormat="1">
      <c r="C217" s="162"/>
      <c r="D217" s="162"/>
      <c r="E217" s="162"/>
    </row>
    <row r="218" spans="3:5" s="161" customFormat="1">
      <c r="C218" s="162"/>
      <c r="D218" s="162"/>
      <c r="E218" s="162"/>
    </row>
    <row r="219" spans="3:5" s="161" customFormat="1">
      <c r="C219" s="162"/>
      <c r="D219" s="162"/>
      <c r="E219" s="162"/>
    </row>
    <row r="220" spans="3:5" s="161" customFormat="1">
      <c r="C220" s="162"/>
      <c r="D220" s="162"/>
      <c r="E220" s="162"/>
    </row>
    <row r="221" spans="3:5" s="161" customFormat="1">
      <c r="C221" s="162"/>
      <c r="D221" s="162"/>
      <c r="E221" s="162"/>
    </row>
    <row r="222" spans="3:5" s="161" customFormat="1">
      <c r="C222" s="162"/>
      <c r="D222" s="162"/>
      <c r="E222" s="162"/>
    </row>
    <row r="223" spans="3:5" s="161" customFormat="1">
      <c r="C223" s="162"/>
      <c r="D223" s="162"/>
      <c r="E223" s="162"/>
    </row>
    <row r="224" spans="3:5" s="161" customFormat="1">
      <c r="C224" s="162"/>
      <c r="D224" s="162"/>
      <c r="E224" s="162"/>
    </row>
    <row r="225" spans="3:5" s="161" customFormat="1">
      <c r="C225" s="162"/>
      <c r="D225" s="162"/>
      <c r="E225" s="162"/>
    </row>
    <row r="226" spans="3:5" s="161" customFormat="1">
      <c r="C226" s="162"/>
      <c r="D226" s="162"/>
      <c r="E226" s="162"/>
    </row>
    <row r="227" spans="3:5" s="161" customFormat="1">
      <c r="C227" s="162"/>
      <c r="D227" s="162"/>
      <c r="E227" s="162"/>
    </row>
    <row r="228" spans="3:5" s="161" customFormat="1">
      <c r="C228" s="162"/>
      <c r="D228" s="162"/>
      <c r="E228" s="162"/>
    </row>
    <row r="229" spans="3:5" s="161" customFormat="1">
      <c r="C229" s="162"/>
      <c r="D229" s="162"/>
      <c r="E229" s="162"/>
    </row>
    <row r="230" spans="3:5" s="161" customFormat="1">
      <c r="C230" s="162"/>
      <c r="D230" s="162"/>
      <c r="E230" s="162"/>
    </row>
    <row r="231" spans="3:5" s="161" customFormat="1">
      <c r="C231" s="162"/>
      <c r="D231" s="162"/>
      <c r="E231" s="162"/>
    </row>
    <row r="232" spans="3:5" s="161" customFormat="1">
      <c r="C232" s="162"/>
      <c r="D232" s="162"/>
      <c r="E232" s="162"/>
    </row>
    <row r="233" spans="3:5" s="161" customFormat="1">
      <c r="C233" s="162"/>
      <c r="D233" s="162"/>
      <c r="E233" s="162"/>
    </row>
    <row r="234" spans="3:5" s="161" customFormat="1">
      <c r="C234" s="162"/>
      <c r="D234" s="162"/>
      <c r="E234" s="162"/>
    </row>
    <row r="235" spans="3:5" s="161" customFormat="1">
      <c r="C235" s="162"/>
      <c r="D235" s="162"/>
      <c r="E235" s="162"/>
    </row>
    <row r="236" spans="3:5" s="161" customFormat="1">
      <c r="C236" s="162"/>
      <c r="D236" s="162"/>
      <c r="E236" s="162"/>
    </row>
    <row r="237" spans="3:5" s="161" customFormat="1">
      <c r="C237" s="162"/>
      <c r="D237" s="162"/>
      <c r="E237" s="162"/>
    </row>
    <row r="238" spans="3:5" s="161" customFormat="1">
      <c r="C238" s="162"/>
      <c r="D238" s="162"/>
      <c r="E238" s="162"/>
    </row>
    <row r="239" spans="3:5" s="161" customFormat="1">
      <c r="C239" s="162"/>
      <c r="D239" s="162"/>
      <c r="E239" s="162"/>
    </row>
    <row r="240" spans="3:5" s="161" customFormat="1">
      <c r="C240" s="162"/>
      <c r="D240" s="162"/>
      <c r="E240" s="162"/>
    </row>
    <row r="241" spans="3:5" s="161" customFormat="1">
      <c r="C241" s="162"/>
      <c r="D241" s="162"/>
      <c r="E241" s="162"/>
    </row>
    <row r="242" spans="3:5" s="161" customFormat="1">
      <c r="C242" s="162"/>
      <c r="D242" s="162"/>
      <c r="E242" s="162"/>
    </row>
    <row r="243" spans="3:5" s="161" customFormat="1">
      <c r="C243" s="162"/>
      <c r="D243" s="162"/>
      <c r="E243" s="162"/>
    </row>
    <row r="244" spans="3:5" s="161" customFormat="1">
      <c r="C244" s="162"/>
      <c r="D244" s="162"/>
      <c r="E244" s="162"/>
    </row>
    <row r="245" spans="3:5" s="161" customFormat="1">
      <c r="C245" s="162"/>
      <c r="D245" s="162"/>
      <c r="E245" s="162"/>
    </row>
    <row r="246" spans="3:5" s="161" customFormat="1">
      <c r="C246" s="162"/>
      <c r="D246" s="162"/>
      <c r="E246" s="162"/>
    </row>
    <row r="247" spans="3:5" s="161" customFormat="1">
      <c r="C247" s="162"/>
      <c r="D247" s="162"/>
      <c r="E247" s="162"/>
    </row>
    <row r="248" spans="3:5" s="161" customFormat="1">
      <c r="C248" s="162"/>
      <c r="D248" s="162"/>
      <c r="E248" s="162"/>
    </row>
    <row r="249" spans="3:5" s="161" customFormat="1">
      <c r="C249" s="162"/>
      <c r="D249" s="162"/>
      <c r="E249" s="162"/>
    </row>
    <row r="250" spans="3:5" s="161" customFormat="1">
      <c r="C250" s="162"/>
      <c r="D250" s="162"/>
      <c r="E250" s="162"/>
    </row>
    <row r="251" spans="3:5" s="161" customFormat="1">
      <c r="C251" s="162"/>
      <c r="D251" s="162"/>
      <c r="E251" s="162"/>
    </row>
    <row r="252" spans="3:5" s="161" customFormat="1">
      <c r="C252" s="162"/>
      <c r="D252" s="162"/>
      <c r="E252" s="162"/>
    </row>
    <row r="253" spans="3:5" s="161" customFormat="1">
      <c r="C253" s="162"/>
      <c r="D253" s="162"/>
      <c r="E253" s="162"/>
    </row>
    <row r="254" spans="3:5" s="161" customFormat="1">
      <c r="C254" s="162"/>
      <c r="D254" s="162"/>
      <c r="E254" s="162"/>
    </row>
    <row r="255" spans="3:5" s="161" customFormat="1">
      <c r="C255" s="162"/>
      <c r="D255" s="162"/>
      <c r="E255" s="162"/>
    </row>
    <row r="256" spans="3:5" s="161" customFormat="1">
      <c r="C256" s="162"/>
      <c r="D256" s="162"/>
      <c r="E256" s="162"/>
    </row>
    <row r="257" spans="3:5" s="161" customFormat="1">
      <c r="C257" s="162"/>
      <c r="D257" s="162"/>
      <c r="E257" s="162"/>
    </row>
    <row r="258" spans="3:5" s="161" customFormat="1">
      <c r="C258" s="162"/>
      <c r="D258" s="162"/>
      <c r="E258" s="162"/>
    </row>
    <row r="259" spans="3:5" s="161" customFormat="1">
      <c r="C259" s="162"/>
      <c r="D259" s="162"/>
      <c r="E259" s="162"/>
    </row>
    <row r="260" spans="3:5" s="161" customFormat="1">
      <c r="C260" s="162"/>
      <c r="D260" s="162"/>
      <c r="E260" s="162"/>
    </row>
    <row r="261" spans="3:5" s="161" customFormat="1">
      <c r="C261" s="162"/>
      <c r="D261" s="162"/>
      <c r="E261" s="162"/>
    </row>
    <row r="262" spans="3:5" s="161" customFormat="1">
      <c r="C262" s="162"/>
      <c r="D262" s="162"/>
      <c r="E262" s="162"/>
    </row>
    <row r="263" spans="3:5" s="161" customFormat="1">
      <c r="C263" s="162"/>
      <c r="D263" s="162"/>
      <c r="E263" s="162"/>
    </row>
    <row r="264" spans="3:5" s="161" customFormat="1">
      <c r="C264" s="162"/>
      <c r="D264" s="162"/>
      <c r="E264" s="162"/>
    </row>
    <row r="265" spans="3:5" s="161" customFormat="1">
      <c r="C265" s="162"/>
      <c r="D265" s="162"/>
      <c r="E265" s="162"/>
    </row>
    <row r="266" spans="3:5" s="161" customFormat="1">
      <c r="C266" s="162"/>
      <c r="D266" s="162"/>
      <c r="E266" s="162"/>
    </row>
    <row r="267" spans="3:5" s="161" customFormat="1">
      <c r="C267" s="162"/>
      <c r="D267" s="162"/>
      <c r="E267" s="162"/>
    </row>
    <row r="268" spans="3:5" s="161" customFormat="1">
      <c r="C268" s="162"/>
      <c r="D268" s="162"/>
      <c r="E268" s="162"/>
    </row>
    <row r="269" spans="3:5" s="161" customFormat="1">
      <c r="C269" s="162"/>
      <c r="D269" s="162"/>
      <c r="E269" s="162"/>
    </row>
    <row r="270" spans="3:5" s="161" customFormat="1">
      <c r="C270" s="162"/>
      <c r="D270" s="162"/>
      <c r="E270" s="162"/>
    </row>
    <row r="271" spans="3:5" s="161" customFormat="1">
      <c r="C271" s="162"/>
      <c r="D271" s="162"/>
      <c r="E271" s="162"/>
    </row>
    <row r="272" spans="3:5" s="161" customFormat="1">
      <c r="C272" s="162"/>
      <c r="D272" s="162"/>
      <c r="E272" s="162"/>
    </row>
    <row r="273" spans="3:5" s="161" customFormat="1">
      <c r="C273" s="162"/>
      <c r="D273" s="162"/>
      <c r="E273" s="162"/>
    </row>
    <row r="274" spans="3:5" s="161" customFormat="1">
      <c r="C274" s="162"/>
      <c r="D274" s="162"/>
      <c r="E274" s="162"/>
    </row>
    <row r="275" spans="3:5" s="161" customFormat="1">
      <c r="C275" s="162"/>
      <c r="D275" s="162"/>
      <c r="E275" s="162"/>
    </row>
    <row r="276" spans="3:5" s="161" customFormat="1">
      <c r="C276" s="162"/>
      <c r="D276" s="162"/>
      <c r="E276" s="162"/>
    </row>
    <row r="277" spans="3:5" s="161" customFormat="1">
      <c r="C277" s="162"/>
      <c r="D277" s="162"/>
      <c r="E277" s="162"/>
    </row>
    <row r="278" spans="3:5" s="161" customFormat="1">
      <c r="C278" s="162"/>
      <c r="D278" s="162"/>
      <c r="E278" s="162"/>
    </row>
    <row r="279" spans="3:5" s="161" customFormat="1">
      <c r="C279" s="162"/>
      <c r="D279" s="162"/>
      <c r="E279" s="162"/>
    </row>
    <row r="280" spans="3:5" s="161" customFormat="1">
      <c r="C280" s="162"/>
      <c r="D280" s="162"/>
      <c r="E280" s="162"/>
    </row>
    <row r="281" spans="3:5" s="161" customFormat="1">
      <c r="C281" s="162"/>
      <c r="D281" s="162"/>
      <c r="E281" s="162"/>
    </row>
    <row r="282" spans="3:5" s="161" customFormat="1">
      <c r="C282" s="162"/>
      <c r="D282" s="162"/>
      <c r="E282" s="162"/>
    </row>
    <row r="283" spans="3:5" s="161" customFormat="1">
      <c r="C283" s="162"/>
      <c r="D283" s="162"/>
      <c r="E283" s="162"/>
    </row>
    <row r="284" spans="3:5" s="161" customFormat="1">
      <c r="C284" s="162"/>
      <c r="D284" s="162"/>
      <c r="E284" s="162"/>
    </row>
    <row r="285" spans="3:5" s="161" customFormat="1">
      <c r="C285" s="162"/>
      <c r="D285" s="162"/>
      <c r="E285" s="162"/>
    </row>
    <row r="286" spans="3:5" s="161" customFormat="1">
      <c r="C286" s="162"/>
      <c r="D286" s="162"/>
      <c r="E286" s="162"/>
    </row>
    <row r="287" spans="3:5" s="161" customFormat="1">
      <c r="C287" s="162"/>
      <c r="D287" s="162"/>
      <c r="E287" s="162"/>
    </row>
    <row r="288" spans="3:5" s="161" customFormat="1">
      <c r="C288" s="162"/>
      <c r="D288" s="162"/>
      <c r="E288" s="162"/>
    </row>
    <row r="289" spans="3:5" s="161" customFormat="1">
      <c r="C289" s="162"/>
      <c r="D289" s="162"/>
      <c r="E289" s="162"/>
    </row>
    <row r="290" spans="3:5" s="161" customFormat="1">
      <c r="C290" s="162"/>
      <c r="D290" s="162"/>
      <c r="E290" s="162"/>
    </row>
    <row r="291" spans="3:5" s="161" customFormat="1">
      <c r="C291" s="162"/>
      <c r="D291" s="162"/>
      <c r="E291" s="162"/>
    </row>
    <row r="292" spans="3:5" s="161" customFormat="1">
      <c r="C292" s="162"/>
      <c r="D292" s="162"/>
      <c r="E292" s="162"/>
    </row>
    <row r="293" spans="3:5" s="161" customFormat="1">
      <c r="C293" s="162"/>
      <c r="D293" s="162"/>
      <c r="E293" s="162"/>
    </row>
    <row r="294" spans="3:5" s="161" customFormat="1">
      <c r="C294" s="162"/>
      <c r="D294" s="162"/>
      <c r="E294" s="162"/>
    </row>
    <row r="295" spans="3:5" s="161" customFormat="1">
      <c r="C295" s="162"/>
      <c r="D295" s="162"/>
      <c r="E295" s="162"/>
    </row>
    <row r="296" spans="3:5" s="161" customFormat="1">
      <c r="C296" s="162"/>
      <c r="D296" s="162"/>
      <c r="E296" s="162"/>
    </row>
    <row r="297" spans="3:5" s="161" customFormat="1">
      <c r="C297" s="162"/>
      <c r="D297" s="162"/>
      <c r="E297" s="162"/>
    </row>
    <row r="298" spans="3:5" s="161" customFormat="1">
      <c r="C298" s="162"/>
      <c r="D298" s="162"/>
      <c r="E298" s="162"/>
    </row>
    <row r="299" spans="3:5" s="161" customFormat="1">
      <c r="C299" s="162"/>
      <c r="D299" s="162"/>
      <c r="E299" s="162"/>
    </row>
    <row r="300" spans="3:5" s="161" customFormat="1">
      <c r="C300" s="162"/>
      <c r="D300" s="162"/>
      <c r="E300" s="162"/>
    </row>
    <row r="301" spans="3:5" s="161" customFormat="1">
      <c r="C301" s="162"/>
      <c r="D301" s="162"/>
      <c r="E301" s="162"/>
    </row>
    <row r="302" spans="3:5" s="161" customFormat="1">
      <c r="C302" s="162"/>
      <c r="D302" s="162"/>
      <c r="E302" s="162"/>
    </row>
    <row r="303" spans="3:5" s="161" customFormat="1">
      <c r="C303" s="162"/>
      <c r="D303" s="162"/>
      <c r="E303" s="162"/>
    </row>
    <row r="304" spans="3:5" s="161" customFormat="1">
      <c r="C304" s="162"/>
      <c r="D304" s="162"/>
      <c r="E304" s="162"/>
    </row>
    <row r="305" spans="3:5" s="161" customFormat="1">
      <c r="C305" s="162"/>
      <c r="D305" s="162"/>
      <c r="E305" s="162"/>
    </row>
    <row r="306" spans="3:5" s="161" customFormat="1">
      <c r="C306" s="162"/>
      <c r="D306" s="162"/>
      <c r="E306" s="162"/>
    </row>
    <row r="307" spans="3:5" s="161" customFormat="1">
      <c r="C307" s="162"/>
      <c r="D307" s="162"/>
      <c r="E307" s="162"/>
    </row>
    <row r="308" spans="3:5" s="161" customFormat="1">
      <c r="C308" s="162"/>
      <c r="D308" s="162"/>
      <c r="E308" s="162"/>
    </row>
    <row r="309" spans="3:5" s="161" customFormat="1">
      <c r="C309" s="162"/>
      <c r="D309" s="162"/>
      <c r="E309" s="162"/>
    </row>
    <row r="310" spans="3:5" s="161" customFormat="1">
      <c r="C310" s="162"/>
      <c r="D310" s="162"/>
      <c r="E310" s="162"/>
    </row>
    <row r="311" spans="3:5" s="161" customFormat="1">
      <c r="C311" s="162"/>
      <c r="D311" s="162"/>
      <c r="E311" s="162"/>
    </row>
    <row r="312" spans="3:5" s="161" customFormat="1">
      <c r="C312" s="162"/>
      <c r="D312" s="162"/>
      <c r="E312" s="162"/>
    </row>
    <row r="313" spans="3:5" s="161" customFormat="1">
      <c r="C313" s="162"/>
      <c r="D313" s="162"/>
      <c r="E313" s="162"/>
    </row>
    <row r="314" spans="3:5" s="161" customFormat="1">
      <c r="C314" s="162"/>
      <c r="D314" s="162"/>
      <c r="E314" s="162"/>
    </row>
    <row r="315" spans="3:5" s="161" customFormat="1">
      <c r="C315" s="162"/>
      <c r="D315" s="162"/>
      <c r="E315" s="162"/>
    </row>
    <row r="316" spans="3:5" s="161" customFormat="1">
      <c r="C316" s="162"/>
      <c r="D316" s="162"/>
      <c r="E316" s="162"/>
    </row>
    <row r="317" spans="3:5" s="161" customFormat="1">
      <c r="C317" s="162"/>
      <c r="D317" s="162"/>
      <c r="E317" s="162"/>
    </row>
    <row r="318" spans="3:5" s="161" customFormat="1">
      <c r="C318" s="162"/>
      <c r="D318" s="162"/>
      <c r="E318" s="162"/>
    </row>
    <row r="319" spans="3:5" s="161" customFormat="1">
      <c r="C319" s="162"/>
      <c r="D319" s="162"/>
      <c r="E319" s="162"/>
    </row>
    <row r="320" spans="3:5" s="161" customFormat="1">
      <c r="C320" s="162"/>
      <c r="D320" s="162"/>
      <c r="E320" s="162"/>
    </row>
    <row r="321" spans="3:5" s="161" customFormat="1">
      <c r="C321" s="162"/>
      <c r="D321" s="162"/>
      <c r="E321" s="162"/>
    </row>
    <row r="322" spans="3:5" s="161" customFormat="1">
      <c r="C322" s="162"/>
      <c r="D322" s="162"/>
      <c r="E322" s="162"/>
    </row>
    <row r="323" spans="3:5" s="161" customFormat="1">
      <c r="C323" s="162"/>
      <c r="D323" s="162"/>
      <c r="E323" s="162"/>
    </row>
    <row r="324" spans="3:5" s="161" customFormat="1">
      <c r="C324" s="162"/>
      <c r="D324" s="162"/>
      <c r="E324" s="162"/>
    </row>
    <row r="325" spans="3:5" s="161" customFormat="1">
      <c r="C325" s="162"/>
      <c r="D325" s="162"/>
      <c r="E325" s="162"/>
    </row>
    <row r="326" spans="3:5" s="161" customFormat="1">
      <c r="C326" s="162"/>
      <c r="D326" s="162"/>
      <c r="E326" s="162"/>
    </row>
    <row r="327" spans="3:5" s="161" customFormat="1">
      <c r="C327" s="162"/>
      <c r="D327" s="162"/>
      <c r="E327" s="162"/>
    </row>
    <row r="328" spans="3:5" s="161" customFormat="1">
      <c r="C328" s="162"/>
      <c r="D328" s="162"/>
      <c r="E328" s="162"/>
    </row>
    <row r="329" spans="3:5" s="161" customFormat="1">
      <c r="C329" s="162"/>
      <c r="D329" s="162"/>
      <c r="E329" s="162"/>
    </row>
    <row r="330" spans="3:5" s="161" customFormat="1">
      <c r="C330" s="162"/>
      <c r="D330" s="162"/>
      <c r="E330" s="162"/>
    </row>
    <row r="331" spans="3:5" s="161" customFormat="1">
      <c r="C331" s="162"/>
      <c r="D331" s="162"/>
      <c r="E331" s="162"/>
    </row>
    <row r="332" spans="3:5" s="161" customFormat="1">
      <c r="C332" s="162"/>
      <c r="D332" s="162"/>
      <c r="E332" s="162"/>
    </row>
    <row r="333" spans="3:5" s="161" customFormat="1">
      <c r="C333" s="162"/>
      <c r="D333" s="162"/>
      <c r="E333" s="162"/>
    </row>
    <row r="334" spans="3:5" s="161" customFormat="1">
      <c r="C334" s="162"/>
      <c r="D334" s="162"/>
      <c r="E334" s="162"/>
    </row>
  </sheetData>
  <mergeCells count="35">
    <mergeCell ref="A44:B44"/>
    <mergeCell ref="G44:H44"/>
    <mergeCell ref="L17:P17"/>
    <mergeCell ref="C39:K39"/>
    <mergeCell ref="A41:B41"/>
    <mergeCell ref="D41:E41"/>
    <mergeCell ref="G41:H41"/>
    <mergeCell ref="I41:M41"/>
    <mergeCell ref="N41:O41"/>
    <mergeCell ref="I15:K15"/>
    <mergeCell ref="A17:A18"/>
    <mergeCell ref="B17:B18"/>
    <mergeCell ref="C17:C18"/>
    <mergeCell ref="D17:D18"/>
    <mergeCell ref="E17:E18"/>
    <mergeCell ref="F17:K17"/>
    <mergeCell ref="A10:B10"/>
    <mergeCell ref="C10:N10"/>
    <mergeCell ref="A11:B11"/>
    <mergeCell ref="C11:N11"/>
    <mergeCell ref="A13:G13"/>
    <mergeCell ref="K13:M13"/>
    <mergeCell ref="N13:O13"/>
    <mergeCell ref="A7:B7"/>
    <mergeCell ref="C7:N7"/>
    <mergeCell ref="A8:B8"/>
    <mergeCell ref="C8:N8"/>
    <mergeCell ref="A9:B9"/>
    <mergeCell ref="C9:N9"/>
    <mergeCell ref="L1:P1"/>
    <mergeCell ref="D2:H2"/>
    <mergeCell ref="C3:N3"/>
    <mergeCell ref="C4:N4"/>
    <mergeCell ref="A6:B6"/>
    <mergeCell ref="C6:N6"/>
  </mergeCells>
  <pageMargins left="0.78740157480314965" right="0.78740157480314965" top="0.98425196850393704" bottom="0.78740157480314965" header="0.51181102362204722" footer="0.51181102362204722"/>
  <pageSetup paperSize="9" scale="86" fitToHeight="0" orientation="landscape" r:id="rId1"/>
  <headerFooter alignWithMargins="0">
    <oddFooter>&amp;R&amp;P lapa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384"/>
  <sheetViews>
    <sheetView view="pageBreakPreview" topLeftCell="A65" zoomScaleNormal="100" zoomScaleSheetLayoutView="100" workbookViewId="0">
      <selection activeCell="F78" sqref="F78:P87"/>
    </sheetView>
  </sheetViews>
  <sheetFormatPr defaultRowHeight="12.75"/>
  <cols>
    <col min="1" max="1" width="4.140625" style="421" customWidth="1"/>
    <col min="2" max="2" width="10.85546875" style="202" customWidth="1"/>
    <col min="3" max="3" width="42.42578125" style="203" customWidth="1"/>
    <col min="4" max="4" width="5.85546875" style="203" bestFit="1" customWidth="1"/>
    <col min="5" max="5" width="7.85546875" style="203" customWidth="1"/>
    <col min="6" max="6" width="5.7109375" style="202" bestFit="1" customWidth="1"/>
    <col min="7" max="7" width="5.7109375" style="169" bestFit="1" customWidth="1"/>
    <col min="8" max="8" width="7.28515625" style="169" customWidth="1"/>
    <col min="9" max="9" width="6.7109375" style="169" bestFit="1" customWidth="1"/>
    <col min="10" max="10" width="7" style="169" bestFit="1" customWidth="1"/>
    <col min="11" max="11" width="7" style="169" customWidth="1"/>
    <col min="12" max="16" width="8.42578125" style="169" customWidth="1"/>
    <col min="17" max="16384" width="9.140625" style="169"/>
  </cols>
  <sheetData>
    <row r="1" spans="1:16" s="161" customFormat="1" ht="18" customHeight="1">
      <c r="A1" s="318"/>
      <c r="C1" s="162"/>
      <c r="D1" s="162"/>
      <c r="E1" s="162"/>
      <c r="L1" s="732" t="s">
        <v>68</v>
      </c>
      <c r="M1" s="732"/>
      <c r="N1" s="732"/>
      <c r="O1" s="732"/>
      <c r="P1" s="732"/>
    </row>
    <row r="2" spans="1:16" s="161" customFormat="1" ht="12.75" customHeight="1">
      <c r="A2" s="318"/>
      <c r="C2" s="162"/>
      <c r="D2" s="751" t="s">
        <v>40</v>
      </c>
      <c r="E2" s="751"/>
      <c r="F2" s="751"/>
      <c r="G2" s="751"/>
      <c r="H2" s="751"/>
      <c r="I2" s="163" t="s">
        <v>410</v>
      </c>
    </row>
    <row r="3" spans="1:16" s="161" customFormat="1" ht="12.75" customHeight="1">
      <c r="A3" s="318"/>
      <c r="C3" s="752" t="s">
        <v>640</v>
      </c>
      <c r="D3" s="752"/>
      <c r="E3" s="752"/>
      <c r="F3" s="752"/>
      <c r="G3" s="752"/>
      <c r="H3" s="752"/>
      <c r="I3" s="752"/>
      <c r="J3" s="752"/>
      <c r="K3" s="752"/>
      <c r="L3" s="752"/>
      <c r="M3" s="752"/>
      <c r="N3" s="752"/>
    </row>
    <row r="4" spans="1:16" s="161" customFormat="1" ht="12.75" customHeight="1">
      <c r="A4" s="318"/>
      <c r="C4" s="753" t="s">
        <v>18</v>
      </c>
      <c r="D4" s="753"/>
      <c r="E4" s="753"/>
      <c r="F4" s="753"/>
      <c r="G4" s="753"/>
      <c r="H4" s="753"/>
      <c r="I4" s="753"/>
      <c r="J4" s="753"/>
      <c r="K4" s="753"/>
      <c r="L4" s="753"/>
      <c r="M4" s="753"/>
      <c r="N4" s="753"/>
    </row>
    <row r="5" spans="1:16" s="161" customFormat="1" ht="12.75" customHeight="1">
      <c r="A5" s="318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</row>
    <row r="6" spans="1:16" s="161" customFormat="1" ht="24.75" customHeight="1">
      <c r="A6" s="748" t="s">
        <v>3</v>
      </c>
      <c r="B6" s="748"/>
      <c r="C6" s="749" t="str">
        <f>PBK!C26</f>
        <v>1. KĀRTA KATLU MĀJAS PĀRBŪVE PAR SOCIĀLĀS APRŪPES CENTRU UN KATLA MĀJAS NOVIETOŠANA</v>
      </c>
      <c r="D6" s="749"/>
      <c r="E6" s="749"/>
      <c r="F6" s="749"/>
      <c r="G6" s="749"/>
      <c r="H6" s="749"/>
      <c r="I6" s="749"/>
      <c r="J6" s="749"/>
      <c r="K6" s="749"/>
      <c r="L6" s="749"/>
      <c r="M6" s="749"/>
      <c r="N6" s="749"/>
    </row>
    <row r="7" spans="1:16" s="161" customFormat="1" ht="12.75" customHeight="1">
      <c r="A7" s="748" t="s">
        <v>4</v>
      </c>
      <c r="B7" s="748"/>
      <c r="C7" s="749" t="str">
        <f>PBK!C16</f>
        <v>1. KĀRTA KATLU MĀJAS PĀRBŪVE PAR SOCIĀLĀS APRŪPES CENTRU UN KATLA MĀJAS NOVIETOŠANA</v>
      </c>
      <c r="D7" s="749"/>
      <c r="E7" s="749"/>
      <c r="F7" s="749"/>
      <c r="G7" s="749"/>
      <c r="H7" s="749"/>
      <c r="I7" s="749"/>
      <c r="J7" s="749"/>
      <c r="K7" s="749"/>
      <c r="L7" s="749"/>
      <c r="M7" s="749"/>
      <c r="N7" s="749"/>
    </row>
    <row r="8" spans="1:16" s="161" customFormat="1" ht="12.75" customHeight="1">
      <c r="A8" s="748" t="s">
        <v>5</v>
      </c>
      <c r="B8" s="748"/>
      <c r="C8" s="749" t="str">
        <f>PBK!C17</f>
        <v>SIGULDAS IELA 7A, MORE, MORES PAGASTS, SIGULDAS NOVADS</v>
      </c>
      <c r="D8" s="749"/>
      <c r="E8" s="749"/>
      <c r="F8" s="749"/>
      <c r="G8" s="749"/>
      <c r="H8" s="749"/>
      <c r="I8" s="749"/>
      <c r="J8" s="749"/>
      <c r="K8" s="749"/>
      <c r="L8" s="749"/>
      <c r="M8" s="749"/>
      <c r="N8" s="749"/>
    </row>
    <row r="9" spans="1:16" s="161" customFormat="1">
      <c r="A9" s="748" t="s">
        <v>47</v>
      </c>
      <c r="B9" s="748"/>
      <c r="C9" s="749" t="str">
        <f>PBK!C18</f>
        <v>SIGULDAS NOVADA PAŠVALDĪBA</v>
      </c>
      <c r="D9" s="749"/>
      <c r="E9" s="749"/>
      <c r="F9" s="749"/>
      <c r="G9" s="749"/>
      <c r="H9" s="749"/>
      <c r="I9" s="749"/>
      <c r="J9" s="749"/>
      <c r="K9" s="749"/>
      <c r="L9" s="749"/>
      <c r="M9" s="749"/>
      <c r="N9" s="749"/>
    </row>
    <row r="10" spans="1:16" s="161" customFormat="1">
      <c r="A10" s="748" t="s">
        <v>6</v>
      </c>
      <c r="B10" s="748"/>
      <c r="C10" s="749">
        <f>PBK!C19</f>
        <v>0</v>
      </c>
      <c r="D10" s="749"/>
      <c r="E10" s="749"/>
      <c r="F10" s="749"/>
      <c r="G10" s="749"/>
      <c r="H10" s="749"/>
      <c r="I10" s="749"/>
      <c r="J10" s="749"/>
      <c r="K10" s="749"/>
      <c r="L10" s="749"/>
      <c r="M10" s="749"/>
      <c r="N10" s="749"/>
    </row>
    <row r="11" spans="1:16" s="161" customFormat="1">
      <c r="A11" s="748" t="s">
        <v>41</v>
      </c>
      <c r="B11" s="748"/>
      <c r="C11" s="749">
        <f>PBK!C20</f>
        <v>0</v>
      </c>
      <c r="D11" s="749"/>
      <c r="E11" s="749"/>
      <c r="F11" s="749"/>
      <c r="G11" s="749"/>
      <c r="H11" s="749"/>
      <c r="I11" s="749"/>
      <c r="J11" s="749"/>
      <c r="K11" s="749"/>
      <c r="L11" s="749"/>
      <c r="M11" s="749"/>
      <c r="N11" s="749"/>
    </row>
    <row r="12" spans="1:16" s="161" customFormat="1">
      <c r="A12" s="167"/>
      <c r="B12" s="319"/>
      <c r="C12" s="320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0"/>
    </row>
    <row r="13" spans="1:16" s="161" customFormat="1" ht="12.75" customHeight="1">
      <c r="A13" s="748" t="s">
        <v>641</v>
      </c>
      <c r="B13" s="748"/>
      <c r="C13" s="748"/>
      <c r="D13" s="748"/>
      <c r="E13" s="748"/>
      <c r="F13" s="748"/>
      <c r="G13" s="748"/>
      <c r="H13" s="320"/>
      <c r="I13" s="320"/>
      <c r="J13" s="320"/>
      <c r="K13" s="749" t="s">
        <v>42</v>
      </c>
      <c r="L13" s="749"/>
      <c r="M13" s="749"/>
      <c r="N13" s="750">
        <f>P89</f>
        <v>0</v>
      </c>
      <c r="O13" s="750"/>
      <c r="P13" s="167" t="s">
        <v>48</v>
      </c>
    </row>
    <row r="14" spans="1:16" s="161" customFormat="1">
      <c r="A14" s="167"/>
      <c r="B14" s="319"/>
      <c r="C14" s="319"/>
      <c r="D14" s="319"/>
      <c r="E14" s="319"/>
      <c r="F14" s="319"/>
      <c r="G14" s="319"/>
      <c r="H14" s="320"/>
      <c r="I14" s="320"/>
      <c r="J14" s="320"/>
      <c r="K14" s="320"/>
      <c r="L14" s="320"/>
      <c r="M14" s="320"/>
      <c r="N14" s="321"/>
      <c r="O14" s="320"/>
      <c r="P14" s="167"/>
    </row>
    <row r="15" spans="1:16">
      <c r="B15" s="169"/>
      <c r="C15" s="169"/>
      <c r="D15" s="169"/>
      <c r="E15" s="169"/>
      <c r="F15" s="169"/>
      <c r="I15" s="743" t="s">
        <v>44</v>
      </c>
      <c r="J15" s="743"/>
      <c r="K15" s="743"/>
      <c r="L15" s="170">
        <v>2017</v>
      </c>
      <c r="M15" s="170" t="s">
        <v>43</v>
      </c>
      <c r="N15" s="170">
        <f>'1 KOPS'!E16</f>
        <v>0</v>
      </c>
      <c r="O15" s="171">
        <f>'1 KOPS'!F16</f>
        <v>0</v>
      </c>
      <c r="P15" s="171"/>
    </row>
    <row r="16" spans="1:16" ht="13.5" thickBot="1">
      <c r="B16" s="169"/>
      <c r="C16" s="169"/>
      <c r="D16" s="169"/>
      <c r="E16" s="169"/>
      <c r="F16" s="169"/>
      <c r="I16" s="322"/>
      <c r="J16" s="322"/>
      <c r="K16" s="322"/>
      <c r="L16" s="170"/>
      <c r="M16" s="170"/>
      <c r="N16" s="170"/>
      <c r="O16" s="173"/>
      <c r="P16" s="173"/>
    </row>
    <row r="17" spans="1:16" s="174" customFormat="1" ht="13.5" customHeight="1" thickBot="1">
      <c r="A17" s="744" t="s">
        <v>1</v>
      </c>
      <c r="B17" s="744" t="s">
        <v>29</v>
      </c>
      <c r="C17" s="746" t="s">
        <v>30</v>
      </c>
      <c r="D17" s="744" t="s">
        <v>31</v>
      </c>
      <c r="E17" s="744" t="s">
        <v>32</v>
      </c>
      <c r="F17" s="733" t="s">
        <v>33</v>
      </c>
      <c r="G17" s="734"/>
      <c r="H17" s="734"/>
      <c r="I17" s="734"/>
      <c r="J17" s="734"/>
      <c r="K17" s="735"/>
      <c r="L17" s="733" t="s">
        <v>34</v>
      </c>
      <c r="M17" s="734"/>
      <c r="N17" s="734"/>
      <c r="O17" s="734"/>
      <c r="P17" s="735"/>
    </row>
    <row r="18" spans="1:16" s="174" customFormat="1" ht="69.75" customHeight="1" thickBot="1">
      <c r="A18" s="745"/>
      <c r="B18" s="745"/>
      <c r="C18" s="747"/>
      <c r="D18" s="745"/>
      <c r="E18" s="745"/>
      <c r="F18" s="175" t="s">
        <v>35</v>
      </c>
      <c r="G18" s="176" t="s">
        <v>49</v>
      </c>
      <c r="H18" s="176" t="s">
        <v>50</v>
      </c>
      <c r="I18" s="176" t="s">
        <v>64</v>
      </c>
      <c r="J18" s="176" t="s">
        <v>52</v>
      </c>
      <c r="K18" s="175" t="s">
        <v>53</v>
      </c>
      <c r="L18" s="176" t="s">
        <v>36</v>
      </c>
      <c r="M18" s="176" t="s">
        <v>50</v>
      </c>
      <c r="N18" s="176" t="s">
        <v>64</v>
      </c>
      <c r="O18" s="176" t="s">
        <v>52</v>
      </c>
      <c r="P18" s="176" t="s">
        <v>54</v>
      </c>
    </row>
    <row r="19" spans="1:16" s="174" customFormat="1" ht="13.5" thickBot="1">
      <c r="A19" s="269" t="s">
        <v>37</v>
      </c>
      <c r="B19" s="270" t="s">
        <v>38</v>
      </c>
      <c r="C19" s="271">
        <v>3</v>
      </c>
      <c r="D19" s="272">
        <v>4</v>
      </c>
      <c r="E19" s="271">
        <v>5</v>
      </c>
      <c r="F19" s="272">
        <v>6</v>
      </c>
      <c r="G19" s="271">
        <v>7</v>
      </c>
      <c r="H19" s="271">
        <v>8</v>
      </c>
      <c r="I19" s="272">
        <v>9</v>
      </c>
      <c r="J19" s="272">
        <v>10</v>
      </c>
      <c r="K19" s="271">
        <v>11</v>
      </c>
      <c r="L19" s="271">
        <v>12</v>
      </c>
      <c r="M19" s="271">
        <v>13</v>
      </c>
      <c r="N19" s="272">
        <v>14</v>
      </c>
      <c r="O19" s="272">
        <v>15</v>
      </c>
      <c r="P19" s="273">
        <v>16</v>
      </c>
    </row>
    <row r="20" spans="1:16" s="295" customFormat="1">
      <c r="A20" s="429"/>
      <c r="B20" s="430"/>
      <c r="C20" s="431" t="s">
        <v>642</v>
      </c>
      <c r="D20" s="430"/>
      <c r="E20" s="430"/>
      <c r="F20" s="432"/>
      <c r="G20" s="433"/>
      <c r="H20" s="434"/>
      <c r="I20" s="433"/>
      <c r="J20" s="433"/>
      <c r="K20" s="433"/>
      <c r="L20" s="433"/>
      <c r="M20" s="433"/>
      <c r="N20" s="433"/>
      <c r="O20" s="433"/>
      <c r="P20" s="435"/>
    </row>
    <row r="21" spans="1:16" s="295" customFormat="1" ht="38.25">
      <c r="A21" s="436">
        <v>1</v>
      </c>
      <c r="B21" s="420" t="s">
        <v>61</v>
      </c>
      <c r="C21" s="423" t="s">
        <v>643</v>
      </c>
      <c r="D21" s="420" t="s">
        <v>158</v>
      </c>
      <c r="E21" s="265">
        <v>1</v>
      </c>
      <c r="F21" s="186"/>
      <c r="G21" s="647"/>
      <c r="H21" s="648"/>
      <c r="I21" s="647"/>
      <c r="J21" s="647"/>
      <c r="K21" s="647"/>
      <c r="L21" s="647"/>
      <c r="M21" s="647"/>
      <c r="N21" s="647"/>
      <c r="O21" s="647"/>
      <c r="P21" s="649"/>
    </row>
    <row r="22" spans="1:16" s="295" customFormat="1" ht="38.25">
      <c r="A22" s="436">
        <v>2</v>
      </c>
      <c r="B22" s="420" t="s">
        <v>61</v>
      </c>
      <c r="C22" s="423" t="s">
        <v>644</v>
      </c>
      <c r="D22" s="420" t="s">
        <v>158</v>
      </c>
      <c r="E22" s="265">
        <v>1</v>
      </c>
      <c r="F22" s="186"/>
      <c r="G22" s="647"/>
      <c r="H22" s="648"/>
      <c r="I22" s="647"/>
      <c r="J22" s="647"/>
      <c r="K22" s="647"/>
      <c r="L22" s="647"/>
      <c r="M22" s="647"/>
      <c r="N22" s="647"/>
      <c r="O22" s="647"/>
      <c r="P22" s="649"/>
    </row>
    <row r="23" spans="1:16" s="295" customFormat="1" ht="44.25" customHeight="1">
      <c r="A23" s="436">
        <v>3</v>
      </c>
      <c r="B23" s="420" t="s">
        <v>61</v>
      </c>
      <c r="C23" s="423" t="s">
        <v>645</v>
      </c>
      <c r="D23" s="420" t="s">
        <v>158</v>
      </c>
      <c r="E23" s="265">
        <v>1</v>
      </c>
      <c r="F23" s="186"/>
      <c r="G23" s="647"/>
      <c r="H23" s="648"/>
      <c r="I23" s="647"/>
      <c r="J23" s="647"/>
      <c r="K23" s="647"/>
      <c r="L23" s="647"/>
      <c r="M23" s="647"/>
      <c r="N23" s="647"/>
      <c r="O23" s="647"/>
      <c r="P23" s="649"/>
    </row>
    <row r="24" spans="1:16" s="295" customFormat="1">
      <c r="A24" s="436"/>
      <c r="B24" s="420"/>
      <c r="C24" s="428" t="s">
        <v>646</v>
      </c>
      <c r="D24" s="427"/>
      <c r="E24" s="425"/>
      <c r="F24" s="186"/>
      <c r="G24" s="647"/>
      <c r="H24" s="648"/>
      <c r="I24" s="647"/>
      <c r="J24" s="647"/>
      <c r="K24" s="647"/>
      <c r="L24" s="647"/>
      <c r="M24" s="647"/>
      <c r="N24" s="647"/>
      <c r="O24" s="647"/>
      <c r="P24" s="649"/>
    </row>
    <row r="25" spans="1:16" s="295" customFormat="1">
      <c r="A25" s="436">
        <v>4</v>
      </c>
      <c r="B25" s="420" t="s">
        <v>61</v>
      </c>
      <c r="C25" s="424" t="s">
        <v>647</v>
      </c>
      <c r="D25" s="420" t="s">
        <v>637</v>
      </c>
      <c r="E25" s="265">
        <v>30</v>
      </c>
      <c r="F25" s="186"/>
      <c r="G25" s="647"/>
      <c r="H25" s="648"/>
      <c r="I25" s="647"/>
      <c r="J25" s="647"/>
      <c r="K25" s="647"/>
      <c r="L25" s="647"/>
      <c r="M25" s="647"/>
      <c r="N25" s="647"/>
      <c r="O25" s="647"/>
      <c r="P25" s="649"/>
    </row>
    <row r="26" spans="1:16" s="295" customFormat="1">
      <c r="A26" s="436">
        <v>5</v>
      </c>
      <c r="B26" s="420" t="s">
        <v>61</v>
      </c>
      <c r="C26" s="427" t="s">
        <v>648</v>
      </c>
      <c r="D26" s="420" t="s">
        <v>637</v>
      </c>
      <c r="E26" s="265">
        <v>160</v>
      </c>
      <c r="F26" s="186"/>
      <c r="G26" s="647"/>
      <c r="H26" s="648"/>
      <c r="I26" s="647"/>
      <c r="J26" s="647"/>
      <c r="K26" s="647"/>
      <c r="L26" s="647"/>
      <c r="M26" s="647"/>
      <c r="N26" s="647"/>
      <c r="O26" s="647"/>
      <c r="P26" s="649"/>
    </row>
    <row r="27" spans="1:16" s="295" customFormat="1">
      <c r="A27" s="436">
        <v>6</v>
      </c>
      <c r="B27" s="420" t="s">
        <v>61</v>
      </c>
      <c r="C27" s="427" t="s">
        <v>649</v>
      </c>
      <c r="D27" s="420" t="s">
        <v>637</v>
      </c>
      <c r="E27" s="265">
        <v>15</v>
      </c>
      <c r="F27" s="186"/>
      <c r="G27" s="647"/>
      <c r="H27" s="648"/>
      <c r="I27" s="647"/>
      <c r="J27" s="647"/>
      <c r="K27" s="647"/>
      <c r="L27" s="647"/>
      <c r="M27" s="647"/>
      <c r="N27" s="647"/>
      <c r="O27" s="647"/>
      <c r="P27" s="649"/>
    </row>
    <row r="28" spans="1:16" s="295" customFormat="1">
      <c r="A28" s="436">
        <v>7</v>
      </c>
      <c r="B28" s="420" t="s">
        <v>61</v>
      </c>
      <c r="C28" s="427" t="s">
        <v>650</v>
      </c>
      <c r="D28" s="420" t="s">
        <v>637</v>
      </c>
      <c r="E28" s="265">
        <v>160</v>
      </c>
      <c r="F28" s="186"/>
      <c r="G28" s="647"/>
      <c r="H28" s="648"/>
      <c r="I28" s="647"/>
      <c r="J28" s="647"/>
      <c r="K28" s="647"/>
      <c r="L28" s="647"/>
      <c r="M28" s="647"/>
      <c r="N28" s="647"/>
      <c r="O28" s="647"/>
      <c r="P28" s="649"/>
    </row>
    <row r="29" spans="1:16" s="295" customFormat="1">
      <c r="A29" s="436">
        <v>8</v>
      </c>
      <c r="B29" s="420" t="s">
        <v>61</v>
      </c>
      <c r="C29" s="427" t="s">
        <v>651</v>
      </c>
      <c r="D29" s="420" t="s">
        <v>637</v>
      </c>
      <c r="E29" s="265">
        <v>180</v>
      </c>
      <c r="F29" s="186"/>
      <c r="G29" s="647"/>
      <c r="H29" s="648"/>
      <c r="I29" s="647"/>
      <c r="J29" s="647"/>
      <c r="K29" s="647"/>
      <c r="L29" s="647"/>
      <c r="M29" s="647"/>
      <c r="N29" s="647"/>
      <c r="O29" s="647"/>
      <c r="P29" s="649"/>
    </row>
    <row r="30" spans="1:16" s="295" customFormat="1">
      <c r="A30" s="436">
        <v>9</v>
      </c>
      <c r="B30" s="420" t="s">
        <v>61</v>
      </c>
      <c r="C30" s="427" t="s">
        <v>652</v>
      </c>
      <c r="D30" s="420" t="s">
        <v>637</v>
      </c>
      <c r="E30" s="265">
        <v>5</v>
      </c>
      <c r="F30" s="186"/>
      <c r="G30" s="647"/>
      <c r="H30" s="648"/>
      <c r="I30" s="647"/>
      <c r="J30" s="647"/>
      <c r="K30" s="647"/>
      <c r="L30" s="647"/>
      <c r="M30" s="647"/>
      <c r="N30" s="647"/>
      <c r="O30" s="647"/>
      <c r="P30" s="649"/>
    </row>
    <row r="31" spans="1:16" s="295" customFormat="1">
      <c r="A31" s="436">
        <v>10</v>
      </c>
      <c r="B31" s="420" t="s">
        <v>61</v>
      </c>
      <c r="C31" s="427" t="s">
        <v>653</v>
      </c>
      <c r="D31" s="420" t="s">
        <v>637</v>
      </c>
      <c r="E31" s="265">
        <v>25</v>
      </c>
      <c r="F31" s="186"/>
      <c r="G31" s="647"/>
      <c r="H31" s="648"/>
      <c r="I31" s="647"/>
      <c r="J31" s="647"/>
      <c r="K31" s="647"/>
      <c r="L31" s="647"/>
      <c r="M31" s="647"/>
      <c r="N31" s="647"/>
      <c r="O31" s="647"/>
      <c r="P31" s="649"/>
    </row>
    <row r="32" spans="1:16" s="295" customFormat="1">
      <c r="A32" s="436">
        <v>11</v>
      </c>
      <c r="B32" s="420" t="s">
        <v>61</v>
      </c>
      <c r="C32" s="427" t="s">
        <v>654</v>
      </c>
      <c r="D32" s="420" t="s">
        <v>637</v>
      </c>
      <c r="E32" s="265">
        <v>12</v>
      </c>
      <c r="F32" s="186"/>
      <c r="G32" s="647"/>
      <c r="H32" s="648"/>
      <c r="I32" s="647"/>
      <c r="J32" s="647"/>
      <c r="K32" s="647"/>
      <c r="L32" s="647"/>
      <c r="M32" s="647"/>
      <c r="N32" s="647"/>
      <c r="O32" s="647"/>
      <c r="P32" s="649"/>
    </row>
    <row r="33" spans="1:16" s="295" customFormat="1">
      <c r="A33" s="436">
        <v>12</v>
      </c>
      <c r="B33" s="420" t="s">
        <v>61</v>
      </c>
      <c r="C33" s="426" t="s">
        <v>655</v>
      </c>
      <c r="D33" s="392" t="s">
        <v>637</v>
      </c>
      <c r="E33" s="267">
        <v>5</v>
      </c>
      <c r="F33" s="186"/>
      <c r="G33" s="647"/>
      <c r="H33" s="648"/>
      <c r="I33" s="647"/>
      <c r="J33" s="647"/>
      <c r="K33" s="647"/>
      <c r="L33" s="647"/>
      <c r="M33" s="647"/>
      <c r="N33" s="647"/>
      <c r="O33" s="647"/>
      <c r="P33" s="649"/>
    </row>
    <row r="34" spans="1:16" s="295" customFormat="1">
      <c r="A34" s="436">
        <v>13</v>
      </c>
      <c r="B34" s="420" t="s">
        <v>61</v>
      </c>
      <c r="C34" s="426" t="s">
        <v>656</v>
      </c>
      <c r="D34" s="392" t="s">
        <v>637</v>
      </c>
      <c r="E34" s="267">
        <v>40</v>
      </c>
      <c r="F34" s="186"/>
      <c r="G34" s="647"/>
      <c r="H34" s="648"/>
      <c r="I34" s="647"/>
      <c r="J34" s="647"/>
      <c r="K34" s="647"/>
      <c r="L34" s="647"/>
      <c r="M34" s="647"/>
      <c r="N34" s="647"/>
      <c r="O34" s="647"/>
      <c r="P34" s="649"/>
    </row>
    <row r="35" spans="1:16" s="295" customFormat="1">
      <c r="A35" s="436">
        <v>14</v>
      </c>
      <c r="B35" s="420" t="s">
        <v>61</v>
      </c>
      <c r="C35" s="426" t="s">
        <v>657</v>
      </c>
      <c r="D35" s="392" t="s">
        <v>637</v>
      </c>
      <c r="E35" s="267">
        <v>30</v>
      </c>
      <c r="F35" s="186"/>
      <c r="G35" s="647"/>
      <c r="H35" s="648"/>
      <c r="I35" s="647"/>
      <c r="J35" s="647"/>
      <c r="K35" s="647"/>
      <c r="L35" s="647"/>
      <c r="M35" s="647"/>
      <c r="N35" s="647"/>
      <c r="O35" s="647"/>
      <c r="P35" s="649"/>
    </row>
    <row r="36" spans="1:16" s="295" customFormat="1">
      <c r="A36" s="436">
        <v>15</v>
      </c>
      <c r="B36" s="420" t="s">
        <v>61</v>
      </c>
      <c r="C36" s="426" t="s">
        <v>658</v>
      </c>
      <c r="D36" s="392" t="s">
        <v>637</v>
      </c>
      <c r="E36" s="267">
        <v>30</v>
      </c>
      <c r="F36" s="186"/>
      <c r="G36" s="647"/>
      <c r="H36" s="648"/>
      <c r="I36" s="647"/>
      <c r="J36" s="647"/>
      <c r="K36" s="647"/>
      <c r="L36" s="647"/>
      <c r="M36" s="647"/>
      <c r="N36" s="647"/>
      <c r="O36" s="647"/>
      <c r="P36" s="649"/>
    </row>
    <row r="37" spans="1:16" s="295" customFormat="1">
      <c r="A37" s="436">
        <v>16</v>
      </c>
      <c r="B37" s="420" t="s">
        <v>61</v>
      </c>
      <c r="C37" s="426" t="s">
        <v>659</v>
      </c>
      <c r="D37" s="392" t="s">
        <v>637</v>
      </c>
      <c r="E37" s="267">
        <v>240</v>
      </c>
      <c r="F37" s="186"/>
      <c r="G37" s="647"/>
      <c r="H37" s="648"/>
      <c r="I37" s="647"/>
      <c r="J37" s="647"/>
      <c r="K37" s="647"/>
      <c r="L37" s="647"/>
      <c r="M37" s="647"/>
      <c r="N37" s="647"/>
      <c r="O37" s="647"/>
      <c r="P37" s="649"/>
    </row>
    <row r="38" spans="1:16" s="295" customFormat="1">
      <c r="A38" s="436">
        <v>17</v>
      </c>
      <c r="B38" s="420" t="s">
        <v>61</v>
      </c>
      <c r="C38" s="426" t="s">
        <v>660</v>
      </c>
      <c r="D38" s="392" t="s">
        <v>637</v>
      </c>
      <c r="E38" s="267">
        <v>12</v>
      </c>
      <c r="F38" s="186"/>
      <c r="G38" s="647"/>
      <c r="H38" s="648"/>
      <c r="I38" s="647"/>
      <c r="J38" s="647"/>
      <c r="K38" s="647"/>
      <c r="L38" s="647"/>
      <c r="M38" s="647"/>
      <c r="N38" s="647"/>
      <c r="O38" s="647"/>
      <c r="P38" s="649"/>
    </row>
    <row r="39" spans="1:16" s="295" customFormat="1">
      <c r="A39" s="436">
        <v>18</v>
      </c>
      <c r="B39" s="420" t="s">
        <v>61</v>
      </c>
      <c r="C39" s="426" t="s">
        <v>661</v>
      </c>
      <c r="D39" s="392" t="s">
        <v>637</v>
      </c>
      <c r="E39" s="267">
        <v>6</v>
      </c>
      <c r="F39" s="186"/>
      <c r="G39" s="647"/>
      <c r="H39" s="648"/>
      <c r="I39" s="647"/>
      <c r="J39" s="647"/>
      <c r="K39" s="647"/>
      <c r="L39" s="647"/>
      <c r="M39" s="647"/>
      <c r="N39" s="647"/>
      <c r="O39" s="647"/>
      <c r="P39" s="649"/>
    </row>
    <row r="40" spans="1:16" s="295" customFormat="1">
      <c r="A40" s="436"/>
      <c r="B40" s="420"/>
      <c r="C40" s="428" t="s">
        <v>662</v>
      </c>
      <c r="D40" s="420"/>
      <c r="E40" s="265"/>
      <c r="F40" s="186"/>
      <c r="G40" s="647"/>
      <c r="H40" s="648"/>
      <c r="I40" s="647"/>
      <c r="J40" s="647"/>
      <c r="K40" s="647"/>
      <c r="L40" s="647"/>
      <c r="M40" s="647"/>
      <c r="N40" s="647"/>
      <c r="O40" s="647"/>
      <c r="P40" s="649"/>
    </row>
    <row r="41" spans="1:16" s="295" customFormat="1">
      <c r="A41" s="436">
        <v>19</v>
      </c>
      <c r="B41" s="420" t="s">
        <v>61</v>
      </c>
      <c r="C41" s="427" t="s">
        <v>663</v>
      </c>
      <c r="D41" s="420" t="s">
        <v>157</v>
      </c>
      <c r="E41" s="265">
        <v>18</v>
      </c>
      <c r="F41" s="186"/>
      <c r="G41" s="647"/>
      <c r="H41" s="648"/>
      <c r="I41" s="647"/>
      <c r="J41" s="647"/>
      <c r="K41" s="647"/>
      <c r="L41" s="647"/>
      <c r="M41" s="647"/>
      <c r="N41" s="647"/>
      <c r="O41" s="647"/>
      <c r="P41" s="649"/>
    </row>
    <row r="42" spans="1:16" s="295" customFormat="1">
      <c r="A42" s="436">
        <v>20</v>
      </c>
      <c r="B42" s="420" t="s">
        <v>61</v>
      </c>
      <c r="C42" s="427" t="s">
        <v>664</v>
      </c>
      <c r="D42" s="420" t="s">
        <v>157</v>
      </c>
      <c r="E42" s="265">
        <v>11</v>
      </c>
      <c r="F42" s="186"/>
      <c r="G42" s="647"/>
      <c r="H42" s="648"/>
      <c r="I42" s="647"/>
      <c r="J42" s="647"/>
      <c r="K42" s="647"/>
      <c r="L42" s="647"/>
      <c r="M42" s="647"/>
      <c r="N42" s="647"/>
      <c r="O42" s="647"/>
      <c r="P42" s="649"/>
    </row>
    <row r="43" spans="1:16" s="295" customFormat="1">
      <c r="A43" s="436">
        <v>21</v>
      </c>
      <c r="B43" s="420" t="s">
        <v>61</v>
      </c>
      <c r="C43" s="427" t="s">
        <v>665</v>
      </c>
      <c r="D43" s="420" t="s">
        <v>157</v>
      </c>
      <c r="E43" s="265">
        <v>1</v>
      </c>
      <c r="F43" s="186"/>
      <c r="G43" s="647"/>
      <c r="H43" s="648"/>
      <c r="I43" s="647"/>
      <c r="J43" s="647"/>
      <c r="K43" s="647"/>
      <c r="L43" s="647"/>
      <c r="M43" s="647"/>
      <c r="N43" s="647"/>
      <c r="O43" s="647"/>
      <c r="P43" s="649"/>
    </row>
    <row r="44" spans="1:16" s="295" customFormat="1">
      <c r="A44" s="436">
        <v>22</v>
      </c>
      <c r="B44" s="420" t="s">
        <v>61</v>
      </c>
      <c r="C44" s="427" t="s">
        <v>666</v>
      </c>
      <c r="D44" s="420" t="s">
        <v>157</v>
      </c>
      <c r="E44" s="265">
        <v>8</v>
      </c>
      <c r="F44" s="186"/>
      <c r="G44" s="647"/>
      <c r="H44" s="648"/>
      <c r="I44" s="647"/>
      <c r="J44" s="647"/>
      <c r="K44" s="647"/>
      <c r="L44" s="647"/>
      <c r="M44" s="647"/>
      <c r="N44" s="647"/>
      <c r="O44" s="647"/>
      <c r="P44" s="649"/>
    </row>
    <row r="45" spans="1:16" s="295" customFormat="1">
      <c r="A45" s="436">
        <v>23</v>
      </c>
      <c r="B45" s="420" t="s">
        <v>61</v>
      </c>
      <c r="C45" s="427" t="s">
        <v>667</v>
      </c>
      <c r="D45" s="420" t="s">
        <v>157</v>
      </c>
      <c r="E45" s="265">
        <v>1</v>
      </c>
      <c r="F45" s="186"/>
      <c r="G45" s="647"/>
      <c r="H45" s="648"/>
      <c r="I45" s="647"/>
      <c r="J45" s="647"/>
      <c r="K45" s="647"/>
      <c r="L45" s="647"/>
      <c r="M45" s="647"/>
      <c r="N45" s="647"/>
      <c r="O45" s="647"/>
      <c r="P45" s="649"/>
    </row>
    <row r="46" spans="1:16" s="295" customFormat="1">
      <c r="A46" s="436">
        <v>24</v>
      </c>
      <c r="B46" s="420" t="s">
        <v>61</v>
      </c>
      <c r="C46" s="427" t="s">
        <v>668</v>
      </c>
      <c r="D46" s="420" t="s">
        <v>157</v>
      </c>
      <c r="E46" s="265">
        <v>1</v>
      </c>
      <c r="F46" s="186"/>
      <c r="G46" s="647"/>
      <c r="H46" s="648"/>
      <c r="I46" s="647"/>
      <c r="J46" s="647"/>
      <c r="K46" s="647"/>
      <c r="L46" s="647"/>
      <c r="M46" s="647"/>
      <c r="N46" s="647"/>
      <c r="O46" s="647"/>
      <c r="P46" s="649"/>
    </row>
    <row r="47" spans="1:16" s="295" customFormat="1">
      <c r="A47" s="436">
        <v>25</v>
      </c>
      <c r="B47" s="420" t="s">
        <v>61</v>
      </c>
      <c r="C47" s="427" t="s">
        <v>669</v>
      </c>
      <c r="D47" s="420" t="s">
        <v>157</v>
      </c>
      <c r="E47" s="265">
        <v>1</v>
      </c>
      <c r="F47" s="186"/>
      <c r="G47" s="647"/>
      <c r="H47" s="648"/>
      <c r="I47" s="647"/>
      <c r="J47" s="647"/>
      <c r="K47" s="647"/>
      <c r="L47" s="647"/>
      <c r="M47" s="647"/>
      <c r="N47" s="647"/>
      <c r="O47" s="647"/>
      <c r="P47" s="649"/>
    </row>
    <row r="48" spans="1:16" s="295" customFormat="1">
      <c r="A48" s="436">
        <v>26</v>
      </c>
      <c r="B48" s="420" t="s">
        <v>61</v>
      </c>
      <c r="C48" s="427" t="s">
        <v>670</v>
      </c>
      <c r="D48" s="420" t="s">
        <v>157</v>
      </c>
      <c r="E48" s="265">
        <v>2</v>
      </c>
      <c r="F48" s="186"/>
      <c r="G48" s="647"/>
      <c r="H48" s="648"/>
      <c r="I48" s="647"/>
      <c r="J48" s="647"/>
      <c r="K48" s="647"/>
      <c r="L48" s="647"/>
      <c r="M48" s="647"/>
      <c r="N48" s="647"/>
      <c r="O48" s="647"/>
      <c r="P48" s="649"/>
    </row>
    <row r="49" spans="1:16" s="295" customFormat="1" ht="25.5">
      <c r="A49" s="436">
        <v>27</v>
      </c>
      <c r="B49" s="420" t="s">
        <v>61</v>
      </c>
      <c r="C49" s="423" t="s">
        <v>709</v>
      </c>
      <c r="D49" s="420" t="s">
        <v>157</v>
      </c>
      <c r="E49" s="265">
        <v>1</v>
      </c>
      <c r="F49" s="186"/>
      <c r="G49" s="647"/>
      <c r="H49" s="648"/>
      <c r="I49" s="647"/>
      <c r="J49" s="647"/>
      <c r="K49" s="647"/>
      <c r="L49" s="647"/>
      <c r="M49" s="647"/>
      <c r="N49" s="647"/>
      <c r="O49" s="647"/>
      <c r="P49" s="649"/>
    </row>
    <row r="50" spans="1:16" s="295" customFormat="1" ht="25.5">
      <c r="A50" s="436">
        <v>28</v>
      </c>
      <c r="B50" s="420" t="s">
        <v>61</v>
      </c>
      <c r="C50" s="423" t="s">
        <v>671</v>
      </c>
      <c r="D50" s="420" t="s">
        <v>157</v>
      </c>
      <c r="E50" s="265">
        <v>2</v>
      </c>
      <c r="F50" s="186"/>
      <c r="G50" s="647"/>
      <c r="H50" s="648"/>
      <c r="I50" s="647"/>
      <c r="J50" s="647"/>
      <c r="K50" s="647"/>
      <c r="L50" s="647"/>
      <c r="M50" s="647"/>
      <c r="N50" s="647"/>
      <c r="O50" s="647"/>
      <c r="P50" s="649"/>
    </row>
    <row r="51" spans="1:16" s="295" customFormat="1" ht="25.5">
      <c r="A51" s="436">
        <v>29</v>
      </c>
      <c r="B51" s="420" t="s">
        <v>61</v>
      </c>
      <c r="C51" s="423" t="s">
        <v>672</v>
      </c>
      <c r="D51" s="420" t="s">
        <v>157</v>
      </c>
      <c r="E51" s="265">
        <v>2</v>
      </c>
      <c r="F51" s="186"/>
      <c r="G51" s="647"/>
      <c r="H51" s="648"/>
      <c r="I51" s="647"/>
      <c r="J51" s="647"/>
      <c r="K51" s="647"/>
      <c r="L51" s="647"/>
      <c r="M51" s="647"/>
      <c r="N51" s="647"/>
      <c r="O51" s="647"/>
      <c r="P51" s="649"/>
    </row>
    <row r="52" spans="1:16" s="295" customFormat="1">
      <c r="A52" s="436">
        <v>30</v>
      </c>
      <c r="B52" s="420" t="s">
        <v>61</v>
      </c>
      <c r="C52" s="427" t="s">
        <v>673</v>
      </c>
      <c r="D52" s="420" t="s">
        <v>157</v>
      </c>
      <c r="E52" s="265">
        <v>20</v>
      </c>
      <c r="F52" s="186"/>
      <c r="G52" s="647"/>
      <c r="H52" s="648"/>
      <c r="I52" s="647"/>
      <c r="J52" s="647"/>
      <c r="K52" s="647"/>
      <c r="L52" s="647"/>
      <c r="M52" s="647"/>
      <c r="N52" s="647"/>
      <c r="O52" s="647"/>
      <c r="P52" s="649"/>
    </row>
    <row r="53" spans="1:16" s="295" customFormat="1">
      <c r="A53" s="436">
        <v>31</v>
      </c>
      <c r="B53" s="420" t="s">
        <v>61</v>
      </c>
      <c r="C53" s="427" t="s">
        <v>674</v>
      </c>
      <c r="D53" s="420" t="s">
        <v>157</v>
      </c>
      <c r="E53" s="265">
        <v>1</v>
      </c>
      <c r="F53" s="186"/>
      <c r="G53" s="647"/>
      <c r="H53" s="648"/>
      <c r="I53" s="647"/>
      <c r="J53" s="647"/>
      <c r="K53" s="647"/>
      <c r="L53" s="647"/>
      <c r="M53" s="647"/>
      <c r="N53" s="647"/>
      <c r="O53" s="647"/>
      <c r="P53" s="649"/>
    </row>
    <row r="54" spans="1:16" s="295" customFormat="1">
      <c r="A54" s="436">
        <v>32</v>
      </c>
      <c r="B54" s="420" t="s">
        <v>61</v>
      </c>
      <c r="C54" s="427" t="s">
        <v>675</v>
      </c>
      <c r="D54" s="420" t="s">
        <v>157</v>
      </c>
      <c r="E54" s="265">
        <v>38</v>
      </c>
      <c r="F54" s="186"/>
      <c r="G54" s="647"/>
      <c r="H54" s="648"/>
      <c r="I54" s="647"/>
      <c r="J54" s="647"/>
      <c r="K54" s="647"/>
      <c r="L54" s="647"/>
      <c r="M54" s="647"/>
      <c r="N54" s="647"/>
      <c r="O54" s="647"/>
      <c r="P54" s="649"/>
    </row>
    <row r="55" spans="1:16" s="295" customFormat="1">
      <c r="A55" s="436"/>
      <c r="B55" s="420"/>
      <c r="C55" s="428" t="s">
        <v>676</v>
      </c>
      <c r="D55" s="420"/>
      <c r="E55" s="265"/>
      <c r="F55" s="186"/>
      <c r="G55" s="647"/>
      <c r="H55" s="648"/>
      <c r="I55" s="647"/>
      <c r="J55" s="647"/>
      <c r="K55" s="647"/>
      <c r="L55" s="647"/>
      <c r="M55" s="647"/>
      <c r="N55" s="647"/>
      <c r="O55" s="647"/>
      <c r="P55" s="649"/>
    </row>
    <row r="56" spans="1:16" s="295" customFormat="1" ht="38.25">
      <c r="A56" s="436">
        <v>33</v>
      </c>
      <c r="B56" s="420" t="s">
        <v>61</v>
      </c>
      <c r="C56" s="423" t="s">
        <v>677</v>
      </c>
      <c r="D56" s="420" t="s">
        <v>157</v>
      </c>
      <c r="E56" s="265">
        <v>4</v>
      </c>
      <c r="F56" s="186"/>
      <c r="G56" s="647"/>
      <c r="H56" s="648"/>
      <c r="I56" s="647"/>
      <c r="J56" s="647"/>
      <c r="K56" s="647"/>
      <c r="L56" s="647"/>
      <c r="M56" s="647"/>
      <c r="N56" s="647"/>
      <c r="O56" s="647"/>
      <c r="P56" s="649"/>
    </row>
    <row r="57" spans="1:16" s="295" customFormat="1" ht="38.25">
      <c r="A57" s="436">
        <v>34</v>
      </c>
      <c r="B57" s="420" t="s">
        <v>61</v>
      </c>
      <c r="C57" s="423" t="s">
        <v>678</v>
      </c>
      <c r="D57" s="420" t="s">
        <v>157</v>
      </c>
      <c r="E57" s="265">
        <v>2</v>
      </c>
      <c r="F57" s="186"/>
      <c r="G57" s="647"/>
      <c r="H57" s="648"/>
      <c r="I57" s="647"/>
      <c r="J57" s="647"/>
      <c r="K57" s="647"/>
      <c r="L57" s="647"/>
      <c r="M57" s="647"/>
      <c r="N57" s="647"/>
      <c r="O57" s="647"/>
      <c r="P57" s="649"/>
    </row>
    <row r="58" spans="1:16" s="295" customFormat="1" ht="38.25">
      <c r="A58" s="436">
        <v>35</v>
      </c>
      <c r="B58" s="420" t="s">
        <v>61</v>
      </c>
      <c r="C58" s="423" t="s">
        <v>679</v>
      </c>
      <c r="D58" s="420" t="s">
        <v>157</v>
      </c>
      <c r="E58" s="265">
        <v>4</v>
      </c>
      <c r="F58" s="186"/>
      <c r="G58" s="647"/>
      <c r="H58" s="648"/>
      <c r="I58" s="647"/>
      <c r="J58" s="647"/>
      <c r="K58" s="647"/>
      <c r="L58" s="647"/>
      <c r="M58" s="647"/>
      <c r="N58" s="647"/>
      <c r="O58" s="647"/>
      <c r="P58" s="649"/>
    </row>
    <row r="59" spans="1:16" s="295" customFormat="1" ht="38.25">
      <c r="A59" s="436">
        <v>36</v>
      </c>
      <c r="B59" s="420" t="s">
        <v>61</v>
      </c>
      <c r="C59" s="423" t="s">
        <v>680</v>
      </c>
      <c r="D59" s="420" t="s">
        <v>157</v>
      </c>
      <c r="E59" s="265">
        <v>2</v>
      </c>
      <c r="F59" s="186"/>
      <c r="G59" s="647"/>
      <c r="H59" s="648"/>
      <c r="I59" s="647"/>
      <c r="J59" s="647"/>
      <c r="K59" s="647"/>
      <c r="L59" s="647"/>
      <c r="M59" s="647"/>
      <c r="N59" s="647"/>
      <c r="O59" s="647"/>
      <c r="P59" s="649"/>
    </row>
    <row r="60" spans="1:16" s="295" customFormat="1" ht="38.25">
      <c r="A60" s="436">
        <v>37</v>
      </c>
      <c r="B60" s="420" t="s">
        <v>61</v>
      </c>
      <c r="C60" s="423" t="s">
        <v>681</v>
      </c>
      <c r="D60" s="420" t="s">
        <v>157</v>
      </c>
      <c r="E60" s="265">
        <v>14</v>
      </c>
      <c r="F60" s="186"/>
      <c r="G60" s="647"/>
      <c r="H60" s="648"/>
      <c r="I60" s="647"/>
      <c r="J60" s="647"/>
      <c r="K60" s="647"/>
      <c r="L60" s="647"/>
      <c r="M60" s="647"/>
      <c r="N60" s="647"/>
      <c r="O60" s="647"/>
      <c r="P60" s="649"/>
    </row>
    <row r="61" spans="1:16" s="295" customFormat="1" ht="38.25">
      <c r="A61" s="436">
        <v>38</v>
      </c>
      <c r="B61" s="420" t="s">
        <v>61</v>
      </c>
      <c r="C61" s="423" t="s">
        <v>682</v>
      </c>
      <c r="D61" s="420" t="s">
        <v>157</v>
      </c>
      <c r="E61" s="265">
        <v>3</v>
      </c>
      <c r="F61" s="186"/>
      <c r="G61" s="647"/>
      <c r="H61" s="648"/>
      <c r="I61" s="647"/>
      <c r="J61" s="647"/>
      <c r="K61" s="647"/>
      <c r="L61" s="647"/>
      <c r="M61" s="647"/>
      <c r="N61" s="647"/>
      <c r="O61" s="647"/>
      <c r="P61" s="649"/>
    </row>
    <row r="62" spans="1:16" s="295" customFormat="1" ht="38.25">
      <c r="A62" s="436">
        <v>39</v>
      </c>
      <c r="B62" s="420" t="s">
        <v>61</v>
      </c>
      <c r="C62" s="423" t="s">
        <v>683</v>
      </c>
      <c r="D62" s="420" t="s">
        <v>157</v>
      </c>
      <c r="E62" s="265">
        <v>3</v>
      </c>
      <c r="F62" s="186"/>
      <c r="G62" s="647"/>
      <c r="H62" s="648"/>
      <c r="I62" s="647"/>
      <c r="J62" s="647"/>
      <c r="K62" s="647"/>
      <c r="L62" s="647"/>
      <c r="M62" s="647"/>
      <c r="N62" s="647"/>
      <c r="O62" s="647"/>
      <c r="P62" s="649"/>
    </row>
    <row r="63" spans="1:16" s="295" customFormat="1" ht="38.25">
      <c r="A63" s="436">
        <v>40</v>
      </c>
      <c r="B63" s="420" t="s">
        <v>61</v>
      </c>
      <c r="C63" s="423" t="s">
        <v>684</v>
      </c>
      <c r="D63" s="420" t="s">
        <v>157</v>
      </c>
      <c r="E63" s="265">
        <v>3</v>
      </c>
      <c r="F63" s="186"/>
      <c r="G63" s="647"/>
      <c r="H63" s="648"/>
      <c r="I63" s="647"/>
      <c r="J63" s="647"/>
      <c r="K63" s="647"/>
      <c r="L63" s="647"/>
      <c r="M63" s="647"/>
      <c r="N63" s="647"/>
      <c r="O63" s="647"/>
      <c r="P63" s="649"/>
    </row>
    <row r="64" spans="1:16" s="295" customFormat="1" ht="38.25">
      <c r="A64" s="436">
        <v>41</v>
      </c>
      <c r="B64" s="420" t="s">
        <v>61</v>
      </c>
      <c r="C64" s="423" t="s">
        <v>685</v>
      </c>
      <c r="D64" s="420" t="s">
        <v>157</v>
      </c>
      <c r="E64" s="265">
        <v>1</v>
      </c>
      <c r="F64" s="186"/>
      <c r="G64" s="647"/>
      <c r="H64" s="648"/>
      <c r="I64" s="647"/>
      <c r="J64" s="647"/>
      <c r="K64" s="647"/>
      <c r="L64" s="647"/>
      <c r="M64" s="647"/>
      <c r="N64" s="647"/>
      <c r="O64" s="647"/>
      <c r="P64" s="649"/>
    </row>
    <row r="65" spans="1:16" s="295" customFormat="1" ht="34.5" customHeight="1">
      <c r="A65" s="436">
        <v>42</v>
      </c>
      <c r="B65" s="420" t="s">
        <v>61</v>
      </c>
      <c r="C65" s="423" t="s">
        <v>686</v>
      </c>
      <c r="D65" s="420" t="s">
        <v>157</v>
      </c>
      <c r="E65" s="265">
        <v>1</v>
      </c>
      <c r="F65" s="186"/>
      <c r="G65" s="647"/>
      <c r="H65" s="648"/>
      <c r="I65" s="647"/>
      <c r="J65" s="647"/>
      <c r="K65" s="647"/>
      <c r="L65" s="647"/>
      <c r="M65" s="647"/>
      <c r="N65" s="647"/>
      <c r="O65" s="647"/>
      <c r="P65" s="649"/>
    </row>
    <row r="66" spans="1:16" s="295" customFormat="1">
      <c r="A66" s="436"/>
      <c r="B66" s="420"/>
      <c r="C66" s="437" t="s">
        <v>687</v>
      </c>
      <c r="D66" s="420"/>
      <c r="E66" s="265"/>
      <c r="F66" s="186"/>
      <c r="G66" s="647"/>
      <c r="H66" s="648"/>
      <c r="I66" s="647"/>
      <c r="J66" s="647"/>
      <c r="K66" s="647"/>
      <c r="L66" s="647"/>
      <c r="M66" s="647"/>
      <c r="N66" s="647"/>
      <c r="O66" s="647"/>
      <c r="P66" s="649"/>
    </row>
    <row r="67" spans="1:16" s="295" customFormat="1" ht="25.5">
      <c r="A67" s="436">
        <v>43</v>
      </c>
      <c r="B67" s="420" t="s">
        <v>61</v>
      </c>
      <c r="C67" s="423" t="s">
        <v>688</v>
      </c>
      <c r="D67" s="420" t="s">
        <v>637</v>
      </c>
      <c r="E67" s="265">
        <v>190</v>
      </c>
      <c r="F67" s="186"/>
      <c r="G67" s="647"/>
      <c r="H67" s="648"/>
      <c r="I67" s="647"/>
      <c r="J67" s="647"/>
      <c r="K67" s="647"/>
      <c r="L67" s="647"/>
      <c r="M67" s="647"/>
      <c r="N67" s="647"/>
      <c r="O67" s="647"/>
      <c r="P67" s="649"/>
    </row>
    <row r="68" spans="1:16" s="295" customFormat="1" ht="25.5">
      <c r="A68" s="436">
        <v>44</v>
      </c>
      <c r="B68" s="420" t="s">
        <v>61</v>
      </c>
      <c r="C68" s="423" t="s">
        <v>689</v>
      </c>
      <c r="D68" s="420" t="s">
        <v>637</v>
      </c>
      <c r="E68" s="265">
        <v>15</v>
      </c>
      <c r="F68" s="186"/>
      <c r="G68" s="647"/>
      <c r="H68" s="648"/>
      <c r="I68" s="647"/>
      <c r="J68" s="647"/>
      <c r="K68" s="647"/>
      <c r="L68" s="647"/>
      <c r="M68" s="647"/>
      <c r="N68" s="647"/>
      <c r="O68" s="647"/>
      <c r="P68" s="649"/>
    </row>
    <row r="69" spans="1:16" s="295" customFormat="1">
      <c r="A69" s="436">
        <v>45</v>
      </c>
      <c r="B69" s="420" t="s">
        <v>61</v>
      </c>
      <c r="C69" s="427" t="s">
        <v>690</v>
      </c>
      <c r="D69" s="420" t="s">
        <v>637</v>
      </c>
      <c r="E69" s="265">
        <v>35</v>
      </c>
      <c r="F69" s="186"/>
      <c r="G69" s="647"/>
      <c r="H69" s="648"/>
      <c r="I69" s="647"/>
      <c r="J69" s="647"/>
      <c r="K69" s="647"/>
      <c r="L69" s="647"/>
      <c r="M69" s="647"/>
      <c r="N69" s="647"/>
      <c r="O69" s="647"/>
      <c r="P69" s="649"/>
    </row>
    <row r="70" spans="1:16" s="295" customFormat="1">
      <c r="A70" s="436">
        <v>46</v>
      </c>
      <c r="B70" s="420" t="s">
        <v>61</v>
      </c>
      <c r="C70" s="427" t="s">
        <v>691</v>
      </c>
      <c r="D70" s="420" t="s">
        <v>637</v>
      </c>
      <c r="E70" s="265">
        <v>150</v>
      </c>
      <c r="F70" s="186"/>
      <c r="G70" s="647"/>
      <c r="H70" s="648"/>
      <c r="I70" s="647"/>
      <c r="J70" s="647"/>
      <c r="K70" s="647"/>
      <c r="L70" s="647"/>
      <c r="M70" s="647"/>
      <c r="N70" s="647"/>
      <c r="O70" s="647"/>
      <c r="P70" s="649"/>
    </row>
    <row r="71" spans="1:16" s="295" customFormat="1">
      <c r="A71" s="436">
        <v>47</v>
      </c>
      <c r="B71" s="420" t="s">
        <v>61</v>
      </c>
      <c r="C71" s="427" t="s">
        <v>692</v>
      </c>
      <c r="D71" s="420" t="s">
        <v>157</v>
      </c>
      <c r="E71" s="265">
        <v>21</v>
      </c>
      <c r="F71" s="186"/>
      <c r="G71" s="647"/>
      <c r="H71" s="648"/>
      <c r="I71" s="647"/>
      <c r="J71" s="647"/>
      <c r="K71" s="647"/>
      <c r="L71" s="647"/>
      <c r="M71" s="647"/>
      <c r="N71" s="647"/>
      <c r="O71" s="647"/>
      <c r="P71" s="649"/>
    </row>
    <row r="72" spans="1:16" s="295" customFormat="1">
      <c r="A72" s="436">
        <v>48</v>
      </c>
      <c r="B72" s="420" t="s">
        <v>61</v>
      </c>
      <c r="C72" s="427" t="s">
        <v>693</v>
      </c>
      <c r="D72" s="420" t="s">
        <v>157</v>
      </c>
      <c r="E72" s="265">
        <v>6</v>
      </c>
      <c r="F72" s="186"/>
      <c r="G72" s="647"/>
      <c r="H72" s="648"/>
      <c r="I72" s="647"/>
      <c r="J72" s="647"/>
      <c r="K72" s="647"/>
      <c r="L72" s="647"/>
      <c r="M72" s="647"/>
      <c r="N72" s="647"/>
      <c r="O72" s="647"/>
      <c r="P72" s="649"/>
    </row>
    <row r="73" spans="1:16" s="295" customFormat="1" ht="25.5">
      <c r="A73" s="436">
        <v>49</v>
      </c>
      <c r="B73" s="420" t="s">
        <v>61</v>
      </c>
      <c r="C73" s="423" t="s">
        <v>694</v>
      </c>
      <c r="D73" s="420" t="s">
        <v>157</v>
      </c>
      <c r="E73" s="265">
        <v>6</v>
      </c>
      <c r="F73" s="186"/>
      <c r="G73" s="647"/>
      <c r="H73" s="648"/>
      <c r="I73" s="647"/>
      <c r="J73" s="647"/>
      <c r="K73" s="647"/>
      <c r="L73" s="647"/>
      <c r="M73" s="647"/>
      <c r="N73" s="647"/>
      <c r="O73" s="647"/>
      <c r="P73" s="649"/>
    </row>
    <row r="74" spans="1:16" s="295" customFormat="1" ht="25.5">
      <c r="A74" s="436">
        <v>50</v>
      </c>
      <c r="B74" s="420" t="s">
        <v>61</v>
      </c>
      <c r="C74" s="423" t="s">
        <v>695</v>
      </c>
      <c r="D74" s="420" t="s">
        <v>157</v>
      </c>
      <c r="E74" s="265">
        <v>36</v>
      </c>
      <c r="F74" s="186"/>
      <c r="G74" s="647"/>
      <c r="H74" s="648"/>
      <c r="I74" s="647"/>
      <c r="J74" s="647"/>
      <c r="K74" s="647"/>
      <c r="L74" s="647"/>
      <c r="M74" s="647"/>
      <c r="N74" s="647"/>
      <c r="O74" s="647"/>
      <c r="P74" s="649"/>
    </row>
    <row r="75" spans="1:16" s="295" customFormat="1">
      <c r="A75" s="436">
        <v>51</v>
      </c>
      <c r="B75" s="420" t="s">
        <v>61</v>
      </c>
      <c r="C75" s="427" t="s">
        <v>696</v>
      </c>
      <c r="D75" s="420" t="s">
        <v>157</v>
      </c>
      <c r="E75" s="265">
        <v>200</v>
      </c>
      <c r="F75" s="186"/>
      <c r="G75" s="647"/>
      <c r="H75" s="648"/>
      <c r="I75" s="647"/>
      <c r="J75" s="647"/>
      <c r="K75" s="647"/>
      <c r="L75" s="647"/>
      <c r="M75" s="647"/>
      <c r="N75" s="647"/>
      <c r="O75" s="647"/>
      <c r="P75" s="649"/>
    </row>
    <row r="76" spans="1:16" s="295" customFormat="1">
      <c r="A76" s="436">
        <v>52</v>
      </c>
      <c r="B76" s="420" t="s">
        <v>61</v>
      </c>
      <c r="C76" s="427" t="s">
        <v>697</v>
      </c>
      <c r="D76" s="420" t="s">
        <v>157</v>
      </c>
      <c r="E76" s="265">
        <v>50</v>
      </c>
      <c r="F76" s="186"/>
      <c r="G76" s="647"/>
      <c r="H76" s="648"/>
      <c r="I76" s="647"/>
      <c r="J76" s="647"/>
      <c r="K76" s="647"/>
      <c r="L76" s="647"/>
      <c r="M76" s="647"/>
      <c r="N76" s="647"/>
      <c r="O76" s="647"/>
      <c r="P76" s="649"/>
    </row>
    <row r="77" spans="1:16" s="295" customFormat="1">
      <c r="A77" s="436">
        <v>53</v>
      </c>
      <c r="B77" s="420" t="s">
        <v>61</v>
      </c>
      <c r="C77" s="427" t="s">
        <v>698</v>
      </c>
      <c r="D77" s="420" t="s">
        <v>157</v>
      </c>
      <c r="E77" s="265">
        <v>1</v>
      </c>
      <c r="F77" s="186"/>
      <c r="G77" s="647"/>
      <c r="H77" s="648"/>
      <c r="I77" s="647"/>
      <c r="J77" s="647"/>
      <c r="K77" s="647"/>
      <c r="L77" s="647"/>
      <c r="M77" s="647"/>
      <c r="N77" s="647"/>
      <c r="O77" s="647"/>
      <c r="P77" s="649"/>
    </row>
    <row r="78" spans="1:16" s="295" customFormat="1">
      <c r="A78" s="436">
        <v>54</v>
      </c>
      <c r="B78" s="420" t="s">
        <v>61</v>
      </c>
      <c r="C78" s="427" t="s">
        <v>699</v>
      </c>
      <c r="D78" s="420" t="s">
        <v>157</v>
      </c>
      <c r="E78" s="265">
        <v>12</v>
      </c>
      <c r="F78" s="186"/>
      <c r="G78" s="647"/>
      <c r="H78" s="648"/>
      <c r="I78" s="647"/>
      <c r="J78" s="647"/>
      <c r="K78" s="647"/>
      <c r="L78" s="647"/>
      <c r="M78" s="647"/>
      <c r="N78" s="647"/>
      <c r="O78" s="647"/>
      <c r="P78" s="649"/>
    </row>
    <row r="79" spans="1:16" s="295" customFormat="1">
      <c r="A79" s="436">
        <v>55</v>
      </c>
      <c r="B79" s="420" t="s">
        <v>61</v>
      </c>
      <c r="C79" s="427" t="s">
        <v>700</v>
      </c>
      <c r="D79" s="420" t="s">
        <v>157</v>
      </c>
      <c r="E79" s="265">
        <v>7</v>
      </c>
      <c r="F79" s="186"/>
      <c r="G79" s="647"/>
      <c r="H79" s="648"/>
      <c r="I79" s="647"/>
      <c r="J79" s="647"/>
      <c r="K79" s="647"/>
      <c r="L79" s="647"/>
      <c r="M79" s="647"/>
      <c r="N79" s="647"/>
      <c r="O79" s="647"/>
      <c r="P79" s="649"/>
    </row>
    <row r="80" spans="1:16" s="295" customFormat="1">
      <c r="A80" s="436">
        <v>56</v>
      </c>
      <c r="B80" s="420" t="s">
        <v>61</v>
      </c>
      <c r="C80" s="427" t="s">
        <v>701</v>
      </c>
      <c r="D80" s="420" t="s">
        <v>157</v>
      </c>
      <c r="E80" s="265">
        <v>12</v>
      </c>
      <c r="F80" s="186"/>
      <c r="G80" s="647"/>
      <c r="H80" s="648"/>
      <c r="I80" s="647"/>
      <c r="J80" s="647"/>
      <c r="K80" s="647"/>
      <c r="L80" s="647"/>
      <c r="M80" s="647"/>
      <c r="N80" s="647"/>
      <c r="O80" s="647"/>
      <c r="P80" s="649"/>
    </row>
    <row r="81" spans="1:16" s="295" customFormat="1">
      <c r="A81" s="436">
        <v>57</v>
      </c>
      <c r="B81" s="420" t="s">
        <v>61</v>
      </c>
      <c r="C81" s="427" t="s">
        <v>702</v>
      </c>
      <c r="D81" s="420" t="s">
        <v>157</v>
      </c>
      <c r="E81" s="265">
        <v>1</v>
      </c>
      <c r="F81" s="186"/>
      <c r="G81" s="647"/>
      <c r="H81" s="648"/>
      <c r="I81" s="647"/>
      <c r="J81" s="647"/>
      <c r="K81" s="647"/>
      <c r="L81" s="647"/>
      <c r="M81" s="647"/>
      <c r="N81" s="647"/>
      <c r="O81" s="647"/>
      <c r="P81" s="649"/>
    </row>
    <row r="82" spans="1:16" s="295" customFormat="1">
      <c r="A82" s="436">
        <v>58</v>
      </c>
      <c r="B82" s="420" t="s">
        <v>61</v>
      </c>
      <c r="C82" s="426" t="s">
        <v>703</v>
      </c>
      <c r="D82" s="420" t="s">
        <v>157</v>
      </c>
      <c r="E82" s="265">
        <v>1</v>
      </c>
      <c r="F82" s="186"/>
      <c r="G82" s="647"/>
      <c r="H82" s="648"/>
      <c r="I82" s="647"/>
      <c r="J82" s="647"/>
      <c r="K82" s="647"/>
      <c r="L82" s="647"/>
      <c r="M82" s="647"/>
      <c r="N82" s="647"/>
      <c r="O82" s="647"/>
      <c r="P82" s="649"/>
    </row>
    <row r="83" spans="1:16" s="295" customFormat="1" ht="15.75">
      <c r="A83" s="436">
        <v>59</v>
      </c>
      <c r="B83" s="420" t="s">
        <v>61</v>
      </c>
      <c r="C83" s="426" t="s">
        <v>708</v>
      </c>
      <c r="D83" s="420" t="s">
        <v>637</v>
      </c>
      <c r="E83" s="265">
        <v>50</v>
      </c>
      <c r="F83" s="186"/>
      <c r="G83" s="647"/>
      <c r="H83" s="648"/>
      <c r="I83" s="647"/>
      <c r="J83" s="647"/>
      <c r="K83" s="647"/>
      <c r="L83" s="647"/>
      <c r="M83" s="647"/>
      <c r="N83" s="647"/>
      <c r="O83" s="647"/>
      <c r="P83" s="649"/>
    </row>
    <row r="84" spans="1:16" s="295" customFormat="1">
      <c r="A84" s="436">
        <v>60</v>
      </c>
      <c r="B84" s="420" t="s">
        <v>61</v>
      </c>
      <c r="C84" s="426" t="s">
        <v>704</v>
      </c>
      <c r="D84" s="420" t="s">
        <v>157</v>
      </c>
      <c r="E84" s="265">
        <v>3</v>
      </c>
      <c r="F84" s="186"/>
      <c r="G84" s="647"/>
      <c r="H84" s="648"/>
      <c r="I84" s="647"/>
      <c r="J84" s="647"/>
      <c r="K84" s="647"/>
      <c r="L84" s="647"/>
      <c r="M84" s="647"/>
      <c r="N84" s="647"/>
      <c r="O84" s="647"/>
      <c r="P84" s="649"/>
    </row>
    <row r="85" spans="1:16" s="295" customFormat="1" ht="25.5">
      <c r="A85" s="436">
        <v>61</v>
      </c>
      <c r="B85" s="420" t="s">
        <v>61</v>
      </c>
      <c r="C85" s="438" t="s">
        <v>705</v>
      </c>
      <c r="D85" s="420" t="s">
        <v>157</v>
      </c>
      <c r="E85" s="265">
        <v>3</v>
      </c>
      <c r="F85" s="186"/>
      <c r="G85" s="647"/>
      <c r="H85" s="648"/>
      <c r="I85" s="647"/>
      <c r="J85" s="647"/>
      <c r="K85" s="647"/>
      <c r="L85" s="647"/>
      <c r="M85" s="647"/>
      <c r="N85" s="647"/>
      <c r="O85" s="647"/>
      <c r="P85" s="649"/>
    </row>
    <row r="86" spans="1:16" s="295" customFormat="1" ht="25.5">
      <c r="A86" s="436">
        <v>62</v>
      </c>
      <c r="B86" s="420" t="s">
        <v>61</v>
      </c>
      <c r="C86" s="438" t="s">
        <v>706</v>
      </c>
      <c r="D86" s="420" t="s">
        <v>157</v>
      </c>
      <c r="E86" s="265">
        <v>3</v>
      </c>
      <c r="F86" s="186"/>
      <c r="G86" s="647"/>
      <c r="H86" s="648"/>
      <c r="I86" s="647"/>
      <c r="J86" s="647"/>
      <c r="K86" s="647"/>
      <c r="L86" s="647"/>
      <c r="M86" s="647"/>
      <c r="N86" s="647"/>
      <c r="O86" s="647"/>
      <c r="P86" s="649"/>
    </row>
    <row r="87" spans="1:16" s="295" customFormat="1">
      <c r="A87" s="436">
        <v>63</v>
      </c>
      <c r="B87" s="420" t="s">
        <v>61</v>
      </c>
      <c r="C87" s="426" t="s">
        <v>707</v>
      </c>
      <c r="D87" s="420" t="s">
        <v>157</v>
      </c>
      <c r="E87" s="265">
        <v>1</v>
      </c>
      <c r="F87" s="186"/>
      <c r="G87" s="647"/>
      <c r="H87" s="648"/>
      <c r="I87" s="647"/>
      <c r="J87" s="647"/>
      <c r="K87" s="647"/>
      <c r="L87" s="647"/>
      <c r="M87" s="647"/>
      <c r="N87" s="647"/>
      <c r="O87" s="647"/>
      <c r="P87" s="649"/>
    </row>
    <row r="88" spans="1:16" ht="1.5" customHeight="1" thickBot="1">
      <c r="A88" s="190"/>
      <c r="B88" s="191"/>
      <c r="C88" s="192"/>
      <c r="D88" s="193"/>
      <c r="E88" s="194"/>
      <c r="F88" s="195"/>
      <c r="G88" s="195"/>
      <c r="H88" s="195"/>
      <c r="I88" s="195"/>
      <c r="J88" s="195"/>
      <c r="K88" s="195"/>
      <c r="L88" s="195"/>
      <c r="M88" s="195"/>
      <c r="N88" s="195"/>
      <c r="O88" s="196"/>
      <c r="P88" s="197"/>
    </row>
    <row r="89" spans="1:16" ht="13.5" thickBot="1">
      <c r="A89" s="422"/>
      <c r="B89" s="200"/>
      <c r="C89" s="736" t="s">
        <v>65</v>
      </c>
      <c r="D89" s="737"/>
      <c r="E89" s="737"/>
      <c r="F89" s="737"/>
      <c r="G89" s="737"/>
      <c r="H89" s="737"/>
      <c r="I89" s="737"/>
      <c r="J89" s="737"/>
      <c r="K89" s="738"/>
      <c r="L89" s="651">
        <f>SUM(L20:L88)</f>
        <v>0</v>
      </c>
      <c r="M89" s="651">
        <f>SUM(M20:M88)</f>
        <v>0</v>
      </c>
      <c r="N89" s="651">
        <f>SUM(N20:N88)</f>
        <v>0</v>
      </c>
      <c r="O89" s="651">
        <f>SUM(O20:O88)</f>
        <v>0</v>
      </c>
      <c r="P89" s="652">
        <f>SUM(P20:P88)</f>
        <v>0</v>
      </c>
    </row>
    <row r="90" spans="1:16" s="161" customFormat="1">
      <c r="A90" s="318"/>
      <c r="C90" s="162"/>
      <c r="D90" s="162"/>
      <c r="E90" s="162"/>
    </row>
    <row r="91" spans="1:16" s="161" customFormat="1">
      <c r="A91" s="732" t="s">
        <v>14</v>
      </c>
      <c r="B91" s="732"/>
      <c r="C91" s="201">
        <f>PBK!C41</f>
        <v>0</v>
      </c>
      <c r="D91" s="739">
        <f>PBK!D41</f>
        <v>0</v>
      </c>
      <c r="E91" s="740"/>
      <c r="G91" s="732" t="s">
        <v>39</v>
      </c>
      <c r="H91" s="732"/>
      <c r="I91" s="741">
        <f>PBK!C46</f>
        <v>0</v>
      </c>
      <c r="J91" s="741"/>
      <c r="K91" s="741"/>
      <c r="L91" s="741"/>
      <c r="M91" s="741"/>
      <c r="N91" s="742">
        <f>D91</f>
        <v>0</v>
      </c>
      <c r="O91" s="732"/>
    </row>
    <row r="92" spans="1:16" s="161" customFormat="1">
      <c r="A92" s="318"/>
      <c r="C92" s="317" t="s">
        <v>45</v>
      </c>
      <c r="D92" s="162"/>
      <c r="E92" s="162"/>
      <c r="K92" s="317" t="s">
        <v>45</v>
      </c>
    </row>
    <row r="93" spans="1:16" s="161" customFormat="1">
      <c r="A93" s="318"/>
      <c r="C93" s="162"/>
      <c r="D93" s="162"/>
      <c r="E93" s="162"/>
    </row>
    <row r="94" spans="1:16" s="161" customFormat="1">
      <c r="A94" s="732" t="s">
        <v>15</v>
      </c>
      <c r="B94" s="732"/>
      <c r="C94" s="162">
        <f>PBK!C44</f>
        <v>0</v>
      </c>
      <c r="D94" s="162"/>
      <c r="E94" s="162"/>
      <c r="G94" s="732"/>
      <c r="H94" s="732"/>
      <c r="I94" s="161">
        <f>PBK!C49</f>
        <v>0</v>
      </c>
    </row>
    <row r="95" spans="1:16" s="161" customFormat="1">
      <c r="A95" s="318"/>
      <c r="C95" s="162"/>
      <c r="D95" s="162"/>
      <c r="E95" s="162"/>
    </row>
    <row r="96" spans="1:16" s="161" customFormat="1">
      <c r="A96" s="318"/>
      <c r="C96" s="162"/>
      <c r="D96" s="162"/>
      <c r="E96" s="162"/>
    </row>
    <row r="97" spans="1:5" s="161" customFormat="1">
      <c r="A97" s="318"/>
      <c r="C97" s="162"/>
      <c r="D97" s="162"/>
      <c r="E97" s="162"/>
    </row>
    <row r="98" spans="1:5" s="161" customFormat="1">
      <c r="A98" s="318"/>
      <c r="C98" s="162"/>
      <c r="D98" s="162"/>
      <c r="E98" s="162"/>
    </row>
    <row r="99" spans="1:5" s="161" customFormat="1">
      <c r="A99" s="318"/>
      <c r="C99" s="162"/>
      <c r="D99" s="162"/>
      <c r="E99" s="162"/>
    </row>
    <row r="100" spans="1:5" s="161" customFormat="1">
      <c r="A100" s="318"/>
      <c r="C100" s="162"/>
      <c r="D100" s="162"/>
      <c r="E100" s="162"/>
    </row>
    <row r="101" spans="1:5" s="161" customFormat="1">
      <c r="A101" s="318"/>
      <c r="C101" s="162"/>
      <c r="D101" s="162"/>
      <c r="E101" s="162"/>
    </row>
    <row r="102" spans="1:5" s="161" customFormat="1">
      <c r="A102" s="318"/>
      <c r="C102" s="162"/>
      <c r="D102" s="162"/>
      <c r="E102" s="162"/>
    </row>
    <row r="103" spans="1:5" s="161" customFormat="1">
      <c r="A103" s="318"/>
      <c r="C103" s="162"/>
      <c r="D103" s="162"/>
      <c r="E103" s="162"/>
    </row>
    <row r="104" spans="1:5" s="161" customFormat="1">
      <c r="A104" s="318"/>
      <c r="C104" s="162"/>
      <c r="D104" s="162"/>
      <c r="E104" s="162"/>
    </row>
    <row r="105" spans="1:5" s="161" customFormat="1">
      <c r="A105" s="318"/>
      <c r="C105" s="162"/>
      <c r="D105" s="162"/>
      <c r="E105" s="162"/>
    </row>
    <row r="106" spans="1:5" s="161" customFormat="1">
      <c r="A106" s="318"/>
      <c r="C106" s="162"/>
      <c r="D106" s="162"/>
      <c r="E106" s="162"/>
    </row>
    <row r="107" spans="1:5" s="161" customFormat="1">
      <c r="A107" s="318"/>
      <c r="C107" s="162"/>
      <c r="D107" s="162"/>
      <c r="E107" s="162"/>
    </row>
    <row r="108" spans="1:5" s="161" customFormat="1">
      <c r="A108" s="318"/>
      <c r="C108" s="162"/>
      <c r="D108" s="162"/>
      <c r="E108" s="162"/>
    </row>
    <row r="109" spans="1:5" s="161" customFormat="1">
      <c r="A109" s="318"/>
      <c r="C109" s="162"/>
      <c r="D109" s="162"/>
      <c r="E109" s="162"/>
    </row>
    <row r="110" spans="1:5" s="161" customFormat="1">
      <c r="A110" s="318"/>
      <c r="C110" s="162"/>
      <c r="D110" s="162"/>
      <c r="E110" s="162"/>
    </row>
    <row r="111" spans="1:5" s="161" customFormat="1">
      <c r="A111" s="318"/>
      <c r="C111" s="162"/>
      <c r="D111" s="162"/>
      <c r="E111" s="162"/>
    </row>
    <row r="112" spans="1:5" s="161" customFormat="1">
      <c r="A112" s="318"/>
      <c r="C112" s="162"/>
      <c r="D112" s="162"/>
      <c r="E112" s="162"/>
    </row>
    <row r="113" spans="1:5" s="161" customFormat="1">
      <c r="A113" s="318"/>
      <c r="C113" s="162"/>
      <c r="D113" s="162"/>
      <c r="E113" s="162"/>
    </row>
    <row r="114" spans="1:5" s="161" customFormat="1">
      <c r="A114" s="318"/>
      <c r="C114" s="162"/>
      <c r="D114" s="162"/>
      <c r="E114" s="162"/>
    </row>
    <row r="115" spans="1:5" s="161" customFormat="1">
      <c r="A115" s="318"/>
      <c r="C115" s="162"/>
      <c r="D115" s="162"/>
      <c r="E115" s="162"/>
    </row>
    <row r="116" spans="1:5" s="161" customFormat="1">
      <c r="A116" s="318"/>
      <c r="C116" s="162"/>
      <c r="D116" s="162"/>
      <c r="E116" s="162"/>
    </row>
    <row r="117" spans="1:5" s="161" customFormat="1">
      <c r="A117" s="318"/>
      <c r="C117" s="162"/>
      <c r="D117" s="162"/>
      <c r="E117" s="162"/>
    </row>
    <row r="118" spans="1:5" s="161" customFormat="1">
      <c r="A118" s="318"/>
      <c r="C118" s="162"/>
      <c r="D118" s="162"/>
      <c r="E118" s="162"/>
    </row>
    <row r="119" spans="1:5" s="161" customFormat="1">
      <c r="A119" s="318"/>
      <c r="C119" s="162"/>
      <c r="D119" s="162"/>
      <c r="E119" s="162"/>
    </row>
    <row r="120" spans="1:5" s="161" customFormat="1">
      <c r="A120" s="318"/>
      <c r="C120" s="162"/>
      <c r="D120" s="162"/>
      <c r="E120" s="162"/>
    </row>
    <row r="121" spans="1:5" s="161" customFormat="1">
      <c r="A121" s="318"/>
      <c r="C121" s="162"/>
      <c r="D121" s="162"/>
      <c r="E121" s="162"/>
    </row>
    <row r="122" spans="1:5" s="161" customFormat="1">
      <c r="A122" s="318"/>
      <c r="C122" s="162"/>
      <c r="D122" s="162"/>
      <c r="E122" s="162"/>
    </row>
    <row r="123" spans="1:5" s="161" customFormat="1">
      <c r="A123" s="318"/>
      <c r="C123" s="162"/>
      <c r="D123" s="162"/>
      <c r="E123" s="162"/>
    </row>
    <row r="124" spans="1:5" s="161" customFormat="1">
      <c r="A124" s="318"/>
      <c r="C124" s="162"/>
      <c r="D124" s="162"/>
      <c r="E124" s="162"/>
    </row>
    <row r="125" spans="1:5" s="161" customFormat="1">
      <c r="A125" s="318"/>
      <c r="C125" s="162"/>
      <c r="D125" s="162"/>
      <c r="E125" s="162"/>
    </row>
    <row r="126" spans="1:5" s="161" customFormat="1">
      <c r="A126" s="318"/>
      <c r="C126" s="162"/>
      <c r="D126" s="162"/>
      <c r="E126" s="162"/>
    </row>
    <row r="127" spans="1:5" s="161" customFormat="1">
      <c r="A127" s="318"/>
      <c r="C127" s="162"/>
      <c r="D127" s="162"/>
      <c r="E127" s="162"/>
    </row>
    <row r="128" spans="1:5" s="161" customFormat="1">
      <c r="A128" s="318"/>
      <c r="C128" s="162"/>
      <c r="D128" s="162"/>
      <c r="E128" s="162"/>
    </row>
    <row r="129" spans="1:5" s="161" customFormat="1">
      <c r="A129" s="318"/>
      <c r="C129" s="162"/>
      <c r="D129" s="162"/>
      <c r="E129" s="162"/>
    </row>
    <row r="130" spans="1:5" s="161" customFormat="1">
      <c r="A130" s="318"/>
      <c r="C130" s="162"/>
      <c r="D130" s="162"/>
      <c r="E130" s="162"/>
    </row>
    <row r="131" spans="1:5" s="161" customFormat="1">
      <c r="A131" s="318"/>
      <c r="C131" s="162"/>
      <c r="D131" s="162"/>
      <c r="E131" s="162"/>
    </row>
    <row r="132" spans="1:5" s="161" customFormat="1">
      <c r="A132" s="318"/>
      <c r="C132" s="162"/>
      <c r="D132" s="162"/>
      <c r="E132" s="162"/>
    </row>
    <row r="133" spans="1:5" s="161" customFormat="1">
      <c r="A133" s="318"/>
      <c r="C133" s="162"/>
      <c r="D133" s="162"/>
      <c r="E133" s="162"/>
    </row>
    <row r="134" spans="1:5" s="161" customFormat="1">
      <c r="A134" s="318"/>
      <c r="C134" s="162"/>
      <c r="D134" s="162"/>
      <c r="E134" s="162"/>
    </row>
    <row r="135" spans="1:5" s="161" customFormat="1">
      <c r="A135" s="318"/>
      <c r="C135" s="162"/>
      <c r="D135" s="162"/>
      <c r="E135" s="162"/>
    </row>
    <row r="136" spans="1:5" s="161" customFormat="1">
      <c r="A136" s="318"/>
      <c r="C136" s="162"/>
      <c r="D136" s="162"/>
      <c r="E136" s="162"/>
    </row>
    <row r="137" spans="1:5" s="161" customFormat="1">
      <c r="A137" s="318"/>
      <c r="C137" s="162"/>
      <c r="D137" s="162"/>
      <c r="E137" s="162"/>
    </row>
    <row r="138" spans="1:5" s="161" customFormat="1">
      <c r="A138" s="318"/>
      <c r="C138" s="162"/>
      <c r="D138" s="162"/>
      <c r="E138" s="162"/>
    </row>
    <row r="139" spans="1:5" s="161" customFormat="1">
      <c r="A139" s="318"/>
      <c r="C139" s="162"/>
      <c r="D139" s="162"/>
      <c r="E139" s="162"/>
    </row>
    <row r="140" spans="1:5" s="161" customFormat="1">
      <c r="A140" s="318"/>
      <c r="C140" s="162"/>
      <c r="D140" s="162"/>
      <c r="E140" s="162"/>
    </row>
    <row r="141" spans="1:5" s="161" customFormat="1">
      <c r="A141" s="318"/>
      <c r="C141" s="162"/>
      <c r="D141" s="162"/>
      <c r="E141" s="162"/>
    </row>
    <row r="142" spans="1:5" s="161" customFormat="1">
      <c r="A142" s="318"/>
      <c r="C142" s="162"/>
      <c r="D142" s="162"/>
      <c r="E142" s="162"/>
    </row>
    <row r="143" spans="1:5" s="161" customFormat="1">
      <c r="A143" s="318"/>
      <c r="C143" s="162"/>
      <c r="D143" s="162"/>
      <c r="E143" s="162"/>
    </row>
    <row r="144" spans="1:5" s="161" customFormat="1">
      <c r="A144" s="318"/>
      <c r="C144" s="162"/>
      <c r="D144" s="162"/>
      <c r="E144" s="162"/>
    </row>
    <row r="145" spans="1:5" s="161" customFormat="1">
      <c r="A145" s="318"/>
      <c r="C145" s="162"/>
      <c r="D145" s="162"/>
      <c r="E145" s="162"/>
    </row>
    <row r="146" spans="1:5" s="161" customFormat="1">
      <c r="A146" s="318"/>
      <c r="C146" s="162"/>
      <c r="D146" s="162"/>
      <c r="E146" s="162"/>
    </row>
    <row r="147" spans="1:5" s="161" customFormat="1">
      <c r="A147" s="318"/>
      <c r="C147" s="162"/>
      <c r="D147" s="162"/>
      <c r="E147" s="162"/>
    </row>
    <row r="148" spans="1:5" s="161" customFormat="1">
      <c r="A148" s="318"/>
      <c r="C148" s="162"/>
      <c r="D148" s="162"/>
      <c r="E148" s="162"/>
    </row>
    <row r="149" spans="1:5" s="161" customFormat="1">
      <c r="A149" s="318"/>
      <c r="C149" s="162"/>
      <c r="D149" s="162"/>
      <c r="E149" s="162"/>
    </row>
    <row r="150" spans="1:5" s="161" customFormat="1">
      <c r="A150" s="318"/>
      <c r="C150" s="162"/>
      <c r="D150" s="162"/>
      <c r="E150" s="162"/>
    </row>
    <row r="151" spans="1:5" s="161" customFormat="1">
      <c r="A151" s="318"/>
      <c r="C151" s="162"/>
      <c r="D151" s="162"/>
      <c r="E151" s="162"/>
    </row>
    <row r="152" spans="1:5" s="161" customFormat="1">
      <c r="A152" s="318"/>
      <c r="C152" s="162"/>
      <c r="D152" s="162"/>
      <c r="E152" s="162"/>
    </row>
    <row r="153" spans="1:5" s="161" customFormat="1">
      <c r="A153" s="318"/>
      <c r="C153" s="162"/>
      <c r="D153" s="162"/>
      <c r="E153" s="162"/>
    </row>
    <row r="154" spans="1:5" s="161" customFormat="1">
      <c r="A154" s="318"/>
      <c r="C154" s="162"/>
      <c r="D154" s="162"/>
      <c r="E154" s="162"/>
    </row>
    <row r="155" spans="1:5" s="161" customFormat="1">
      <c r="A155" s="318"/>
      <c r="C155" s="162"/>
      <c r="D155" s="162"/>
      <c r="E155" s="162"/>
    </row>
    <row r="156" spans="1:5" s="161" customFormat="1">
      <c r="A156" s="318"/>
      <c r="C156" s="162"/>
      <c r="D156" s="162"/>
      <c r="E156" s="162"/>
    </row>
    <row r="157" spans="1:5" s="161" customFormat="1">
      <c r="A157" s="318"/>
      <c r="C157" s="162"/>
      <c r="D157" s="162"/>
      <c r="E157" s="162"/>
    </row>
    <row r="158" spans="1:5" s="161" customFormat="1">
      <c r="A158" s="318"/>
      <c r="C158" s="162"/>
      <c r="D158" s="162"/>
      <c r="E158" s="162"/>
    </row>
    <row r="159" spans="1:5" s="161" customFormat="1">
      <c r="A159" s="318"/>
      <c r="C159" s="162"/>
      <c r="D159" s="162"/>
      <c r="E159" s="162"/>
    </row>
    <row r="160" spans="1:5" s="161" customFormat="1">
      <c r="A160" s="318"/>
      <c r="C160" s="162"/>
      <c r="D160" s="162"/>
      <c r="E160" s="162"/>
    </row>
    <row r="161" spans="1:5" s="161" customFormat="1">
      <c r="A161" s="318"/>
      <c r="C161" s="162"/>
      <c r="D161" s="162"/>
      <c r="E161" s="162"/>
    </row>
    <row r="162" spans="1:5" s="161" customFormat="1">
      <c r="A162" s="318"/>
      <c r="C162" s="162"/>
      <c r="D162" s="162"/>
      <c r="E162" s="162"/>
    </row>
    <row r="163" spans="1:5" s="161" customFormat="1">
      <c r="A163" s="318"/>
      <c r="C163" s="162"/>
      <c r="D163" s="162"/>
      <c r="E163" s="162"/>
    </row>
    <row r="164" spans="1:5" s="161" customFormat="1">
      <c r="A164" s="318"/>
      <c r="C164" s="162"/>
      <c r="D164" s="162"/>
      <c r="E164" s="162"/>
    </row>
    <row r="165" spans="1:5" s="161" customFormat="1">
      <c r="A165" s="318"/>
      <c r="C165" s="162"/>
      <c r="D165" s="162"/>
      <c r="E165" s="162"/>
    </row>
    <row r="166" spans="1:5" s="161" customFormat="1">
      <c r="A166" s="318"/>
      <c r="C166" s="162"/>
      <c r="D166" s="162"/>
      <c r="E166" s="162"/>
    </row>
    <row r="167" spans="1:5" s="161" customFormat="1">
      <c r="A167" s="318"/>
      <c r="C167" s="162"/>
      <c r="D167" s="162"/>
      <c r="E167" s="162"/>
    </row>
    <row r="168" spans="1:5" s="161" customFormat="1">
      <c r="A168" s="318"/>
      <c r="C168" s="162"/>
      <c r="D168" s="162"/>
      <c r="E168" s="162"/>
    </row>
    <row r="169" spans="1:5" s="161" customFormat="1">
      <c r="A169" s="318"/>
      <c r="C169" s="162"/>
      <c r="D169" s="162"/>
      <c r="E169" s="162"/>
    </row>
    <row r="170" spans="1:5" s="161" customFormat="1">
      <c r="A170" s="318"/>
      <c r="C170" s="162"/>
      <c r="D170" s="162"/>
      <c r="E170" s="162"/>
    </row>
    <row r="171" spans="1:5" s="161" customFormat="1">
      <c r="A171" s="318"/>
      <c r="C171" s="162"/>
      <c r="D171" s="162"/>
      <c r="E171" s="162"/>
    </row>
    <row r="172" spans="1:5" s="161" customFormat="1">
      <c r="A172" s="318"/>
      <c r="C172" s="162"/>
      <c r="D172" s="162"/>
      <c r="E172" s="162"/>
    </row>
    <row r="173" spans="1:5" s="161" customFormat="1">
      <c r="A173" s="318"/>
      <c r="C173" s="162"/>
      <c r="D173" s="162"/>
      <c r="E173" s="162"/>
    </row>
    <row r="174" spans="1:5" s="161" customFormat="1">
      <c r="A174" s="318"/>
      <c r="C174" s="162"/>
      <c r="D174" s="162"/>
      <c r="E174" s="162"/>
    </row>
    <row r="175" spans="1:5" s="161" customFormat="1">
      <c r="A175" s="318"/>
      <c r="C175" s="162"/>
      <c r="D175" s="162"/>
      <c r="E175" s="162"/>
    </row>
    <row r="176" spans="1:5" s="161" customFormat="1">
      <c r="A176" s="318"/>
      <c r="C176" s="162"/>
      <c r="D176" s="162"/>
      <c r="E176" s="162"/>
    </row>
    <row r="177" spans="1:5" s="161" customFormat="1">
      <c r="A177" s="318"/>
      <c r="C177" s="162"/>
      <c r="D177" s="162"/>
      <c r="E177" s="162"/>
    </row>
    <row r="178" spans="1:5" s="161" customFormat="1">
      <c r="A178" s="318"/>
      <c r="C178" s="162"/>
      <c r="D178" s="162"/>
      <c r="E178" s="162"/>
    </row>
    <row r="179" spans="1:5" s="161" customFormat="1">
      <c r="A179" s="318"/>
      <c r="C179" s="162"/>
      <c r="D179" s="162"/>
      <c r="E179" s="162"/>
    </row>
    <row r="180" spans="1:5" s="161" customFormat="1">
      <c r="A180" s="318"/>
      <c r="C180" s="162"/>
      <c r="D180" s="162"/>
      <c r="E180" s="162"/>
    </row>
    <row r="181" spans="1:5" s="161" customFormat="1">
      <c r="A181" s="318"/>
      <c r="C181" s="162"/>
      <c r="D181" s="162"/>
      <c r="E181" s="162"/>
    </row>
    <row r="182" spans="1:5" s="161" customFormat="1">
      <c r="A182" s="318"/>
      <c r="C182" s="162"/>
      <c r="D182" s="162"/>
      <c r="E182" s="162"/>
    </row>
    <row r="183" spans="1:5" s="161" customFormat="1">
      <c r="A183" s="318"/>
      <c r="C183" s="162"/>
      <c r="D183" s="162"/>
      <c r="E183" s="162"/>
    </row>
    <row r="184" spans="1:5" s="161" customFormat="1">
      <c r="A184" s="318"/>
      <c r="C184" s="162"/>
      <c r="D184" s="162"/>
      <c r="E184" s="162"/>
    </row>
    <row r="185" spans="1:5" s="161" customFormat="1">
      <c r="A185" s="318"/>
      <c r="C185" s="162"/>
      <c r="D185" s="162"/>
      <c r="E185" s="162"/>
    </row>
    <row r="186" spans="1:5" s="161" customFormat="1">
      <c r="A186" s="318"/>
      <c r="C186" s="162"/>
      <c r="D186" s="162"/>
      <c r="E186" s="162"/>
    </row>
    <row r="187" spans="1:5" s="161" customFormat="1">
      <c r="A187" s="318"/>
      <c r="C187" s="162"/>
      <c r="D187" s="162"/>
      <c r="E187" s="162"/>
    </row>
    <row r="188" spans="1:5" s="161" customFormat="1">
      <c r="A188" s="318"/>
      <c r="C188" s="162"/>
      <c r="D188" s="162"/>
      <c r="E188" s="162"/>
    </row>
    <row r="189" spans="1:5" s="161" customFormat="1">
      <c r="A189" s="318"/>
      <c r="C189" s="162"/>
      <c r="D189" s="162"/>
      <c r="E189" s="162"/>
    </row>
    <row r="190" spans="1:5" s="161" customFormat="1">
      <c r="A190" s="318"/>
      <c r="C190" s="162"/>
      <c r="D190" s="162"/>
      <c r="E190" s="162"/>
    </row>
    <row r="191" spans="1:5" s="161" customFormat="1">
      <c r="A191" s="318"/>
      <c r="C191" s="162"/>
      <c r="D191" s="162"/>
      <c r="E191" s="162"/>
    </row>
    <row r="192" spans="1:5" s="161" customFormat="1">
      <c r="A192" s="318"/>
      <c r="C192" s="162"/>
      <c r="D192" s="162"/>
      <c r="E192" s="162"/>
    </row>
    <row r="193" spans="1:5" s="161" customFormat="1">
      <c r="A193" s="318"/>
      <c r="C193" s="162"/>
      <c r="D193" s="162"/>
      <c r="E193" s="162"/>
    </row>
    <row r="194" spans="1:5" s="161" customFormat="1">
      <c r="A194" s="318"/>
      <c r="C194" s="162"/>
      <c r="D194" s="162"/>
      <c r="E194" s="162"/>
    </row>
    <row r="195" spans="1:5" s="161" customFormat="1">
      <c r="A195" s="318"/>
      <c r="C195" s="162"/>
      <c r="D195" s="162"/>
      <c r="E195" s="162"/>
    </row>
    <row r="196" spans="1:5" s="161" customFormat="1">
      <c r="A196" s="318"/>
      <c r="C196" s="162"/>
      <c r="D196" s="162"/>
      <c r="E196" s="162"/>
    </row>
    <row r="197" spans="1:5" s="161" customFormat="1">
      <c r="A197" s="318"/>
      <c r="C197" s="162"/>
      <c r="D197" s="162"/>
      <c r="E197" s="162"/>
    </row>
    <row r="198" spans="1:5" s="161" customFormat="1">
      <c r="A198" s="318"/>
      <c r="C198" s="162"/>
      <c r="D198" s="162"/>
      <c r="E198" s="162"/>
    </row>
    <row r="199" spans="1:5" s="161" customFormat="1">
      <c r="A199" s="318"/>
      <c r="C199" s="162"/>
      <c r="D199" s="162"/>
      <c r="E199" s="162"/>
    </row>
    <row r="200" spans="1:5" s="161" customFormat="1">
      <c r="A200" s="318"/>
      <c r="C200" s="162"/>
      <c r="D200" s="162"/>
      <c r="E200" s="162"/>
    </row>
    <row r="201" spans="1:5" s="161" customFormat="1">
      <c r="A201" s="318"/>
      <c r="C201" s="162"/>
      <c r="D201" s="162"/>
      <c r="E201" s="162"/>
    </row>
    <row r="202" spans="1:5" s="161" customFormat="1">
      <c r="A202" s="318"/>
      <c r="C202" s="162"/>
      <c r="D202" s="162"/>
      <c r="E202" s="162"/>
    </row>
    <row r="203" spans="1:5" s="161" customFormat="1">
      <c r="A203" s="318"/>
      <c r="C203" s="162"/>
      <c r="D203" s="162"/>
      <c r="E203" s="162"/>
    </row>
    <row r="204" spans="1:5" s="161" customFormat="1">
      <c r="A204" s="318"/>
      <c r="C204" s="162"/>
      <c r="D204" s="162"/>
      <c r="E204" s="162"/>
    </row>
    <row r="205" spans="1:5" s="161" customFormat="1">
      <c r="A205" s="318"/>
      <c r="C205" s="162"/>
      <c r="D205" s="162"/>
      <c r="E205" s="162"/>
    </row>
    <row r="206" spans="1:5" s="161" customFormat="1">
      <c r="A206" s="318"/>
      <c r="C206" s="162"/>
      <c r="D206" s="162"/>
      <c r="E206" s="162"/>
    </row>
    <row r="207" spans="1:5" s="161" customFormat="1">
      <c r="A207" s="318"/>
      <c r="C207" s="162"/>
      <c r="D207" s="162"/>
      <c r="E207" s="162"/>
    </row>
    <row r="208" spans="1:5" s="161" customFormat="1">
      <c r="A208" s="318"/>
      <c r="C208" s="162"/>
      <c r="D208" s="162"/>
      <c r="E208" s="162"/>
    </row>
    <row r="209" spans="1:5" s="161" customFormat="1">
      <c r="A209" s="318"/>
      <c r="C209" s="162"/>
      <c r="D209" s="162"/>
      <c r="E209" s="162"/>
    </row>
    <row r="210" spans="1:5" s="161" customFormat="1">
      <c r="A210" s="318"/>
      <c r="C210" s="162"/>
      <c r="D210" s="162"/>
      <c r="E210" s="162"/>
    </row>
    <row r="211" spans="1:5" s="161" customFormat="1">
      <c r="A211" s="318"/>
      <c r="C211" s="162"/>
      <c r="D211" s="162"/>
      <c r="E211" s="162"/>
    </row>
    <row r="212" spans="1:5" s="161" customFormat="1">
      <c r="A212" s="318"/>
      <c r="C212" s="162"/>
      <c r="D212" s="162"/>
      <c r="E212" s="162"/>
    </row>
    <row r="213" spans="1:5" s="161" customFormat="1">
      <c r="A213" s="318"/>
      <c r="C213" s="162"/>
      <c r="D213" s="162"/>
      <c r="E213" s="162"/>
    </row>
    <row r="214" spans="1:5" s="161" customFormat="1">
      <c r="A214" s="318"/>
      <c r="C214" s="162"/>
      <c r="D214" s="162"/>
      <c r="E214" s="162"/>
    </row>
    <row r="215" spans="1:5" s="161" customFormat="1">
      <c r="A215" s="318"/>
      <c r="C215" s="162"/>
      <c r="D215" s="162"/>
      <c r="E215" s="162"/>
    </row>
    <row r="216" spans="1:5" s="161" customFormat="1">
      <c r="A216" s="318"/>
      <c r="C216" s="162"/>
      <c r="D216" s="162"/>
      <c r="E216" s="162"/>
    </row>
    <row r="217" spans="1:5" s="161" customFormat="1">
      <c r="A217" s="318"/>
      <c r="C217" s="162"/>
      <c r="D217" s="162"/>
      <c r="E217" s="162"/>
    </row>
    <row r="218" spans="1:5" s="161" customFormat="1">
      <c r="A218" s="318"/>
      <c r="C218" s="162"/>
      <c r="D218" s="162"/>
      <c r="E218" s="162"/>
    </row>
    <row r="219" spans="1:5" s="161" customFormat="1">
      <c r="A219" s="318"/>
      <c r="C219" s="162"/>
      <c r="D219" s="162"/>
      <c r="E219" s="162"/>
    </row>
    <row r="220" spans="1:5" s="161" customFormat="1">
      <c r="A220" s="318"/>
      <c r="C220" s="162"/>
      <c r="D220" s="162"/>
      <c r="E220" s="162"/>
    </row>
    <row r="221" spans="1:5" s="161" customFormat="1">
      <c r="A221" s="318"/>
      <c r="C221" s="162"/>
      <c r="D221" s="162"/>
      <c r="E221" s="162"/>
    </row>
    <row r="222" spans="1:5" s="161" customFormat="1">
      <c r="A222" s="318"/>
      <c r="C222" s="162"/>
      <c r="D222" s="162"/>
      <c r="E222" s="162"/>
    </row>
    <row r="223" spans="1:5" s="161" customFormat="1">
      <c r="A223" s="318"/>
      <c r="C223" s="162"/>
      <c r="D223" s="162"/>
      <c r="E223" s="162"/>
    </row>
    <row r="224" spans="1:5" s="161" customFormat="1">
      <c r="A224" s="318"/>
      <c r="C224" s="162"/>
      <c r="D224" s="162"/>
      <c r="E224" s="162"/>
    </row>
    <row r="225" spans="1:5" s="161" customFormat="1">
      <c r="A225" s="318"/>
      <c r="C225" s="162"/>
      <c r="D225" s="162"/>
      <c r="E225" s="162"/>
    </row>
    <row r="226" spans="1:5" s="161" customFormat="1">
      <c r="A226" s="318"/>
      <c r="C226" s="162"/>
      <c r="D226" s="162"/>
      <c r="E226" s="162"/>
    </row>
    <row r="227" spans="1:5" s="161" customFormat="1">
      <c r="A227" s="318"/>
      <c r="C227" s="162"/>
      <c r="D227" s="162"/>
      <c r="E227" s="162"/>
    </row>
    <row r="228" spans="1:5" s="161" customFormat="1">
      <c r="A228" s="318"/>
      <c r="C228" s="162"/>
      <c r="D228" s="162"/>
      <c r="E228" s="162"/>
    </row>
    <row r="229" spans="1:5" s="161" customFormat="1">
      <c r="A229" s="318"/>
      <c r="C229" s="162"/>
      <c r="D229" s="162"/>
      <c r="E229" s="162"/>
    </row>
    <row r="230" spans="1:5" s="161" customFormat="1">
      <c r="A230" s="318"/>
      <c r="C230" s="162"/>
      <c r="D230" s="162"/>
      <c r="E230" s="162"/>
    </row>
    <row r="231" spans="1:5" s="161" customFormat="1">
      <c r="A231" s="318"/>
      <c r="C231" s="162"/>
      <c r="D231" s="162"/>
      <c r="E231" s="162"/>
    </row>
    <row r="232" spans="1:5" s="161" customFormat="1">
      <c r="A232" s="318"/>
      <c r="C232" s="162"/>
      <c r="D232" s="162"/>
      <c r="E232" s="162"/>
    </row>
    <row r="233" spans="1:5" s="161" customFormat="1">
      <c r="A233" s="318"/>
      <c r="C233" s="162"/>
      <c r="D233" s="162"/>
      <c r="E233" s="162"/>
    </row>
    <row r="234" spans="1:5" s="161" customFormat="1">
      <c r="A234" s="318"/>
      <c r="C234" s="162"/>
      <c r="D234" s="162"/>
      <c r="E234" s="162"/>
    </row>
    <row r="235" spans="1:5" s="161" customFormat="1">
      <c r="A235" s="318"/>
      <c r="C235" s="162"/>
      <c r="D235" s="162"/>
      <c r="E235" s="162"/>
    </row>
    <row r="236" spans="1:5" s="161" customFormat="1">
      <c r="A236" s="318"/>
      <c r="C236" s="162"/>
      <c r="D236" s="162"/>
      <c r="E236" s="162"/>
    </row>
    <row r="237" spans="1:5" s="161" customFormat="1">
      <c r="A237" s="318"/>
      <c r="C237" s="162"/>
      <c r="D237" s="162"/>
      <c r="E237" s="162"/>
    </row>
    <row r="238" spans="1:5" s="161" customFormat="1">
      <c r="A238" s="318"/>
      <c r="C238" s="162"/>
      <c r="D238" s="162"/>
      <c r="E238" s="162"/>
    </row>
    <row r="239" spans="1:5" s="161" customFormat="1">
      <c r="A239" s="318"/>
      <c r="C239" s="162"/>
      <c r="D239" s="162"/>
      <c r="E239" s="162"/>
    </row>
    <row r="240" spans="1:5" s="161" customFormat="1">
      <c r="A240" s="318"/>
      <c r="C240" s="162"/>
      <c r="D240" s="162"/>
      <c r="E240" s="162"/>
    </row>
    <row r="241" spans="1:5" s="161" customFormat="1">
      <c r="A241" s="318"/>
      <c r="C241" s="162"/>
      <c r="D241" s="162"/>
      <c r="E241" s="162"/>
    </row>
    <row r="242" spans="1:5" s="161" customFormat="1">
      <c r="A242" s="318"/>
      <c r="C242" s="162"/>
      <c r="D242" s="162"/>
      <c r="E242" s="162"/>
    </row>
    <row r="243" spans="1:5" s="161" customFormat="1">
      <c r="A243" s="318"/>
      <c r="C243" s="162"/>
      <c r="D243" s="162"/>
      <c r="E243" s="162"/>
    </row>
    <row r="244" spans="1:5" s="161" customFormat="1">
      <c r="A244" s="318"/>
      <c r="C244" s="162"/>
      <c r="D244" s="162"/>
      <c r="E244" s="162"/>
    </row>
    <row r="245" spans="1:5" s="161" customFormat="1">
      <c r="A245" s="318"/>
      <c r="C245" s="162"/>
      <c r="D245" s="162"/>
      <c r="E245" s="162"/>
    </row>
    <row r="246" spans="1:5" s="161" customFormat="1">
      <c r="A246" s="318"/>
      <c r="C246" s="162"/>
      <c r="D246" s="162"/>
      <c r="E246" s="162"/>
    </row>
    <row r="247" spans="1:5" s="161" customFormat="1">
      <c r="A247" s="318"/>
      <c r="C247" s="162"/>
      <c r="D247" s="162"/>
      <c r="E247" s="162"/>
    </row>
    <row r="248" spans="1:5" s="161" customFormat="1">
      <c r="A248" s="318"/>
      <c r="C248" s="162"/>
      <c r="D248" s="162"/>
      <c r="E248" s="162"/>
    </row>
    <row r="249" spans="1:5" s="161" customFormat="1">
      <c r="A249" s="318"/>
      <c r="C249" s="162"/>
      <c r="D249" s="162"/>
      <c r="E249" s="162"/>
    </row>
    <row r="250" spans="1:5" s="161" customFormat="1">
      <c r="A250" s="318"/>
      <c r="C250" s="162"/>
      <c r="D250" s="162"/>
      <c r="E250" s="162"/>
    </row>
    <row r="251" spans="1:5" s="161" customFormat="1">
      <c r="A251" s="318"/>
      <c r="C251" s="162"/>
      <c r="D251" s="162"/>
      <c r="E251" s="162"/>
    </row>
    <row r="252" spans="1:5" s="161" customFormat="1">
      <c r="A252" s="318"/>
      <c r="C252" s="162"/>
      <c r="D252" s="162"/>
      <c r="E252" s="162"/>
    </row>
    <row r="253" spans="1:5" s="161" customFormat="1">
      <c r="A253" s="318"/>
      <c r="C253" s="162"/>
      <c r="D253" s="162"/>
      <c r="E253" s="162"/>
    </row>
    <row r="254" spans="1:5" s="161" customFormat="1">
      <c r="A254" s="318"/>
      <c r="C254" s="162"/>
      <c r="D254" s="162"/>
      <c r="E254" s="162"/>
    </row>
    <row r="255" spans="1:5" s="161" customFormat="1">
      <c r="A255" s="318"/>
      <c r="C255" s="162"/>
      <c r="D255" s="162"/>
      <c r="E255" s="162"/>
    </row>
    <row r="256" spans="1:5" s="161" customFormat="1">
      <c r="A256" s="318"/>
      <c r="C256" s="162"/>
      <c r="D256" s="162"/>
      <c r="E256" s="162"/>
    </row>
    <row r="257" spans="1:5" s="161" customFormat="1">
      <c r="A257" s="318"/>
      <c r="C257" s="162"/>
      <c r="D257" s="162"/>
      <c r="E257" s="162"/>
    </row>
    <row r="258" spans="1:5" s="161" customFormat="1">
      <c r="A258" s="318"/>
      <c r="C258" s="162"/>
      <c r="D258" s="162"/>
      <c r="E258" s="162"/>
    </row>
    <row r="259" spans="1:5" s="161" customFormat="1">
      <c r="A259" s="318"/>
      <c r="C259" s="162"/>
      <c r="D259" s="162"/>
      <c r="E259" s="162"/>
    </row>
    <row r="260" spans="1:5" s="161" customFormat="1">
      <c r="A260" s="318"/>
      <c r="C260" s="162"/>
      <c r="D260" s="162"/>
      <c r="E260" s="162"/>
    </row>
    <row r="261" spans="1:5" s="161" customFormat="1">
      <c r="A261" s="318"/>
      <c r="C261" s="162"/>
      <c r="D261" s="162"/>
      <c r="E261" s="162"/>
    </row>
    <row r="262" spans="1:5" s="161" customFormat="1">
      <c r="A262" s="318"/>
      <c r="C262" s="162"/>
      <c r="D262" s="162"/>
      <c r="E262" s="162"/>
    </row>
    <row r="263" spans="1:5" s="161" customFormat="1">
      <c r="A263" s="318"/>
      <c r="C263" s="162"/>
      <c r="D263" s="162"/>
      <c r="E263" s="162"/>
    </row>
    <row r="264" spans="1:5" s="161" customFormat="1">
      <c r="A264" s="318"/>
      <c r="C264" s="162"/>
      <c r="D264" s="162"/>
      <c r="E264" s="162"/>
    </row>
    <row r="265" spans="1:5" s="161" customFormat="1">
      <c r="A265" s="318"/>
      <c r="C265" s="162"/>
      <c r="D265" s="162"/>
      <c r="E265" s="162"/>
    </row>
    <row r="266" spans="1:5" s="161" customFormat="1">
      <c r="A266" s="318"/>
      <c r="C266" s="162"/>
      <c r="D266" s="162"/>
      <c r="E266" s="162"/>
    </row>
    <row r="267" spans="1:5" s="161" customFormat="1">
      <c r="A267" s="318"/>
      <c r="C267" s="162"/>
      <c r="D267" s="162"/>
      <c r="E267" s="162"/>
    </row>
    <row r="268" spans="1:5" s="161" customFormat="1">
      <c r="A268" s="318"/>
      <c r="C268" s="162"/>
      <c r="D268" s="162"/>
      <c r="E268" s="162"/>
    </row>
    <row r="269" spans="1:5" s="161" customFormat="1">
      <c r="A269" s="318"/>
      <c r="C269" s="162"/>
      <c r="D269" s="162"/>
      <c r="E269" s="162"/>
    </row>
    <row r="270" spans="1:5" s="161" customFormat="1">
      <c r="A270" s="318"/>
      <c r="C270" s="162"/>
      <c r="D270" s="162"/>
      <c r="E270" s="162"/>
    </row>
    <row r="271" spans="1:5" s="161" customFormat="1">
      <c r="A271" s="318"/>
      <c r="C271" s="162"/>
      <c r="D271" s="162"/>
      <c r="E271" s="162"/>
    </row>
    <row r="272" spans="1:5" s="161" customFormat="1">
      <c r="A272" s="318"/>
      <c r="C272" s="162"/>
      <c r="D272" s="162"/>
      <c r="E272" s="162"/>
    </row>
    <row r="273" spans="1:5" s="161" customFormat="1">
      <c r="A273" s="318"/>
      <c r="C273" s="162"/>
      <c r="D273" s="162"/>
      <c r="E273" s="162"/>
    </row>
    <row r="274" spans="1:5" s="161" customFormat="1">
      <c r="A274" s="318"/>
      <c r="C274" s="162"/>
      <c r="D274" s="162"/>
      <c r="E274" s="162"/>
    </row>
    <row r="275" spans="1:5" s="161" customFormat="1">
      <c r="A275" s="318"/>
      <c r="C275" s="162"/>
      <c r="D275" s="162"/>
      <c r="E275" s="162"/>
    </row>
    <row r="276" spans="1:5" s="161" customFormat="1">
      <c r="A276" s="318"/>
      <c r="C276" s="162"/>
      <c r="D276" s="162"/>
      <c r="E276" s="162"/>
    </row>
    <row r="277" spans="1:5" s="161" customFormat="1">
      <c r="A277" s="318"/>
      <c r="C277" s="162"/>
      <c r="D277" s="162"/>
      <c r="E277" s="162"/>
    </row>
    <row r="278" spans="1:5" s="161" customFormat="1">
      <c r="A278" s="318"/>
      <c r="C278" s="162"/>
      <c r="D278" s="162"/>
      <c r="E278" s="162"/>
    </row>
    <row r="279" spans="1:5" s="161" customFormat="1">
      <c r="A279" s="318"/>
      <c r="C279" s="162"/>
      <c r="D279" s="162"/>
      <c r="E279" s="162"/>
    </row>
    <row r="280" spans="1:5" s="161" customFormat="1">
      <c r="A280" s="318"/>
      <c r="C280" s="162"/>
      <c r="D280" s="162"/>
      <c r="E280" s="162"/>
    </row>
    <row r="281" spans="1:5" s="161" customFormat="1">
      <c r="A281" s="318"/>
      <c r="C281" s="162"/>
      <c r="D281" s="162"/>
      <c r="E281" s="162"/>
    </row>
    <row r="282" spans="1:5" s="161" customFormat="1">
      <c r="A282" s="318"/>
      <c r="C282" s="162"/>
      <c r="D282" s="162"/>
      <c r="E282" s="162"/>
    </row>
    <row r="283" spans="1:5" s="161" customFormat="1">
      <c r="A283" s="318"/>
      <c r="C283" s="162"/>
      <c r="D283" s="162"/>
      <c r="E283" s="162"/>
    </row>
    <row r="284" spans="1:5" s="161" customFormat="1">
      <c r="A284" s="318"/>
      <c r="C284" s="162"/>
      <c r="D284" s="162"/>
      <c r="E284" s="162"/>
    </row>
    <row r="285" spans="1:5" s="161" customFormat="1">
      <c r="A285" s="318"/>
      <c r="C285" s="162"/>
      <c r="D285" s="162"/>
      <c r="E285" s="162"/>
    </row>
    <row r="286" spans="1:5" s="161" customFormat="1">
      <c r="A286" s="318"/>
      <c r="C286" s="162"/>
      <c r="D286" s="162"/>
      <c r="E286" s="162"/>
    </row>
    <row r="287" spans="1:5" s="161" customFormat="1">
      <c r="A287" s="318"/>
      <c r="C287" s="162"/>
      <c r="D287" s="162"/>
      <c r="E287" s="162"/>
    </row>
    <row r="288" spans="1:5" s="161" customFormat="1">
      <c r="A288" s="318"/>
      <c r="C288" s="162"/>
      <c r="D288" s="162"/>
      <c r="E288" s="162"/>
    </row>
    <row r="289" spans="1:5" s="161" customFormat="1">
      <c r="A289" s="318"/>
      <c r="C289" s="162"/>
      <c r="D289" s="162"/>
      <c r="E289" s="162"/>
    </row>
    <row r="290" spans="1:5" s="161" customFormat="1">
      <c r="A290" s="318"/>
      <c r="C290" s="162"/>
      <c r="D290" s="162"/>
      <c r="E290" s="162"/>
    </row>
    <row r="291" spans="1:5" s="161" customFormat="1">
      <c r="A291" s="318"/>
      <c r="C291" s="162"/>
      <c r="D291" s="162"/>
      <c r="E291" s="162"/>
    </row>
    <row r="292" spans="1:5" s="161" customFormat="1">
      <c r="A292" s="318"/>
      <c r="C292" s="162"/>
      <c r="D292" s="162"/>
      <c r="E292" s="162"/>
    </row>
    <row r="293" spans="1:5" s="161" customFormat="1">
      <c r="A293" s="318"/>
      <c r="C293" s="162"/>
      <c r="D293" s="162"/>
      <c r="E293" s="162"/>
    </row>
    <row r="294" spans="1:5" s="161" customFormat="1">
      <c r="A294" s="318"/>
      <c r="C294" s="162"/>
      <c r="D294" s="162"/>
      <c r="E294" s="162"/>
    </row>
    <row r="295" spans="1:5" s="161" customFormat="1">
      <c r="A295" s="318"/>
      <c r="C295" s="162"/>
      <c r="D295" s="162"/>
      <c r="E295" s="162"/>
    </row>
    <row r="296" spans="1:5" s="161" customFormat="1">
      <c r="A296" s="318"/>
      <c r="C296" s="162"/>
      <c r="D296" s="162"/>
      <c r="E296" s="162"/>
    </row>
    <row r="297" spans="1:5" s="161" customFormat="1">
      <c r="A297" s="318"/>
      <c r="C297" s="162"/>
      <c r="D297" s="162"/>
      <c r="E297" s="162"/>
    </row>
    <row r="298" spans="1:5" s="161" customFormat="1">
      <c r="A298" s="318"/>
      <c r="C298" s="162"/>
      <c r="D298" s="162"/>
      <c r="E298" s="162"/>
    </row>
    <row r="299" spans="1:5" s="161" customFormat="1">
      <c r="A299" s="318"/>
      <c r="C299" s="162"/>
      <c r="D299" s="162"/>
      <c r="E299" s="162"/>
    </row>
    <row r="300" spans="1:5" s="161" customFormat="1">
      <c r="A300" s="318"/>
      <c r="C300" s="162"/>
      <c r="D300" s="162"/>
      <c r="E300" s="162"/>
    </row>
    <row r="301" spans="1:5" s="161" customFormat="1">
      <c r="A301" s="318"/>
      <c r="C301" s="162"/>
      <c r="D301" s="162"/>
      <c r="E301" s="162"/>
    </row>
    <row r="302" spans="1:5" s="161" customFormat="1">
      <c r="A302" s="318"/>
      <c r="C302" s="162"/>
      <c r="D302" s="162"/>
      <c r="E302" s="162"/>
    </row>
    <row r="303" spans="1:5" s="161" customFormat="1">
      <c r="A303" s="318"/>
      <c r="C303" s="162"/>
      <c r="D303" s="162"/>
      <c r="E303" s="162"/>
    </row>
    <row r="304" spans="1:5" s="161" customFormat="1">
      <c r="A304" s="318"/>
      <c r="C304" s="162"/>
      <c r="D304" s="162"/>
      <c r="E304" s="162"/>
    </row>
    <row r="305" spans="1:5" s="161" customFormat="1">
      <c r="A305" s="318"/>
      <c r="C305" s="162"/>
      <c r="D305" s="162"/>
      <c r="E305" s="162"/>
    </row>
    <row r="306" spans="1:5" s="161" customFormat="1">
      <c r="A306" s="318"/>
      <c r="C306" s="162"/>
      <c r="D306" s="162"/>
      <c r="E306" s="162"/>
    </row>
    <row r="307" spans="1:5" s="161" customFormat="1">
      <c r="A307" s="318"/>
      <c r="C307" s="162"/>
      <c r="D307" s="162"/>
      <c r="E307" s="162"/>
    </row>
    <row r="308" spans="1:5" s="161" customFormat="1">
      <c r="A308" s="318"/>
      <c r="C308" s="162"/>
      <c r="D308" s="162"/>
      <c r="E308" s="162"/>
    </row>
    <row r="309" spans="1:5" s="161" customFormat="1">
      <c r="A309" s="318"/>
      <c r="C309" s="162"/>
      <c r="D309" s="162"/>
      <c r="E309" s="162"/>
    </row>
    <row r="310" spans="1:5" s="161" customFormat="1">
      <c r="A310" s="318"/>
      <c r="C310" s="162"/>
      <c r="D310" s="162"/>
      <c r="E310" s="162"/>
    </row>
    <row r="311" spans="1:5" s="161" customFormat="1">
      <c r="A311" s="318"/>
      <c r="C311" s="162"/>
      <c r="D311" s="162"/>
      <c r="E311" s="162"/>
    </row>
    <row r="312" spans="1:5" s="161" customFormat="1">
      <c r="A312" s="318"/>
      <c r="C312" s="162"/>
      <c r="D312" s="162"/>
      <c r="E312" s="162"/>
    </row>
    <row r="313" spans="1:5" s="161" customFormat="1">
      <c r="A313" s="318"/>
      <c r="C313" s="162"/>
      <c r="D313" s="162"/>
      <c r="E313" s="162"/>
    </row>
    <row r="314" spans="1:5" s="161" customFormat="1">
      <c r="A314" s="318"/>
      <c r="C314" s="162"/>
      <c r="D314" s="162"/>
      <c r="E314" s="162"/>
    </row>
    <row r="315" spans="1:5" s="161" customFormat="1">
      <c r="A315" s="318"/>
      <c r="C315" s="162"/>
      <c r="D315" s="162"/>
      <c r="E315" s="162"/>
    </row>
    <row r="316" spans="1:5" s="161" customFormat="1">
      <c r="A316" s="318"/>
      <c r="C316" s="162"/>
      <c r="D316" s="162"/>
      <c r="E316" s="162"/>
    </row>
    <row r="317" spans="1:5" s="161" customFormat="1">
      <c r="A317" s="318"/>
      <c r="C317" s="162"/>
      <c r="D317" s="162"/>
      <c r="E317" s="162"/>
    </row>
    <row r="318" spans="1:5" s="161" customFormat="1">
      <c r="A318" s="318"/>
      <c r="C318" s="162"/>
      <c r="D318" s="162"/>
      <c r="E318" s="162"/>
    </row>
    <row r="319" spans="1:5" s="161" customFormat="1">
      <c r="A319" s="318"/>
      <c r="C319" s="162"/>
      <c r="D319" s="162"/>
      <c r="E319" s="162"/>
    </row>
    <row r="320" spans="1:5" s="161" customFormat="1">
      <c r="A320" s="318"/>
      <c r="C320" s="162"/>
      <c r="D320" s="162"/>
      <c r="E320" s="162"/>
    </row>
    <row r="321" spans="1:5" s="161" customFormat="1">
      <c r="A321" s="318"/>
      <c r="C321" s="162"/>
      <c r="D321" s="162"/>
      <c r="E321" s="162"/>
    </row>
    <row r="322" spans="1:5" s="161" customFormat="1">
      <c r="A322" s="318"/>
      <c r="C322" s="162"/>
      <c r="D322" s="162"/>
      <c r="E322" s="162"/>
    </row>
    <row r="323" spans="1:5" s="161" customFormat="1">
      <c r="A323" s="318"/>
      <c r="C323" s="162"/>
      <c r="D323" s="162"/>
      <c r="E323" s="162"/>
    </row>
    <row r="324" spans="1:5" s="161" customFormat="1">
      <c r="A324" s="318"/>
      <c r="C324" s="162"/>
      <c r="D324" s="162"/>
      <c r="E324" s="162"/>
    </row>
    <row r="325" spans="1:5" s="161" customFormat="1">
      <c r="A325" s="318"/>
      <c r="C325" s="162"/>
      <c r="D325" s="162"/>
      <c r="E325" s="162"/>
    </row>
    <row r="326" spans="1:5" s="161" customFormat="1">
      <c r="A326" s="318"/>
      <c r="C326" s="162"/>
      <c r="D326" s="162"/>
      <c r="E326" s="162"/>
    </row>
    <row r="327" spans="1:5" s="161" customFormat="1">
      <c r="A327" s="318"/>
      <c r="C327" s="162"/>
      <c r="D327" s="162"/>
      <c r="E327" s="162"/>
    </row>
    <row r="328" spans="1:5" s="161" customFormat="1">
      <c r="A328" s="318"/>
      <c r="C328" s="162"/>
      <c r="D328" s="162"/>
      <c r="E328" s="162"/>
    </row>
    <row r="329" spans="1:5" s="161" customFormat="1">
      <c r="A329" s="318"/>
      <c r="C329" s="162"/>
      <c r="D329" s="162"/>
      <c r="E329" s="162"/>
    </row>
    <row r="330" spans="1:5" s="161" customFormat="1">
      <c r="A330" s="318"/>
      <c r="C330" s="162"/>
      <c r="D330" s="162"/>
      <c r="E330" s="162"/>
    </row>
    <row r="331" spans="1:5" s="161" customFormat="1">
      <c r="A331" s="318"/>
      <c r="C331" s="162"/>
      <c r="D331" s="162"/>
      <c r="E331" s="162"/>
    </row>
    <row r="332" spans="1:5" s="161" customFormat="1">
      <c r="A332" s="318"/>
      <c r="C332" s="162"/>
      <c r="D332" s="162"/>
      <c r="E332" s="162"/>
    </row>
    <row r="333" spans="1:5" s="161" customFormat="1">
      <c r="A333" s="318"/>
      <c r="C333" s="162"/>
      <c r="D333" s="162"/>
      <c r="E333" s="162"/>
    </row>
    <row r="334" spans="1:5" s="161" customFormat="1">
      <c r="A334" s="318"/>
      <c r="C334" s="162"/>
      <c r="D334" s="162"/>
      <c r="E334" s="162"/>
    </row>
    <row r="335" spans="1:5" s="161" customFormat="1">
      <c r="A335" s="318"/>
      <c r="C335" s="162"/>
      <c r="D335" s="162"/>
      <c r="E335" s="162"/>
    </row>
    <row r="336" spans="1:5" s="161" customFormat="1">
      <c r="A336" s="318"/>
      <c r="C336" s="162"/>
      <c r="D336" s="162"/>
      <c r="E336" s="162"/>
    </row>
    <row r="337" spans="1:5" s="161" customFormat="1">
      <c r="A337" s="318"/>
      <c r="C337" s="162"/>
      <c r="D337" s="162"/>
      <c r="E337" s="162"/>
    </row>
    <row r="338" spans="1:5" s="161" customFormat="1">
      <c r="A338" s="318"/>
      <c r="C338" s="162"/>
      <c r="D338" s="162"/>
      <c r="E338" s="162"/>
    </row>
    <row r="339" spans="1:5" s="161" customFormat="1">
      <c r="A339" s="318"/>
      <c r="C339" s="162"/>
      <c r="D339" s="162"/>
      <c r="E339" s="162"/>
    </row>
    <row r="340" spans="1:5" s="161" customFormat="1">
      <c r="A340" s="318"/>
      <c r="C340" s="162"/>
      <c r="D340" s="162"/>
      <c r="E340" s="162"/>
    </row>
    <row r="341" spans="1:5" s="161" customFormat="1">
      <c r="A341" s="318"/>
      <c r="C341" s="162"/>
      <c r="D341" s="162"/>
      <c r="E341" s="162"/>
    </row>
    <row r="342" spans="1:5" s="161" customFormat="1">
      <c r="A342" s="318"/>
      <c r="C342" s="162"/>
      <c r="D342" s="162"/>
      <c r="E342" s="162"/>
    </row>
    <row r="343" spans="1:5" s="161" customFormat="1">
      <c r="A343" s="318"/>
      <c r="C343" s="162"/>
      <c r="D343" s="162"/>
      <c r="E343" s="162"/>
    </row>
    <row r="344" spans="1:5" s="161" customFormat="1">
      <c r="A344" s="318"/>
      <c r="C344" s="162"/>
      <c r="D344" s="162"/>
      <c r="E344" s="162"/>
    </row>
    <row r="345" spans="1:5" s="161" customFormat="1">
      <c r="A345" s="318"/>
      <c r="C345" s="162"/>
      <c r="D345" s="162"/>
      <c r="E345" s="162"/>
    </row>
    <row r="346" spans="1:5" s="161" customFormat="1">
      <c r="A346" s="318"/>
      <c r="C346" s="162"/>
      <c r="D346" s="162"/>
      <c r="E346" s="162"/>
    </row>
    <row r="347" spans="1:5" s="161" customFormat="1">
      <c r="A347" s="318"/>
      <c r="C347" s="162"/>
      <c r="D347" s="162"/>
      <c r="E347" s="162"/>
    </row>
    <row r="348" spans="1:5" s="161" customFormat="1">
      <c r="A348" s="318"/>
      <c r="C348" s="162"/>
      <c r="D348" s="162"/>
      <c r="E348" s="162"/>
    </row>
    <row r="349" spans="1:5" s="161" customFormat="1">
      <c r="A349" s="318"/>
      <c r="C349" s="162"/>
      <c r="D349" s="162"/>
      <c r="E349" s="162"/>
    </row>
    <row r="350" spans="1:5" s="161" customFormat="1">
      <c r="A350" s="318"/>
      <c r="C350" s="162"/>
      <c r="D350" s="162"/>
      <c r="E350" s="162"/>
    </row>
    <row r="351" spans="1:5" s="161" customFormat="1">
      <c r="A351" s="318"/>
      <c r="C351" s="162"/>
      <c r="D351" s="162"/>
      <c r="E351" s="162"/>
    </row>
    <row r="352" spans="1:5" s="161" customFormat="1">
      <c r="A352" s="318"/>
      <c r="C352" s="162"/>
      <c r="D352" s="162"/>
      <c r="E352" s="162"/>
    </row>
    <row r="353" spans="1:5" s="161" customFormat="1">
      <c r="A353" s="318"/>
      <c r="C353" s="162"/>
      <c r="D353" s="162"/>
      <c r="E353" s="162"/>
    </row>
    <row r="354" spans="1:5" s="161" customFormat="1">
      <c r="A354" s="318"/>
      <c r="C354" s="162"/>
      <c r="D354" s="162"/>
      <c r="E354" s="162"/>
    </row>
    <row r="355" spans="1:5" s="161" customFormat="1">
      <c r="A355" s="318"/>
      <c r="C355" s="162"/>
      <c r="D355" s="162"/>
      <c r="E355" s="162"/>
    </row>
    <row r="356" spans="1:5" s="161" customFormat="1">
      <c r="A356" s="318"/>
      <c r="C356" s="162"/>
      <c r="D356" s="162"/>
      <c r="E356" s="162"/>
    </row>
    <row r="357" spans="1:5" s="161" customFormat="1">
      <c r="A357" s="318"/>
      <c r="C357" s="162"/>
      <c r="D357" s="162"/>
      <c r="E357" s="162"/>
    </row>
    <row r="358" spans="1:5" s="161" customFormat="1">
      <c r="A358" s="318"/>
      <c r="C358" s="162"/>
      <c r="D358" s="162"/>
      <c r="E358" s="162"/>
    </row>
    <row r="359" spans="1:5" s="161" customFormat="1">
      <c r="A359" s="318"/>
      <c r="C359" s="162"/>
      <c r="D359" s="162"/>
      <c r="E359" s="162"/>
    </row>
    <row r="360" spans="1:5" s="161" customFormat="1">
      <c r="A360" s="318"/>
      <c r="C360" s="162"/>
      <c r="D360" s="162"/>
      <c r="E360" s="162"/>
    </row>
    <row r="361" spans="1:5" s="161" customFormat="1">
      <c r="A361" s="318"/>
      <c r="C361" s="162"/>
      <c r="D361" s="162"/>
      <c r="E361" s="162"/>
    </row>
    <row r="362" spans="1:5" s="161" customFormat="1">
      <c r="A362" s="318"/>
      <c r="C362" s="162"/>
      <c r="D362" s="162"/>
      <c r="E362" s="162"/>
    </row>
    <row r="363" spans="1:5" s="161" customFormat="1">
      <c r="A363" s="318"/>
      <c r="C363" s="162"/>
      <c r="D363" s="162"/>
      <c r="E363" s="162"/>
    </row>
    <row r="364" spans="1:5" s="161" customFormat="1">
      <c r="A364" s="318"/>
      <c r="C364" s="162"/>
      <c r="D364" s="162"/>
      <c r="E364" s="162"/>
    </row>
    <row r="365" spans="1:5" s="161" customFormat="1">
      <c r="A365" s="318"/>
      <c r="C365" s="162"/>
      <c r="D365" s="162"/>
      <c r="E365" s="162"/>
    </row>
    <row r="366" spans="1:5" s="161" customFormat="1">
      <c r="A366" s="318"/>
      <c r="C366" s="162"/>
      <c r="D366" s="162"/>
      <c r="E366" s="162"/>
    </row>
    <row r="367" spans="1:5" s="161" customFormat="1">
      <c r="A367" s="318"/>
      <c r="C367" s="162"/>
      <c r="D367" s="162"/>
      <c r="E367" s="162"/>
    </row>
    <row r="368" spans="1:5" s="161" customFormat="1">
      <c r="A368" s="318"/>
      <c r="C368" s="162"/>
      <c r="D368" s="162"/>
      <c r="E368" s="162"/>
    </row>
    <row r="369" spans="1:5" s="161" customFormat="1">
      <c r="A369" s="318"/>
      <c r="C369" s="162"/>
      <c r="D369" s="162"/>
      <c r="E369" s="162"/>
    </row>
    <row r="370" spans="1:5" s="161" customFormat="1">
      <c r="A370" s="318"/>
      <c r="C370" s="162"/>
      <c r="D370" s="162"/>
      <c r="E370" s="162"/>
    </row>
    <row r="371" spans="1:5" s="161" customFormat="1">
      <c r="A371" s="318"/>
      <c r="C371" s="162"/>
      <c r="D371" s="162"/>
      <c r="E371" s="162"/>
    </row>
    <row r="372" spans="1:5" s="161" customFormat="1">
      <c r="A372" s="318"/>
      <c r="C372" s="162"/>
      <c r="D372" s="162"/>
      <c r="E372" s="162"/>
    </row>
    <row r="373" spans="1:5" s="161" customFormat="1">
      <c r="A373" s="318"/>
      <c r="C373" s="162"/>
      <c r="D373" s="162"/>
      <c r="E373" s="162"/>
    </row>
    <row r="374" spans="1:5" s="161" customFormat="1">
      <c r="A374" s="318"/>
      <c r="C374" s="162"/>
      <c r="D374" s="162"/>
      <c r="E374" s="162"/>
    </row>
    <row r="375" spans="1:5" s="161" customFormat="1">
      <c r="A375" s="318"/>
      <c r="C375" s="162"/>
      <c r="D375" s="162"/>
      <c r="E375" s="162"/>
    </row>
    <row r="376" spans="1:5" s="161" customFormat="1">
      <c r="A376" s="318"/>
      <c r="C376" s="162"/>
      <c r="D376" s="162"/>
      <c r="E376" s="162"/>
    </row>
    <row r="377" spans="1:5" s="161" customFormat="1">
      <c r="A377" s="318"/>
      <c r="C377" s="162"/>
      <c r="D377" s="162"/>
      <c r="E377" s="162"/>
    </row>
    <row r="378" spans="1:5" s="161" customFormat="1">
      <c r="A378" s="318"/>
      <c r="C378" s="162"/>
      <c r="D378" s="162"/>
      <c r="E378" s="162"/>
    </row>
    <row r="379" spans="1:5" s="161" customFormat="1">
      <c r="A379" s="318"/>
      <c r="C379" s="162"/>
      <c r="D379" s="162"/>
      <c r="E379" s="162"/>
    </row>
    <row r="380" spans="1:5" s="161" customFormat="1">
      <c r="A380" s="318"/>
      <c r="C380" s="162"/>
      <c r="D380" s="162"/>
      <c r="E380" s="162"/>
    </row>
    <row r="381" spans="1:5" s="161" customFormat="1">
      <c r="A381" s="318"/>
      <c r="C381" s="162"/>
      <c r="D381" s="162"/>
      <c r="E381" s="162"/>
    </row>
    <row r="382" spans="1:5" s="161" customFormat="1">
      <c r="A382" s="318"/>
      <c r="C382" s="162"/>
      <c r="D382" s="162"/>
      <c r="E382" s="162"/>
    </row>
    <row r="383" spans="1:5" s="161" customFormat="1">
      <c r="A383" s="318"/>
      <c r="C383" s="162"/>
      <c r="D383" s="162"/>
      <c r="E383" s="162"/>
    </row>
    <row r="384" spans="1:5" s="161" customFormat="1">
      <c r="A384" s="318"/>
      <c r="C384" s="162"/>
      <c r="D384" s="162"/>
      <c r="E384" s="162"/>
    </row>
  </sheetData>
  <mergeCells count="35">
    <mergeCell ref="A94:B94"/>
    <mergeCell ref="G94:H94"/>
    <mergeCell ref="L17:P17"/>
    <mergeCell ref="C89:K89"/>
    <mergeCell ref="A91:B91"/>
    <mergeCell ref="D91:E91"/>
    <mergeCell ref="G91:H91"/>
    <mergeCell ref="I91:M91"/>
    <mergeCell ref="N91:O91"/>
    <mergeCell ref="I15:K15"/>
    <mergeCell ref="A17:A18"/>
    <mergeCell ref="B17:B18"/>
    <mergeCell ref="C17:C18"/>
    <mergeCell ref="D17:D18"/>
    <mergeCell ref="E17:E18"/>
    <mergeCell ref="F17:K17"/>
    <mergeCell ref="A10:B10"/>
    <mergeCell ref="C10:N10"/>
    <mergeCell ref="A11:B11"/>
    <mergeCell ref="C11:N11"/>
    <mergeCell ref="A13:G13"/>
    <mergeCell ref="K13:M13"/>
    <mergeCell ref="N13:O13"/>
    <mergeCell ref="A7:B7"/>
    <mergeCell ref="C7:N7"/>
    <mergeCell ref="A8:B8"/>
    <mergeCell ref="C8:N8"/>
    <mergeCell ref="A9:B9"/>
    <mergeCell ref="C9:N9"/>
    <mergeCell ref="L1:P1"/>
    <mergeCell ref="D2:H2"/>
    <mergeCell ref="C3:N3"/>
    <mergeCell ref="C4:N4"/>
    <mergeCell ref="A6:B6"/>
    <mergeCell ref="C6:N6"/>
  </mergeCells>
  <pageMargins left="0.78740157480314965" right="0.78740157480314965" top="0.98425196850393704" bottom="0.78740157480314965" header="0.51181102362204722" footer="0.51181102362204722"/>
  <pageSetup paperSize="9" scale="86" fitToHeight="0" orientation="landscape" r:id="rId1"/>
  <headerFooter alignWithMargins="0">
    <oddFooter>&amp;R&amp;P lapa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381"/>
  <sheetViews>
    <sheetView view="pageBreakPreview" topLeftCell="A70" zoomScaleNormal="100" zoomScaleSheetLayoutView="100" workbookViewId="0">
      <selection activeCell="F76" sqref="F76:P85"/>
    </sheetView>
  </sheetViews>
  <sheetFormatPr defaultRowHeight="12.75"/>
  <cols>
    <col min="1" max="1" width="4.140625" style="37" customWidth="1"/>
    <col min="2" max="2" width="10.85546875" style="51" customWidth="1"/>
    <col min="3" max="3" width="40" style="54" customWidth="1"/>
    <col min="4" max="4" width="5.85546875" style="54" bestFit="1" customWidth="1"/>
    <col min="5" max="5" width="7.85546875" style="54" customWidth="1"/>
    <col min="6" max="6" width="5.7109375" style="51" customWidth="1"/>
    <col min="7" max="7" width="5.7109375" style="37" customWidth="1"/>
    <col min="8" max="8" width="7.28515625" style="37" customWidth="1"/>
    <col min="9" max="9" width="6.7109375" style="37" customWidth="1"/>
    <col min="10" max="11" width="7" style="37" customWidth="1"/>
    <col min="12" max="16" width="8.42578125" style="37" customWidth="1"/>
    <col min="17" max="16384" width="9.140625" style="37"/>
  </cols>
  <sheetData>
    <row r="1" spans="1:16" s="33" customFormat="1" ht="18" customHeight="1">
      <c r="C1" s="34"/>
      <c r="D1" s="34"/>
      <c r="E1" s="34"/>
      <c r="L1" s="710" t="s">
        <v>68</v>
      </c>
      <c r="M1" s="710"/>
      <c r="N1" s="710"/>
      <c r="O1" s="710"/>
      <c r="P1" s="710"/>
    </row>
    <row r="2" spans="1:16" s="33" customFormat="1" ht="12.75" customHeight="1">
      <c r="C2" s="34"/>
      <c r="D2" s="711" t="s">
        <v>40</v>
      </c>
      <c r="E2" s="711"/>
      <c r="F2" s="711"/>
      <c r="G2" s="711"/>
      <c r="H2" s="711"/>
      <c r="I2" s="35" t="s">
        <v>411</v>
      </c>
    </row>
    <row r="3" spans="1:16" s="33" customFormat="1" ht="12.75" customHeight="1">
      <c r="C3" s="712" t="s">
        <v>414</v>
      </c>
      <c r="D3" s="712"/>
      <c r="E3" s="712"/>
      <c r="F3" s="712"/>
      <c r="G3" s="712"/>
      <c r="H3" s="712"/>
      <c r="I3" s="712"/>
      <c r="J3" s="712"/>
      <c r="K3" s="712"/>
      <c r="L3" s="712"/>
      <c r="M3" s="712"/>
      <c r="N3" s="712"/>
    </row>
    <row r="4" spans="1:16" s="33" customFormat="1" ht="12.75" customHeight="1">
      <c r="C4" s="713" t="s">
        <v>18</v>
      </c>
      <c r="D4" s="713"/>
      <c r="E4" s="713"/>
      <c r="F4" s="713"/>
      <c r="G4" s="713"/>
      <c r="H4" s="713"/>
      <c r="I4" s="713"/>
      <c r="J4" s="713"/>
      <c r="K4" s="713"/>
      <c r="L4" s="713"/>
      <c r="M4" s="713"/>
      <c r="N4" s="713"/>
    </row>
    <row r="5" spans="1:16" s="33" customFormat="1" ht="12.75" customHeight="1"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</row>
    <row r="6" spans="1:16" s="33" customFormat="1" ht="24.75" customHeight="1">
      <c r="A6" s="714" t="s">
        <v>3</v>
      </c>
      <c r="B6" s="714"/>
      <c r="C6" s="715" t="str">
        <f>PBK!C26</f>
        <v>1. KĀRTA KATLU MĀJAS PĀRBŪVE PAR SOCIĀLĀS APRŪPES CENTRU UN KATLA MĀJAS NOVIETOŠANA</v>
      </c>
      <c r="D6" s="715"/>
      <c r="E6" s="715"/>
      <c r="F6" s="715"/>
      <c r="G6" s="715"/>
      <c r="H6" s="715"/>
      <c r="I6" s="715"/>
      <c r="J6" s="715"/>
      <c r="K6" s="715"/>
      <c r="L6" s="715"/>
      <c r="M6" s="715"/>
      <c r="N6" s="715"/>
    </row>
    <row r="7" spans="1:16" s="33" customFormat="1" ht="12.75" customHeight="1">
      <c r="A7" s="714" t="s">
        <v>4</v>
      </c>
      <c r="B7" s="714"/>
      <c r="C7" s="715" t="str">
        <f>PBK!C16</f>
        <v>1. KĀRTA KATLU MĀJAS PĀRBŪVE PAR SOCIĀLĀS APRŪPES CENTRU UN KATLA MĀJAS NOVIETOŠANA</v>
      </c>
      <c r="D7" s="715"/>
      <c r="E7" s="715"/>
      <c r="F7" s="715"/>
      <c r="G7" s="715"/>
      <c r="H7" s="715"/>
      <c r="I7" s="715"/>
      <c r="J7" s="715"/>
      <c r="K7" s="715"/>
      <c r="L7" s="715"/>
      <c r="M7" s="715"/>
      <c r="N7" s="715"/>
    </row>
    <row r="8" spans="1:16" s="33" customFormat="1" ht="12.75" customHeight="1">
      <c r="A8" s="714" t="s">
        <v>5</v>
      </c>
      <c r="B8" s="714"/>
      <c r="C8" s="715" t="str">
        <f>PBK!C17</f>
        <v>SIGULDAS IELA 7A, MORE, MORES PAGASTS, SIGULDAS NOVADS</v>
      </c>
      <c r="D8" s="715"/>
      <c r="E8" s="715"/>
      <c r="F8" s="715"/>
      <c r="G8" s="715"/>
      <c r="H8" s="715"/>
      <c r="I8" s="715"/>
      <c r="J8" s="715"/>
      <c r="K8" s="715"/>
      <c r="L8" s="715"/>
      <c r="M8" s="715"/>
      <c r="N8" s="715"/>
    </row>
    <row r="9" spans="1:16" s="33" customFormat="1">
      <c r="A9" s="714" t="s">
        <v>47</v>
      </c>
      <c r="B9" s="714"/>
      <c r="C9" s="715" t="str">
        <f>PBK!C18</f>
        <v>SIGULDAS NOVADA PAŠVALDĪBA</v>
      </c>
      <c r="D9" s="715"/>
      <c r="E9" s="715"/>
      <c r="F9" s="715"/>
      <c r="G9" s="715"/>
      <c r="H9" s="715"/>
      <c r="I9" s="715"/>
      <c r="J9" s="715"/>
      <c r="K9" s="715"/>
      <c r="L9" s="715"/>
      <c r="M9" s="715"/>
      <c r="N9" s="715"/>
    </row>
    <row r="10" spans="1:16" s="33" customFormat="1">
      <c r="A10" s="714" t="s">
        <v>6</v>
      </c>
      <c r="B10" s="714"/>
      <c r="C10" s="715">
        <f>PBK!C19</f>
        <v>0</v>
      </c>
      <c r="D10" s="715"/>
      <c r="E10" s="715"/>
      <c r="F10" s="715"/>
      <c r="G10" s="715"/>
      <c r="H10" s="715"/>
      <c r="I10" s="715"/>
      <c r="J10" s="715"/>
      <c r="K10" s="715"/>
      <c r="L10" s="715"/>
      <c r="M10" s="715"/>
      <c r="N10" s="715"/>
    </row>
    <row r="11" spans="1:16" s="33" customFormat="1">
      <c r="A11" s="714" t="s">
        <v>41</v>
      </c>
      <c r="B11" s="714"/>
      <c r="C11" s="715">
        <f>PBK!C20</f>
        <v>0</v>
      </c>
      <c r="D11" s="715"/>
      <c r="E11" s="715"/>
      <c r="F11" s="715"/>
      <c r="G11" s="715"/>
      <c r="H11" s="715"/>
      <c r="I11" s="715"/>
      <c r="J11" s="715"/>
      <c r="K11" s="715"/>
      <c r="L11" s="715"/>
      <c r="M11" s="715"/>
      <c r="N11" s="715"/>
    </row>
    <row r="12" spans="1:16" s="33" customFormat="1">
      <c r="A12" s="305"/>
      <c r="B12" s="305"/>
      <c r="C12" s="306"/>
      <c r="D12" s="306"/>
      <c r="E12" s="306"/>
      <c r="F12" s="306"/>
      <c r="G12" s="306"/>
      <c r="H12" s="306"/>
      <c r="I12" s="306"/>
      <c r="J12" s="306"/>
      <c r="K12" s="306"/>
      <c r="L12" s="306"/>
      <c r="M12" s="306"/>
      <c r="N12" s="306"/>
    </row>
    <row r="13" spans="1:16" s="33" customFormat="1" ht="12.75" customHeight="1">
      <c r="A13" s="714" t="s">
        <v>415</v>
      </c>
      <c r="B13" s="714"/>
      <c r="C13" s="714"/>
      <c r="D13" s="714"/>
      <c r="E13" s="714"/>
      <c r="F13" s="714"/>
      <c r="G13" s="714"/>
      <c r="H13" s="306"/>
      <c r="I13" s="306"/>
      <c r="J13" s="306"/>
      <c r="K13" s="715" t="s">
        <v>42</v>
      </c>
      <c r="L13" s="715"/>
      <c r="M13" s="715"/>
      <c r="N13" s="716">
        <f>P86</f>
        <v>0</v>
      </c>
      <c r="O13" s="716"/>
      <c r="P13" s="36" t="s">
        <v>48</v>
      </c>
    </row>
    <row r="14" spans="1:16" s="33" customFormat="1">
      <c r="A14" s="305"/>
      <c r="B14" s="305"/>
      <c r="C14" s="305"/>
      <c r="D14" s="305"/>
      <c r="E14" s="305"/>
      <c r="F14" s="305"/>
      <c r="G14" s="305"/>
      <c r="H14" s="306"/>
      <c r="I14" s="306"/>
      <c r="J14" s="306"/>
      <c r="K14" s="306"/>
      <c r="L14" s="306"/>
      <c r="M14" s="306"/>
      <c r="N14" s="307"/>
      <c r="O14" s="306"/>
      <c r="P14" s="36"/>
    </row>
    <row r="15" spans="1:16">
      <c r="B15" s="37"/>
      <c r="C15" s="37"/>
      <c r="D15" s="37"/>
      <c r="E15" s="37"/>
      <c r="F15" s="37"/>
      <c r="I15" s="717" t="s">
        <v>44</v>
      </c>
      <c r="J15" s="717"/>
      <c r="K15" s="717"/>
      <c r="L15" s="38">
        <v>2017</v>
      </c>
      <c r="M15" s="38" t="s">
        <v>43</v>
      </c>
      <c r="N15" s="38">
        <f>'1 KOPS'!E16</f>
        <v>0</v>
      </c>
      <c r="O15" s="103">
        <f>'1 KOPS'!F16</f>
        <v>0</v>
      </c>
      <c r="P15" s="103"/>
    </row>
    <row r="16" spans="1:16" ht="13.5" thickBot="1">
      <c r="B16" s="37"/>
      <c r="C16" s="37"/>
      <c r="D16" s="37"/>
      <c r="E16" s="37"/>
      <c r="F16" s="37"/>
      <c r="I16" s="304"/>
      <c r="J16" s="304"/>
      <c r="K16" s="304"/>
      <c r="L16" s="38"/>
      <c r="M16" s="38"/>
      <c r="N16" s="38"/>
      <c r="O16" s="111"/>
      <c r="P16" s="111"/>
    </row>
    <row r="17" spans="1:16" s="11" customFormat="1" ht="13.5" customHeight="1" thickBot="1">
      <c r="A17" s="718" t="s">
        <v>1</v>
      </c>
      <c r="B17" s="718" t="s">
        <v>29</v>
      </c>
      <c r="C17" s="720" t="s">
        <v>30</v>
      </c>
      <c r="D17" s="718" t="s">
        <v>31</v>
      </c>
      <c r="E17" s="718" t="s">
        <v>32</v>
      </c>
      <c r="F17" s="722" t="s">
        <v>33</v>
      </c>
      <c r="G17" s="723"/>
      <c r="H17" s="723"/>
      <c r="I17" s="723"/>
      <c r="J17" s="723"/>
      <c r="K17" s="724"/>
      <c r="L17" s="722" t="s">
        <v>34</v>
      </c>
      <c r="M17" s="723"/>
      <c r="N17" s="723"/>
      <c r="O17" s="723"/>
      <c r="P17" s="724"/>
    </row>
    <row r="18" spans="1:16" s="11" customFormat="1" ht="69.75" customHeight="1" thickBot="1">
      <c r="A18" s="719"/>
      <c r="B18" s="719"/>
      <c r="C18" s="721"/>
      <c r="D18" s="719"/>
      <c r="E18" s="719"/>
      <c r="F18" s="12" t="s">
        <v>35</v>
      </c>
      <c r="G18" s="13" t="s">
        <v>49</v>
      </c>
      <c r="H18" s="13" t="s">
        <v>50</v>
      </c>
      <c r="I18" s="13" t="s">
        <v>64</v>
      </c>
      <c r="J18" s="13" t="s">
        <v>52</v>
      </c>
      <c r="K18" s="12" t="s">
        <v>53</v>
      </c>
      <c r="L18" s="13" t="s">
        <v>36</v>
      </c>
      <c r="M18" s="13" t="s">
        <v>50</v>
      </c>
      <c r="N18" s="13" t="s">
        <v>64</v>
      </c>
      <c r="O18" s="13" t="s">
        <v>52</v>
      </c>
      <c r="P18" s="13" t="s">
        <v>54</v>
      </c>
    </row>
    <row r="19" spans="1:16" s="11" customFormat="1" ht="13.5" thickBot="1">
      <c r="A19" s="14" t="s">
        <v>37</v>
      </c>
      <c r="B19" s="15" t="s">
        <v>38</v>
      </c>
      <c r="C19" s="16">
        <v>3</v>
      </c>
      <c r="D19" s="17">
        <v>4</v>
      </c>
      <c r="E19" s="16">
        <v>5</v>
      </c>
      <c r="F19" s="17">
        <v>6</v>
      </c>
      <c r="G19" s="16">
        <v>7</v>
      </c>
      <c r="H19" s="16">
        <v>8</v>
      </c>
      <c r="I19" s="17">
        <v>9</v>
      </c>
      <c r="J19" s="17">
        <v>10</v>
      </c>
      <c r="K19" s="16">
        <v>11</v>
      </c>
      <c r="L19" s="16">
        <v>12</v>
      </c>
      <c r="M19" s="16">
        <v>13</v>
      </c>
      <c r="N19" s="17">
        <v>14</v>
      </c>
      <c r="O19" s="17">
        <v>15</v>
      </c>
      <c r="P19" s="18">
        <v>16</v>
      </c>
    </row>
    <row r="20" spans="1:16" s="324" customFormat="1" ht="30" customHeight="1">
      <c r="A20" s="343"/>
      <c r="B20" s="344"/>
      <c r="C20" s="345" t="s">
        <v>416</v>
      </c>
      <c r="D20" s="344"/>
      <c r="E20" s="344"/>
      <c r="F20" s="346"/>
      <c r="G20" s="347"/>
      <c r="H20" s="348"/>
      <c r="I20" s="347"/>
      <c r="J20" s="347"/>
      <c r="K20" s="347"/>
      <c r="L20" s="347"/>
      <c r="M20" s="347"/>
      <c r="N20" s="347"/>
      <c r="O20" s="347"/>
      <c r="P20" s="349"/>
    </row>
    <row r="21" spans="1:16" s="324" customFormat="1" ht="51">
      <c r="A21" s="326">
        <v>1</v>
      </c>
      <c r="B21" s="325" t="s">
        <v>61</v>
      </c>
      <c r="C21" s="327" t="s">
        <v>417</v>
      </c>
      <c r="D21" s="328" t="s">
        <v>92</v>
      </c>
      <c r="E21" s="329">
        <v>40</v>
      </c>
      <c r="F21" s="27"/>
      <c r="G21" s="624"/>
      <c r="H21" s="625"/>
      <c r="I21" s="624"/>
      <c r="J21" s="624"/>
      <c r="K21" s="624"/>
      <c r="L21" s="624"/>
      <c r="M21" s="624"/>
      <c r="N21" s="624"/>
      <c r="O21" s="624"/>
      <c r="P21" s="626"/>
    </row>
    <row r="22" spans="1:16" s="324" customFormat="1" ht="51">
      <c r="A22" s="326">
        <v>2</v>
      </c>
      <c r="B22" s="325" t="s">
        <v>61</v>
      </c>
      <c r="C22" s="327" t="s">
        <v>418</v>
      </c>
      <c r="D22" s="328" t="s">
        <v>92</v>
      </c>
      <c r="E22" s="329">
        <v>6</v>
      </c>
      <c r="F22" s="27"/>
      <c r="G22" s="624"/>
      <c r="H22" s="625"/>
      <c r="I22" s="624"/>
      <c r="J22" s="624"/>
      <c r="K22" s="624"/>
      <c r="L22" s="624"/>
      <c r="M22" s="624"/>
      <c r="N22" s="624"/>
      <c r="O22" s="624"/>
      <c r="P22" s="626"/>
    </row>
    <row r="23" spans="1:16" s="324" customFormat="1" ht="51">
      <c r="A23" s="326">
        <v>3</v>
      </c>
      <c r="B23" s="325" t="s">
        <v>61</v>
      </c>
      <c r="C23" s="327" t="s">
        <v>419</v>
      </c>
      <c r="D23" s="328" t="s">
        <v>92</v>
      </c>
      <c r="E23" s="329">
        <v>2</v>
      </c>
      <c r="F23" s="27"/>
      <c r="G23" s="624"/>
      <c r="H23" s="625"/>
      <c r="I23" s="624"/>
      <c r="J23" s="624"/>
      <c r="K23" s="624"/>
      <c r="L23" s="624"/>
      <c r="M23" s="624"/>
      <c r="N23" s="624"/>
      <c r="O23" s="624"/>
      <c r="P23" s="626"/>
    </row>
    <row r="24" spans="1:16" s="324" customFormat="1" ht="42" customHeight="1">
      <c r="A24" s="326">
        <v>4</v>
      </c>
      <c r="B24" s="325" t="s">
        <v>61</v>
      </c>
      <c r="C24" s="330" t="s">
        <v>420</v>
      </c>
      <c r="D24" s="328" t="s">
        <v>92</v>
      </c>
      <c r="E24" s="329">
        <v>18</v>
      </c>
      <c r="F24" s="27"/>
      <c r="G24" s="624"/>
      <c r="H24" s="625"/>
      <c r="I24" s="624"/>
      <c r="J24" s="624"/>
      <c r="K24" s="624"/>
      <c r="L24" s="624"/>
      <c r="M24" s="624"/>
      <c r="N24" s="624"/>
      <c r="O24" s="624"/>
      <c r="P24" s="626"/>
    </row>
    <row r="25" spans="1:16" s="324" customFormat="1" ht="51">
      <c r="A25" s="326">
        <v>5</v>
      </c>
      <c r="B25" s="325" t="s">
        <v>61</v>
      </c>
      <c r="C25" s="327" t="s">
        <v>421</v>
      </c>
      <c r="D25" s="328" t="s">
        <v>92</v>
      </c>
      <c r="E25" s="329">
        <v>20</v>
      </c>
      <c r="F25" s="27"/>
      <c r="G25" s="624"/>
      <c r="H25" s="625"/>
      <c r="I25" s="624"/>
      <c r="J25" s="624"/>
      <c r="K25" s="624"/>
      <c r="L25" s="624"/>
      <c r="M25" s="624"/>
      <c r="N25" s="624"/>
      <c r="O25" s="624"/>
      <c r="P25" s="626"/>
    </row>
    <row r="26" spans="1:16" s="324" customFormat="1" ht="30" customHeight="1">
      <c r="A26" s="326">
        <v>6</v>
      </c>
      <c r="B26" s="325" t="s">
        <v>61</v>
      </c>
      <c r="C26" s="327" t="s">
        <v>422</v>
      </c>
      <c r="D26" s="328" t="s">
        <v>92</v>
      </c>
      <c r="E26" s="329">
        <v>42</v>
      </c>
      <c r="F26" s="27"/>
      <c r="G26" s="624"/>
      <c r="H26" s="625"/>
      <c r="I26" s="624"/>
      <c r="J26" s="624"/>
      <c r="K26" s="624"/>
      <c r="L26" s="624"/>
      <c r="M26" s="624"/>
      <c r="N26" s="624"/>
      <c r="O26" s="624"/>
      <c r="P26" s="626"/>
    </row>
    <row r="27" spans="1:16" s="324" customFormat="1" ht="30" customHeight="1">
      <c r="A27" s="326">
        <v>7</v>
      </c>
      <c r="B27" s="325" t="s">
        <v>61</v>
      </c>
      <c r="C27" s="327" t="s">
        <v>423</v>
      </c>
      <c r="D27" s="328" t="s">
        <v>92</v>
      </c>
      <c r="E27" s="329">
        <v>6.3000000000000007</v>
      </c>
      <c r="F27" s="27"/>
      <c r="G27" s="624"/>
      <c r="H27" s="625"/>
      <c r="I27" s="624"/>
      <c r="J27" s="624"/>
      <c r="K27" s="624"/>
      <c r="L27" s="624"/>
      <c r="M27" s="624"/>
      <c r="N27" s="624"/>
      <c r="O27" s="624"/>
      <c r="P27" s="626"/>
    </row>
    <row r="28" spans="1:16" s="324" customFormat="1" ht="30" customHeight="1">
      <c r="A28" s="326">
        <v>8</v>
      </c>
      <c r="B28" s="325" t="s">
        <v>61</v>
      </c>
      <c r="C28" s="327" t="s">
        <v>424</v>
      </c>
      <c r="D28" s="328" t="s">
        <v>92</v>
      </c>
      <c r="E28" s="329">
        <v>2.1</v>
      </c>
      <c r="F28" s="27"/>
      <c r="G28" s="624"/>
      <c r="H28" s="625"/>
      <c r="I28" s="624"/>
      <c r="J28" s="624"/>
      <c r="K28" s="624"/>
      <c r="L28" s="624"/>
      <c r="M28" s="624"/>
      <c r="N28" s="624"/>
      <c r="O28" s="624"/>
      <c r="P28" s="626"/>
    </row>
    <row r="29" spans="1:16" s="324" customFormat="1" ht="30" customHeight="1">
      <c r="A29" s="326">
        <v>9</v>
      </c>
      <c r="B29" s="325" t="s">
        <v>61</v>
      </c>
      <c r="C29" s="327" t="s">
        <v>425</v>
      </c>
      <c r="D29" s="328" t="s">
        <v>92</v>
      </c>
      <c r="E29" s="329">
        <v>18.900000000000002</v>
      </c>
      <c r="F29" s="27"/>
      <c r="G29" s="624"/>
      <c r="H29" s="625"/>
      <c r="I29" s="624"/>
      <c r="J29" s="624"/>
      <c r="K29" s="624"/>
      <c r="L29" s="624"/>
      <c r="M29" s="624"/>
      <c r="N29" s="624"/>
      <c r="O29" s="624"/>
      <c r="P29" s="626"/>
    </row>
    <row r="30" spans="1:16" s="324" customFormat="1" ht="30" customHeight="1">
      <c r="A30" s="326">
        <v>10</v>
      </c>
      <c r="B30" s="325" t="s">
        <v>61</v>
      </c>
      <c r="C30" s="327" t="s">
        <v>426</v>
      </c>
      <c r="D30" s="328" t="s">
        <v>92</v>
      </c>
      <c r="E30" s="329">
        <v>21</v>
      </c>
      <c r="F30" s="27"/>
      <c r="G30" s="624"/>
      <c r="H30" s="625"/>
      <c r="I30" s="624"/>
      <c r="J30" s="624"/>
      <c r="K30" s="624"/>
      <c r="L30" s="624"/>
      <c r="M30" s="624"/>
      <c r="N30" s="624"/>
      <c r="O30" s="624"/>
      <c r="P30" s="626"/>
    </row>
    <row r="31" spans="1:16" s="324" customFormat="1" ht="25.5">
      <c r="A31" s="326">
        <v>11</v>
      </c>
      <c r="B31" s="325" t="s">
        <v>61</v>
      </c>
      <c r="C31" s="327" t="s">
        <v>427</v>
      </c>
      <c r="D31" s="328" t="s">
        <v>97</v>
      </c>
      <c r="E31" s="329">
        <v>9</v>
      </c>
      <c r="F31" s="27"/>
      <c r="G31" s="624"/>
      <c r="H31" s="625"/>
      <c r="I31" s="624"/>
      <c r="J31" s="624"/>
      <c r="K31" s="624"/>
      <c r="L31" s="624"/>
      <c r="M31" s="624"/>
      <c r="N31" s="624"/>
      <c r="O31" s="624"/>
      <c r="P31" s="626"/>
    </row>
    <row r="32" spans="1:16" s="324" customFormat="1" ht="25.5">
      <c r="A32" s="326">
        <v>12</v>
      </c>
      <c r="B32" s="325" t="s">
        <v>61</v>
      </c>
      <c r="C32" s="327" t="s">
        <v>428</v>
      </c>
      <c r="D32" s="328" t="s">
        <v>97</v>
      </c>
      <c r="E32" s="329">
        <v>1</v>
      </c>
      <c r="F32" s="27"/>
      <c r="G32" s="624"/>
      <c r="H32" s="625"/>
      <c r="I32" s="624"/>
      <c r="J32" s="624"/>
      <c r="K32" s="624"/>
      <c r="L32" s="624"/>
      <c r="M32" s="624"/>
      <c r="N32" s="624"/>
      <c r="O32" s="624"/>
      <c r="P32" s="626"/>
    </row>
    <row r="33" spans="1:16" s="324" customFormat="1" ht="25.5">
      <c r="A33" s="326">
        <v>13</v>
      </c>
      <c r="B33" s="325" t="s">
        <v>61</v>
      </c>
      <c r="C33" s="327" t="s">
        <v>429</v>
      </c>
      <c r="D33" s="328" t="s">
        <v>97</v>
      </c>
      <c r="E33" s="329">
        <v>2</v>
      </c>
      <c r="F33" s="27"/>
      <c r="G33" s="624"/>
      <c r="H33" s="625"/>
      <c r="I33" s="624"/>
      <c r="J33" s="624"/>
      <c r="K33" s="624"/>
      <c r="L33" s="624"/>
      <c r="M33" s="624"/>
      <c r="N33" s="624"/>
      <c r="O33" s="624"/>
      <c r="P33" s="626"/>
    </row>
    <row r="34" spans="1:16" s="324" customFormat="1" ht="25.5">
      <c r="A34" s="326">
        <v>14</v>
      </c>
      <c r="B34" s="325" t="s">
        <v>61</v>
      </c>
      <c r="C34" s="331" t="s">
        <v>430</v>
      </c>
      <c r="D34" s="328" t="s">
        <v>109</v>
      </c>
      <c r="E34" s="329">
        <v>1</v>
      </c>
      <c r="F34" s="27"/>
      <c r="G34" s="624"/>
      <c r="H34" s="625"/>
      <c r="I34" s="624"/>
      <c r="J34" s="624"/>
      <c r="K34" s="624"/>
      <c r="L34" s="624"/>
      <c r="M34" s="624"/>
      <c r="N34" s="624"/>
      <c r="O34" s="624"/>
      <c r="P34" s="626"/>
    </row>
    <row r="35" spans="1:16" s="324" customFormat="1" ht="25.5">
      <c r="A35" s="326">
        <v>15</v>
      </c>
      <c r="B35" s="325" t="s">
        <v>61</v>
      </c>
      <c r="C35" s="327" t="s">
        <v>431</v>
      </c>
      <c r="D35" s="328" t="s">
        <v>109</v>
      </c>
      <c r="E35" s="329">
        <v>1</v>
      </c>
      <c r="F35" s="27"/>
      <c r="G35" s="624"/>
      <c r="H35" s="625"/>
      <c r="I35" s="624"/>
      <c r="J35" s="624"/>
      <c r="K35" s="624"/>
      <c r="L35" s="624"/>
      <c r="M35" s="624"/>
      <c r="N35" s="624"/>
      <c r="O35" s="624"/>
      <c r="P35" s="626"/>
    </row>
    <row r="36" spans="1:16" s="324" customFormat="1" ht="25.5">
      <c r="A36" s="326">
        <v>16</v>
      </c>
      <c r="B36" s="325" t="s">
        <v>61</v>
      </c>
      <c r="C36" s="327" t="s">
        <v>432</v>
      </c>
      <c r="D36" s="328" t="s">
        <v>92</v>
      </c>
      <c r="E36" s="329">
        <v>1.5</v>
      </c>
      <c r="F36" s="27"/>
      <c r="G36" s="624"/>
      <c r="H36" s="625"/>
      <c r="I36" s="624"/>
      <c r="J36" s="624"/>
      <c r="K36" s="624"/>
      <c r="L36" s="624"/>
      <c r="M36" s="624"/>
      <c r="N36" s="624"/>
      <c r="O36" s="624"/>
      <c r="P36" s="626"/>
    </row>
    <row r="37" spans="1:16" s="324" customFormat="1" ht="25.5">
      <c r="A37" s="326">
        <v>17</v>
      </c>
      <c r="B37" s="325" t="s">
        <v>61</v>
      </c>
      <c r="C37" s="327" t="s">
        <v>433</v>
      </c>
      <c r="D37" s="328" t="s">
        <v>92</v>
      </c>
      <c r="E37" s="329">
        <v>1</v>
      </c>
      <c r="F37" s="27"/>
      <c r="G37" s="624"/>
      <c r="H37" s="625"/>
      <c r="I37" s="624"/>
      <c r="J37" s="624"/>
      <c r="K37" s="624"/>
      <c r="L37" s="624"/>
      <c r="M37" s="624"/>
      <c r="N37" s="624"/>
      <c r="O37" s="624"/>
      <c r="P37" s="626"/>
    </row>
    <row r="38" spans="1:16" s="324" customFormat="1" ht="25.5">
      <c r="A38" s="326">
        <v>18</v>
      </c>
      <c r="B38" s="325" t="s">
        <v>61</v>
      </c>
      <c r="C38" s="327" t="s">
        <v>434</v>
      </c>
      <c r="D38" s="328" t="s">
        <v>92</v>
      </c>
      <c r="E38" s="329">
        <v>1</v>
      </c>
      <c r="F38" s="27"/>
      <c r="G38" s="624"/>
      <c r="H38" s="625"/>
      <c r="I38" s="624"/>
      <c r="J38" s="624"/>
      <c r="K38" s="624"/>
      <c r="L38" s="624"/>
      <c r="M38" s="624"/>
      <c r="N38" s="624"/>
      <c r="O38" s="624"/>
      <c r="P38" s="626"/>
    </row>
    <row r="39" spans="1:16" s="324" customFormat="1" ht="25.5">
      <c r="A39" s="326">
        <v>19</v>
      </c>
      <c r="B39" s="325" t="s">
        <v>61</v>
      </c>
      <c r="C39" s="327" t="s">
        <v>435</v>
      </c>
      <c r="D39" s="328" t="s">
        <v>92</v>
      </c>
      <c r="E39" s="329">
        <v>1</v>
      </c>
      <c r="F39" s="27"/>
      <c r="G39" s="624"/>
      <c r="H39" s="625"/>
      <c r="I39" s="624"/>
      <c r="J39" s="624"/>
      <c r="K39" s="624"/>
      <c r="L39" s="624"/>
      <c r="M39" s="624"/>
      <c r="N39" s="624"/>
      <c r="O39" s="624"/>
      <c r="P39" s="626"/>
    </row>
    <row r="40" spans="1:16" s="324" customFormat="1" ht="25.5">
      <c r="A40" s="326">
        <v>20</v>
      </c>
      <c r="B40" s="325" t="s">
        <v>61</v>
      </c>
      <c r="C40" s="327" t="s">
        <v>436</v>
      </c>
      <c r="D40" s="328" t="s">
        <v>92</v>
      </c>
      <c r="E40" s="329">
        <v>1</v>
      </c>
      <c r="F40" s="27"/>
      <c r="G40" s="624"/>
      <c r="H40" s="625"/>
      <c r="I40" s="624"/>
      <c r="J40" s="624"/>
      <c r="K40" s="624"/>
      <c r="L40" s="624"/>
      <c r="M40" s="624"/>
      <c r="N40" s="624"/>
      <c r="O40" s="624"/>
      <c r="P40" s="626"/>
    </row>
    <row r="41" spans="1:16" s="324" customFormat="1" ht="25.5">
      <c r="A41" s="326">
        <v>21</v>
      </c>
      <c r="B41" s="325" t="s">
        <v>61</v>
      </c>
      <c r="C41" s="327" t="s">
        <v>437</v>
      </c>
      <c r="D41" s="328" t="s">
        <v>92</v>
      </c>
      <c r="E41" s="329">
        <v>1</v>
      </c>
      <c r="F41" s="27"/>
      <c r="G41" s="624"/>
      <c r="H41" s="625"/>
      <c r="I41" s="624"/>
      <c r="J41" s="624"/>
      <c r="K41" s="624"/>
      <c r="L41" s="624"/>
      <c r="M41" s="624"/>
      <c r="N41" s="624"/>
      <c r="O41" s="624"/>
      <c r="P41" s="626"/>
    </row>
    <row r="42" spans="1:16" s="324" customFormat="1" ht="15.75" customHeight="1">
      <c r="A42" s="350"/>
      <c r="B42" s="325"/>
      <c r="C42" s="341" t="s">
        <v>438</v>
      </c>
      <c r="D42" s="340"/>
      <c r="E42" s="342"/>
      <c r="F42" s="27"/>
      <c r="G42" s="624"/>
      <c r="H42" s="625"/>
      <c r="I42" s="624"/>
      <c r="J42" s="624"/>
      <c r="K42" s="624"/>
      <c r="L42" s="624"/>
      <c r="M42" s="624"/>
      <c r="N42" s="624"/>
      <c r="O42" s="624"/>
      <c r="P42" s="626"/>
    </row>
    <row r="43" spans="1:16" s="324" customFormat="1">
      <c r="A43" s="332">
        <v>1</v>
      </c>
      <c r="B43" s="325" t="s">
        <v>61</v>
      </c>
      <c r="C43" s="333" t="s">
        <v>439</v>
      </c>
      <c r="D43" s="334" t="s">
        <v>97</v>
      </c>
      <c r="E43" s="335">
        <v>1</v>
      </c>
      <c r="F43" s="27"/>
      <c r="G43" s="624"/>
      <c r="H43" s="625"/>
      <c r="I43" s="624"/>
      <c r="J43" s="624"/>
      <c r="K43" s="624"/>
      <c r="L43" s="624"/>
      <c r="M43" s="624"/>
      <c r="N43" s="624"/>
      <c r="O43" s="624"/>
      <c r="P43" s="626"/>
    </row>
    <row r="44" spans="1:16" s="324" customFormat="1" ht="15.75">
      <c r="A44" s="332">
        <v>2</v>
      </c>
      <c r="B44" s="325" t="s">
        <v>61</v>
      </c>
      <c r="C44" s="327" t="s">
        <v>440</v>
      </c>
      <c r="D44" s="334" t="s">
        <v>97</v>
      </c>
      <c r="E44" s="335">
        <v>1</v>
      </c>
      <c r="F44" s="27"/>
      <c r="G44" s="624"/>
      <c r="H44" s="625"/>
      <c r="I44" s="624"/>
      <c r="J44" s="624"/>
      <c r="K44" s="624"/>
      <c r="L44" s="624"/>
      <c r="M44" s="624"/>
      <c r="N44" s="624"/>
      <c r="O44" s="624"/>
      <c r="P44" s="626"/>
    </row>
    <row r="45" spans="1:16" s="324" customFormat="1">
      <c r="A45" s="332">
        <v>3</v>
      </c>
      <c r="B45" s="325" t="s">
        <v>61</v>
      </c>
      <c r="C45" s="333" t="s">
        <v>441</v>
      </c>
      <c r="D45" s="334" t="s">
        <v>97</v>
      </c>
      <c r="E45" s="335">
        <v>1</v>
      </c>
      <c r="F45" s="27"/>
      <c r="G45" s="624"/>
      <c r="H45" s="625"/>
      <c r="I45" s="624"/>
      <c r="J45" s="624"/>
      <c r="K45" s="624"/>
      <c r="L45" s="624"/>
      <c r="M45" s="624"/>
      <c r="N45" s="624"/>
      <c r="O45" s="624"/>
      <c r="P45" s="626"/>
    </row>
    <row r="46" spans="1:16" s="324" customFormat="1">
      <c r="A46" s="332">
        <v>4</v>
      </c>
      <c r="B46" s="325" t="s">
        <v>61</v>
      </c>
      <c r="C46" s="333" t="s">
        <v>442</v>
      </c>
      <c r="D46" s="334" t="s">
        <v>97</v>
      </c>
      <c r="E46" s="336">
        <v>1</v>
      </c>
      <c r="F46" s="27"/>
      <c r="G46" s="624"/>
      <c r="H46" s="625"/>
      <c r="I46" s="624"/>
      <c r="J46" s="624"/>
      <c r="K46" s="624"/>
      <c r="L46" s="624"/>
      <c r="M46" s="624"/>
      <c r="N46" s="624"/>
      <c r="O46" s="624"/>
      <c r="P46" s="626"/>
    </row>
    <row r="47" spans="1:16" s="324" customFormat="1">
      <c r="A47" s="332">
        <v>5</v>
      </c>
      <c r="B47" s="325" t="s">
        <v>61</v>
      </c>
      <c r="C47" s="333" t="s">
        <v>443</v>
      </c>
      <c r="D47" s="334" t="s">
        <v>97</v>
      </c>
      <c r="E47" s="335">
        <v>1</v>
      </c>
      <c r="F47" s="27"/>
      <c r="G47" s="624"/>
      <c r="H47" s="625"/>
      <c r="I47" s="624"/>
      <c r="J47" s="624"/>
      <c r="K47" s="624"/>
      <c r="L47" s="624"/>
      <c r="M47" s="624"/>
      <c r="N47" s="624"/>
      <c r="O47" s="624"/>
      <c r="P47" s="626"/>
    </row>
    <row r="48" spans="1:16" s="324" customFormat="1">
      <c r="A48" s="332">
        <v>6</v>
      </c>
      <c r="B48" s="325" t="s">
        <v>61</v>
      </c>
      <c r="C48" s="327" t="s">
        <v>444</v>
      </c>
      <c r="D48" s="334" t="s">
        <v>97</v>
      </c>
      <c r="E48" s="335">
        <v>1</v>
      </c>
      <c r="F48" s="27"/>
      <c r="G48" s="624"/>
      <c r="H48" s="625"/>
      <c r="I48" s="624"/>
      <c r="J48" s="624"/>
      <c r="K48" s="624"/>
      <c r="L48" s="624"/>
      <c r="M48" s="624"/>
      <c r="N48" s="624"/>
      <c r="O48" s="624"/>
      <c r="P48" s="626"/>
    </row>
    <row r="49" spans="1:16" s="324" customFormat="1" ht="25.5">
      <c r="A49" s="332">
        <v>7</v>
      </c>
      <c r="B49" s="325" t="s">
        <v>61</v>
      </c>
      <c r="C49" s="333" t="s">
        <v>445</v>
      </c>
      <c r="D49" s="334" t="s">
        <v>109</v>
      </c>
      <c r="E49" s="335">
        <v>1</v>
      </c>
      <c r="F49" s="27"/>
      <c r="G49" s="624"/>
      <c r="H49" s="625"/>
      <c r="I49" s="624"/>
      <c r="J49" s="624"/>
      <c r="K49" s="624"/>
      <c r="L49" s="624"/>
      <c r="M49" s="624"/>
      <c r="N49" s="624"/>
      <c r="O49" s="624"/>
      <c r="P49" s="626"/>
    </row>
    <row r="50" spans="1:16" s="324" customFormat="1">
      <c r="A50" s="332">
        <v>8</v>
      </c>
      <c r="B50" s="325" t="s">
        <v>61</v>
      </c>
      <c r="C50" s="333" t="s">
        <v>446</v>
      </c>
      <c r="D50" s="334" t="s">
        <v>97</v>
      </c>
      <c r="E50" s="336">
        <v>1</v>
      </c>
      <c r="F50" s="27"/>
      <c r="G50" s="624"/>
      <c r="H50" s="625"/>
      <c r="I50" s="624"/>
      <c r="J50" s="624"/>
      <c r="K50" s="624"/>
      <c r="L50" s="624"/>
      <c r="M50" s="624"/>
      <c r="N50" s="624"/>
      <c r="O50" s="624"/>
      <c r="P50" s="626"/>
    </row>
    <row r="51" spans="1:16" s="324" customFormat="1">
      <c r="A51" s="332">
        <v>9</v>
      </c>
      <c r="B51" s="325" t="s">
        <v>61</v>
      </c>
      <c r="C51" s="333" t="s">
        <v>447</v>
      </c>
      <c r="D51" s="334" t="s">
        <v>97</v>
      </c>
      <c r="E51" s="336">
        <v>1</v>
      </c>
      <c r="F51" s="27"/>
      <c r="G51" s="624"/>
      <c r="H51" s="625"/>
      <c r="I51" s="624"/>
      <c r="J51" s="624"/>
      <c r="K51" s="624"/>
      <c r="L51" s="624"/>
      <c r="M51" s="624"/>
      <c r="N51" s="624"/>
      <c r="O51" s="624"/>
      <c r="P51" s="626"/>
    </row>
    <row r="52" spans="1:16" s="324" customFormat="1">
      <c r="A52" s="332">
        <v>10</v>
      </c>
      <c r="B52" s="325" t="s">
        <v>61</v>
      </c>
      <c r="C52" s="333" t="s">
        <v>448</v>
      </c>
      <c r="D52" s="334" t="s">
        <v>97</v>
      </c>
      <c r="E52" s="336">
        <v>1</v>
      </c>
      <c r="F52" s="27"/>
      <c r="G52" s="624"/>
      <c r="H52" s="625"/>
      <c r="I52" s="624"/>
      <c r="J52" s="624"/>
      <c r="K52" s="624"/>
      <c r="L52" s="624"/>
      <c r="M52" s="624"/>
      <c r="N52" s="624"/>
      <c r="O52" s="624"/>
      <c r="P52" s="626"/>
    </row>
    <row r="53" spans="1:16" s="324" customFormat="1">
      <c r="A53" s="332">
        <v>11</v>
      </c>
      <c r="B53" s="325" t="s">
        <v>61</v>
      </c>
      <c r="C53" s="333" t="s">
        <v>449</v>
      </c>
      <c r="D53" s="334" t="s">
        <v>97</v>
      </c>
      <c r="E53" s="335">
        <v>1</v>
      </c>
      <c r="F53" s="27"/>
      <c r="G53" s="624"/>
      <c r="H53" s="625"/>
      <c r="I53" s="624"/>
      <c r="J53" s="624"/>
      <c r="K53" s="624"/>
      <c r="L53" s="624"/>
      <c r="M53" s="624"/>
      <c r="N53" s="624"/>
      <c r="O53" s="624"/>
      <c r="P53" s="626"/>
    </row>
    <row r="54" spans="1:16" s="324" customFormat="1">
      <c r="A54" s="332">
        <v>12</v>
      </c>
      <c r="B54" s="325" t="s">
        <v>61</v>
      </c>
      <c r="C54" s="327" t="s">
        <v>444</v>
      </c>
      <c r="D54" s="334" t="s">
        <v>97</v>
      </c>
      <c r="E54" s="335">
        <v>1</v>
      </c>
      <c r="F54" s="27"/>
      <c r="G54" s="624"/>
      <c r="H54" s="625"/>
      <c r="I54" s="624"/>
      <c r="J54" s="624"/>
      <c r="K54" s="624"/>
      <c r="L54" s="624"/>
      <c r="M54" s="624"/>
      <c r="N54" s="624"/>
      <c r="O54" s="624"/>
      <c r="P54" s="626"/>
    </row>
    <row r="55" spans="1:16" s="324" customFormat="1">
      <c r="A55" s="332">
        <v>13</v>
      </c>
      <c r="B55" s="325" t="s">
        <v>61</v>
      </c>
      <c r="C55" s="337" t="s">
        <v>450</v>
      </c>
      <c r="D55" s="338" t="s">
        <v>109</v>
      </c>
      <c r="E55" s="339">
        <v>1</v>
      </c>
      <c r="F55" s="27"/>
      <c r="G55" s="624"/>
      <c r="H55" s="625"/>
      <c r="I55" s="624"/>
      <c r="J55" s="624"/>
      <c r="K55" s="624"/>
      <c r="L55" s="624"/>
      <c r="M55" s="624"/>
      <c r="N55" s="624"/>
      <c r="O55" s="624"/>
      <c r="P55" s="626"/>
    </row>
    <row r="56" spans="1:16" s="324" customFormat="1">
      <c r="A56" s="332">
        <v>14</v>
      </c>
      <c r="B56" s="325" t="s">
        <v>61</v>
      </c>
      <c r="C56" s="333" t="s">
        <v>451</v>
      </c>
      <c r="D56" s="338" t="s">
        <v>109</v>
      </c>
      <c r="E56" s="336">
        <v>20</v>
      </c>
      <c r="F56" s="27"/>
      <c r="G56" s="624"/>
      <c r="H56" s="625"/>
      <c r="I56" s="624"/>
      <c r="J56" s="624"/>
      <c r="K56" s="624"/>
      <c r="L56" s="624"/>
      <c r="M56" s="624"/>
      <c r="N56" s="624"/>
      <c r="O56" s="624"/>
      <c r="P56" s="626"/>
    </row>
    <row r="57" spans="1:16" s="324" customFormat="1" ht="25.5">
      <c r="A57" s="332">
        <v>15</v>
      </c>
      <c r="B57" s="325" t="s">
        <v>61</v>
      </c>
      <c r="C57" s="333" t="s">
        <v>452</v>
      </c>
      <c r="D57" s="338" t="s">
        <v>109</v>
      </c>
      <c r="E57" s="335">
        <v>1</v>
      </c>
      <c r="F57" s="27"/>
      <c r="G57" s="624"/>
      <c r="H57" s="625"/>
      <c r="I57" s="624"/>
      <c r="J57" s="624"/>
      <c r="K57" s="624"/>
      <c r="L57" s="624"/>
      <c r="M57" s="624"/>
      <c r="N57" s="624"/>
      <c r="O57" s="624"/>
      <c r="P57" s="626"/>
    </row>
    <row r="58" spans="1:16" s="324" customFormat="1" ht="25.5">
      <c r="A58" s="332">
        <v>16</v>
      </c>
      <c r="B58" s="325" t="s">
        <v>61</v>
      </c>
      <c r="C58" s="444" t="s">
        <v>453</v>
      </c>
      <c r="D58" s="338" t="s">
        <v>109</v>
      </c>
      <c r="E58" s="336">
        <v>1</v>
      </c>
      <c r="F58" s="27"/>
      <c r="G58" s="624"/>
      <c r="H58" s="625"/>
      <c r="I58" s="624"/>
      <c r="J58" s="624"/>
      <c r="K58" s="624"/>
      <c r="L58" s="624"/>
      <c r="M58" s="624"/>
      <c r="N58" s="624"/>
      <c r="O58" s="624"/>
      <c r="P58" s="626"/>
    </row>
    <row r="59" spans="1:16" s="324" customFormat="1" ht="13.5" customHeight="1">
      <c r="A59" s="332">
        <v>17</v>
      </c>
      <c r="B59" s="325" t="s">
        <v>61</v>
      </c>
      <c r="C59" s="333" t="s">
        <v>454</v>
      </c>
      <c r="D59" s="338" t="s">
        <v>109</v>
      </c>
      <c r="E59" s="335">
        <v>1</v>
      </c>
      <c r="F59" s="27"/>
      <c r="G59" s="624"/>
      <c r="H59" s="625"/>
      <c r="I59" s="624"/>
      <c r="J59" s="624"/>
      <c r="K59" s="624"/>
      <c r="L59" s="624"/>
      <c r="M59" s="624"/>
      <c r="N59" s="624"/>
      <c r="O59" s="624"/>
      <c r="P59" s="626"/>
    </row>
    <row r="60" spans="1:16" s="324" customFormat="1" ht="13.5" customHeight="1">
      <c r="A60" s="332">
        <v>18</v>
      </c>
      <c r="B60" s="325" t="s">
        <v>61</v>
      </c>
      <c r="C60" s="333" t="s">
        <v>455</v>
      </c>
      <c r="D60" s="338" t="s">
        <v>109</v>
      </c>
      <c r="E60" s="335">
        <v>1</v>
      </c>
      <c r="F60" s="27"/>
      <c r="G60" s="624"/>
      <c r="H60" s="625"/>
      <c r="I60" s="624"/>
      <c r="J60" s="624"/>
      <c r="K60" s="624"/>
      <c r="L60" s="624"/>
      <c r="M60" s="624"/>
      <c r="N60" s="624"/>
      <c r="O60" s="624"/>
      <c r="P60" s="626"/>
    </row>
    <row r="61" spans="1:16" s="324" customFormat="1" ht="13.5" customHeight="1">
      <c r="A61" s="332">
        <v>19</v>
      </c>
      <c r="B61" s="325" t="s">
        <v>61</v>
      </c>
      <c r="C61" s="333" t="s">
        <v>456</v>
      </c>
      <c r="D61" s="338" t="s">
        <v>109</v>
      </c>
      <c r="E61" s="335">
        <v>1</v>
      </c>
      <c r="F61" s="27"/>
      <c r="G61" s="624"/>
      <c r="H61" s="625"/>
      <c r="I61" s="624"/>
      <c r="J61" s="624"/>
      <c r="K61" s="624"/>
      <c r="L61" s="624"/>
      <c r="M61" s="624"/>
      <c r="N61" s="624"/>
      <c r="O61" s="624"/>
      <c r="P61" s="626"/>
    </row>
    <row r="62" spans="1:16" s="324" customFormat="1" ht="13.5" customHeight="1">
      <c r="A62" s="332">
        <v>20</v>
      </c>
      <c r="B62" s="325" t="s">
        <v>61</v>
      </c>
      <c r="C62" s="333" t="s">
        <v>457</v>
      </c>
      <c r="D62" s="338" t="s">
        <v>109</v>
      </c>
      <c r="E62" s="335">
        <v>1</v>
      </c>
      <c r="F62" s="27"/>
      <c r="G62" s="624"/>
      <c r="H62" s="625"/>
      <c r="I62" s="624"/>
      <c r="J62" s="624"/>
      <c r="K62" s="624"/>
      <c r="L62" s="624"/>
      <c r="M62" s="624"/>
      <c r="N62" s="624"/>
      <c r="O62" s="624"/>
      <c r="P62" s="626"/>
    </row>
    <row r="63" spans="1:16" s="324" customFormat="1" ht="15.75" customHeight="1">
      <c r="A63" s="350"/>
      <c r="B63" s="325"/>
      <c r="C63" s="341" t="s">
        <v>458</v>
      </c>
      <c r="D63" s="340"/>
      <c r="E63" s="342"/>
      <c r="F63" s="27"/>
      <c r="G63" s="624"/>
      <c r="H63" s="625"/>
      <c r="I63" s="624"/>
      <c r="J63" s="624"/>
      <c r="K63" s="624"/>
      <c r="L63" s="624"/>
      <c r="M63" s="624"/>
      <c r="N63" s="624"/>
      <c r="O63" s="624"/>
      <c r="P63" s="626"/>
    </row>
    <row r="64" spans="1:16" s="324" customFormat="1" ht="43.5" customHeight="1">
      <c r="A64" s="332">
        <v>1</v>
      </c>
      <c r="B64" s="325" t="s">
        <v>61</v>
      </c>
      <c r="C64" s="327" t="s">
        <v>459</v>
      </c>
      <c r="D64" s="328" t="s">
        <v>92</v>
      </c>
      <c r="E64" s="329">
        <v>25</v>
      </c>
      <c r="F64" s="27"/>
      <c r="G64" s="624"/>
      <c r="H64" s="625"/>
      <c r="I64" s="624"/>
      <c r="J64" s="624"/>
      <c r="K64" s="624"/>
      <c r="L64" s="624"/>
      <c r="M64" s="624"/>
      <c r="N64" s="624"/>
      <c r="O64" s="624"/>
      <c r="P64" s="626"/>
    </row>
    <row r="65" spans="1:16" s="324" customFormat="1" ht="43.5" customHeight="1">
      <c r="A65" s="332">
        <v>2</v>
      </c>
      <c r="B65" s="325" t="s">
        <v>61</v>
      </c>
      <c r="C65" s="327" t="s">
        <v>460</v>
      </c>
      <c r="D65" s="328" t="s">
        <v>92</v>
      </c>
      <c r="E65" s="329">
        <v>25</v>
      </c>
      <c r="F65" s="27"/>
      <c r="G65" s="624"/>
      <c r="H65" s="625"/>
      <c r="I65" s="624"/>
      <c r="J65" s="624"/>
      <c r="K65" s="624"/>
      <c r="L65" s="624"/>
      <c r="M65" s="624"/>
      <c r="N65" s="624"/>
      <c r="O65" s="624"/>
      <c r="P65" s="626"/>
    </row>
    <row r="66" spans="1:16" s="324" customFormat="1" ht="51">
      <c r="A66" s="332">
        <v>3</v>
      </c>
      <c r="B66" s="325" t="s">
        <v>61</v>
      </c>
      <c r="C66" s="327" t="s">
        <v>419</v>
      </c>
      <c r="D66" s="328" t="s">
        <v>92</v>
      </c>
      <c r="E66" s="329">
        <v>35</v>
      </c>
      <c r="F66" s="27"/>
      <c r="G66" s="624"/>
      <c r="H66" s="625"/>
      <c r="I66" s="624"/>
      <c r="J66" s="624"/>
      <c r="K66" s="624"/>
      <c r="L66" s="624"/>
      <c r="M66" s="624"/>
      <c r="N66" s="624"/>
      <c r="O66" s="624"/>
      <c r="P66" s="626"/>
    </row>
    <row r="67" spans="1:16" s="324" customFormat="1" ht="38.25">
      <c r="A67" s="332">
        <v>4</v>
      </c>
      <c r="B67" s="325" t="s">
        <v>61</v>
      </c>
      <c r="C67" s="333" t="s">
        <v>461</v>
      </c>
      <c r="D67" s="328" t="s">
        <v>92</v>
      </c>
      <c r="E67" s="329">
        <v>26.3</v>
      </c>
      <c r="F67" s="27"/>
      <c r="G67" s="624"/>
      <c r="H67" s="625"/>
      <c r="I67" s="624"/>
      <c r="J67" s="624"/>
      <c r="K67" s="624"/>
      <c r="L67" s="624"/>
      <c r="M67" s="624"/>
      <c r="N67" s="624"/>
      <c r="O67" s="624"/>
      <c r="P67" s="626"/>
    </row>
    <row r="68" spans="1:16" s="324" customFormat="1" ht="38.25">
      <c r="A68" s="332">
        <v>5</v>
      </c>
      <c r="B68" s="325" t="s">
        <v>61</v>
      </c>
      <c r="C68" s="333" t="s">
        <v>462</v>
      </c>
      <c r="D68" s="328" t="s">
        <v>92</v>
      </c>
      <c r="E68" s="329">
        <v>26.3</v>
      </c>
      <c r="F68" s="27"/>
      <c r="G68" s="624"/>
      <c r="H68" s="625"/>
      <c r="I68" s="624"/>
      <c r="J68" s="624"/>
      <c r="K68" s="624"/>
      <c r="L68" s="624"/>
      <c r="M68" s="624"/>
      <c r="N68" s="624"/>
      <c r="O68" s="624"/>
      <c r="P68" s="626"/>
    </row>
    <row r="69" spans="1:16" s="324" customFormat="1" ht="38.25">
      <c r="A69" s="332">
        <v>6</v>
      </c>
      <c r="B69" s="325" t="s">
        <v>61</v>
      </c>
      <c r="C69" s="333" t="s">
        <v>463</v>
      </c>
      <c r="D69" s="328" t="s">
        <v>92</v>
      </c>
      <c r="E69" s="329">
        <v>36.799999999999997</v>
      </c>
      <c r="F69" s="27"/>
      <c r="G69" s="624"/>
      <c r="H69" s="625"/>
      <c r="I69" s="624"/>
      <c r="J69" s="624"/>
      <c r="K69" s="624"/>
      <c r="L69" s="624"/>
      <c r="M69" s="624"/>
      <c r="N69" s="624"/>
      <c r="O69" s="624"/>
      <c r="P69" s="626"/>
    </row>
    <row r="70" spans="1:16" s="324" customFormat="1" ht="25.5">
      <c r="A70" s="332">
        <v>7</v>
      </c>
      <c r="B70" s="325" t="s">
        <v>61</v>
      </c>
      <c r="C70" s="327" t="s">
        <v>464</v>
      </c>
      <c r="D70" s="328" t="s">
        <v>97</v>
      </c>
      <c r="E70" s="329">
        <v>6</v>
      </c>
      <c r="F70" s="27"/>
      <c r="G70" s="624"/>
      <c r="H70" s="625"/>
      <c r="I70" s="624"/>
      <c r="J70" s="624"/>
      <c r="K70" s="624"/>
      <c r="L70" s="624"/>
      <c r="M70" s="624"/>
      <c r="N70" s="624"/>
      <c r="O70" s="624"/>
      <c r="P70" s="626"/>
    </row>
    <row r="71" spans="1:16" s="324" customFormat="1" ht="25.5">
      <c r="A71" s="332">
        <v>8</v>
      </c>
      <c r="B71" s="325" t="s">
        <v>61</v>
      </c>
      <c r="C71" s="327" t="s">
        <v>465</v>
      </c>
      <c r="D71" s="328" t="s">
        <v>97</v>
      </c>
      <c r="E71" s="329">
        <v>2</v>
      </c>
      <c r="F71" s="27"/>
      <c r="G71" s="624"/>
      <c r="H71" s="625"/>
      <c r="I71" s="624"/>
      <c r="J71" s="624"/>
      <c r="K71" s="624"/>
      <c r="L71" s="624"/>
      <c r="M71" s="624"/>
      <c r="N71" s="624"/>
      <c r="O71" s="624"/>
      <c r="P71" s="626"/>
    </row>
    <row r="72" spans="1:16" s="324" customFormat="1" ht="25.5">
      <c r="A72" s="332">
        <v>9</v>
      </c>
      <c r="B72" s="325" t="s">
        <v>61</v>
      </c>
      <c r="C72" s="327" t="s">
        <v>466</v>
      </c>
      <c r="D72" s="328" t="s">
        <v>97</v>
      </c>
      <c r="E72" s="329">
        <v>1</v>
      </c>
      <c r="F72" s="27"/>
      <c r="G72" s="624"/>
      <c r="H72" s="625"/>
      <c r="I72" s="624"/>
      <c r="J72" s="624"/>
      <c r="K72" s="624"/>
      <c r="L72" s="624"/>
      <c r="M72" s="624"/>
      <c r="N72" s="624"/>
      <c r="O72" s="624"/>
      <c r="P72" s="626"/>
    </row>
    <row r="73" spans="1:16" s="324" customFormat="1" ht="25.5">
      <c r="A73" s="332">
        <v>10</v>
      </c>
      <c r="B73" s="325" t="s">
        <v>61</v>
      </c>
      <c r="C73" s="327" t="s">
        <v>467</v>
      </c>
      <c r="D73" s="328" t="s">
        <v>97</v>
      </c>
      <c r="E73" s="329">
        <v>1</v>
      </c>
      <c r="F73" s="27"/>
      <c r="G73" s="624"/>
      <c r="H73" s="625"/>
      <c r="I73" s="624"/>
      <c r="J73" s="624"/>
      <c r="K73" s="624"/>
      <c r="L73" s="624"/>
      <c r="M73" s="624"/>
      <c r="N73" s="624"/>
      <c r="O73" s="624"/>
      <c r="P73" s="626"/>
    </row>
    <row r="74" spans="1:16" s="324" customFormat="1" ht="25.5">
      <c r="A74" s="332">
        <v>11</v>
      </c>
      <c r="B74" s="325" t="s">
        <v>61</v>
      </c>
      <c r="C74" s="327" t="s">
        <v>433</v>
      </c>
      <c r="D74" s="328" t="s">
        <v>92</v>
      </c>
      <c r="E74" s="329">
        <v>1</v>
      </c>
      <c r="F74" s="27"/>
      <c r="G74" s="624"/>
      <c r="H74" s="625"/>
      <c r="I74" s="624"/>
      <c r="J74" s="624"/>
      <c r="K74" s="624"/>
      <c r="L74" s="624"/>
      <c r="M74" s="624"/>
      <c r="N74" s="624"/>
      <c r="O74" s="624"/>
      <c r="P74" s="626"/>
    </row>
    <row r="75" spans="1:16" s="324" customFormat="1" ht="25.5">
      <c r="A75" s="332">
        <v>12</v>
      </c>
      <c r="B75" s="325" t="s">
        <v>61</v>
      </c>
      <c r="C75" s="327" t="s">
        <v>434</v>
      </c>
      <c r="D75" s="328" t="s">
        <v>92</v>
      </c>
      <c r="E75" s="329">
        <v>1</v>
      </c>
      <c r="F75" s="27"/>
      <c r="G75" s="624"/>
      <c r="H75" s="625"/>
      <c r="I75" s="624"/>
      <c r="J75" s="624"/>
      <c r="K75" s="624"/>
      <c r="L75" s="624"/>
      <c r="M75" s="624"/>
      <c r="N75" s="624"/>
      <c r="O75" s="624"/>
      <c r="P75" s="626"/>
    </row>
    <row r="76" spans="1:16" s="324" customFormat="1" ht="25.5">
      <c r="A76" s="332">
        <v>13</v>
      </c>
      <c r="B76" s="325" t="s">
        <v>61</v>
      </c>
      <c r="C76" s="327" t="s">
        <v>435</v>
      </c>
      <c r="D76" s="328" t="s">
        <v>92</v>
      </c>
      <c r="E76" s="329">
        <v>1</v>
      </c>
      <c r="F76" s="27"/>
      <c r="G76" s="624"/>
      <c r="H76" s="625"/>
      <c r="I76" s="624"/>
      <c r="J76" s="624"/>
      <c r="K76" s="624"/>
      <c r="L76" s="624"/>
      <c r="M76" s="624"/>
      <c r="N76" s="624"/>
      <c r="O76" s="624"/>
      <c r="P76" s="626"/>
    </row>
    <row r="77" spans="1:16" s="324" customFormat="1" ht="25.5">
      <c r="A77" s="332">
        <v>14</v>
      </c>
      <c r="B77" s="325" t="s">
        <v>61</v>
      </c>
      <c r="C77" s="331" t="s">
        <v>468</v>
      </c>
      <c r="D77" s="328" t="s">
        <v>109</v>
      </c>
      <c r="E77" s="329">
        <v>1</v>
      </c>
      <c r="F77" s="27"/>
      <c r="G77" s="624"/>
      <c r="H77" s="625"/>
      <c r="I77" s="624"/>
      <c r="J77" s="624"/>
      <c r="K77" s="624"/>
      <c r="L77" s="624"/>
      <c r="M77" s="624"/>
      <c r="N77" s="624"/>
      <c r="O77" s="624"/>
      <c r="P77" s="626"/>
    </row>
    <row r="78" spans="1:16" s="324" customFormat="1" ht="25.5">
      <c r="A78" s="332">
        <v>15</v>
      </c>
      <c r="B78" s="325" t="s">
        <v>61</v>
      </c>
      <c r="C78" s="333" t="s">
        <v>452</v>
      </c>
      <c r="D78" s="334" t="s">
        <v>109</v>
      </c>
      <c r="E78" s="335">
        <v>1</v>
      </c>
      <c r="F78" s="27"/>
      <c r="G78" s="624"/>
      <c r="H78" s="625"/>
      <c r="I78" s="624"/>
      <c r="J78" s="624"/>
      <c r="K78" s="624"/>
      <c r="L78" s="624"/>
      <c r="M78" s="624"/>
      <c r="N78" s="624"/>
      <c r="O78" s="624"/>
      <c r="P78" s="626"/>
    </row>
    <row r="79" spans="1:16" s="324" customFormat="1">
      <c r="A79" s="332">
        <v>16</v>
      </c>
      <c r="B79" s="325" t="s">
        <v>61</v>
      </c>
      <c r="C79" s="330" t="s">
        <v>469</v>
      </c>
      <c r="D79" s="334" t="s">
        <v>97</v>
      </c>
      <c r="E79" s="329">
        <v>1</v>
      </c>
      <c r="F79" s="27"/>
      <c r="G79" s="624"/>
      <c r="H79" s="625"/>
      <c r="I79" s="624"/>
      <c r="J79" s="624"/>
      <c r="K79" s="624"/>
      <c r="L79" s="624"/>
      <c r="M79" s="624"/>
      <c r="N79" s="624"/>
      <c r="O79" s="624"/>
      <c r="P79" s="626"/>
    </row>
    <row r="80" spans="1:16" s="324" customFormat="1" ht="25.5">
      <c r="A80" s="332">
        <v>17</v>
      </c>
      <c r="B80" s="325" t="s">
        <v>61</v>
      </c>
      <c r="C80" s="444" t="s">
        <v>453</v>
      </c>
      <c r="D80" s="334" t="s">
        <v>109</v>
      </c>
      <c r="E80" s="336">
        <v>1</v>
      </c>
      <c r="F80" s="27"/>
      <c r="G80" s="624"/>
      <c r="H80" s="625"/>
      <c r="I80" s="624"/>
      <c r="J80" s="624"/>
      <c r="K80" s="624"/>
      <c r="L80" s="624"/>
      <c r="M80" s="624"/>
      <c r="N80" s="624"/>
      <c r="O80" s="624"/>
      <c r="P80" s="626"/>
    </row>
    <row r="81" spans="1:16" s="324" customFormat="1" ht="14.25" customHeight="1">
      <c r="A81" s="332">
        <v>18</v>
      </c>
      <c r="B81" s="325" t="s">
        <v>61</v>
      </c>
      <c r="C81" s="333" t="s">
        <v>454</v>
      </c>
      <c r="D81" s="334" t="s">
        <v>109</v>
      </c>
      <c r="E81" s="335">
        <v>1</v>
      </c>
      <c r="F81" s="27"/>
      <c r="G81" s="624"/>
      <c r="H81" s="625"/>
      <c r="I81" s="624"/>
      <c r="J81" s="624"/>
      <c r="K81" s="624"/>
      <c r="L81" s="624"/>
      <c r="M81" s="624"/>
      <c r="N81" s="624"/>
      <c r="O81" s="624"/>
      <c r="P81" s="626"/>
    </row>
    <row r="82" spans="1:16" s="324" customFormat="1" ht="14.25" customHeight="1">
      <c r="A82" s="332">
        <v>19</v>
      </c>
      <c r="B82" s="325" t="s">
        <v>61</v>
      </c>
      <c r="C82" s="333" t="s">
        <v>455</v>
      </c>
      <c r="D82" s="334" t="s">
        <v>109</v>
      </c>
      <c r="E82" s="335">
        <v>1</v>
      </c>
      <c r="F82" s="27"/>
      <c r="G82" s="624"/>
      <c r="H82" s="625"/>
      <c r="I82" s="624"/>
      <c r="J82" s="624"/>
      <c r="K82" s="624"/>
      <c r="L82" s="624"/>
      <c r="M82" s="624"/>
      <c r="N82" s="624"/>
      <c r="O82" s="624"/>
      <c r="P82" s="626"/>
    </row>
    <row r="83" spans="1:16" s="324" customFormat="1" ht="14.25" customHeight="1">
      <c r="A83" s="332">
        <v>20</v>
      </c>
      <c r="B83" s="325" t="s">
        <v>61</v>
      </c>
      <c r="C83" s="333" t="s">
        <v>456</v>
      </c>
      <c r="D83" s="334" t="s">
        <v>109</v>
      </c>
      <c r="E83" s="335">
        <v>1</v>
      </c>
      <c r="F83" s="27"/>
      <c r="G83" s="624"/>
      <c r="H83" s="625"/>
      <c r="I83" s="624"/>
      <c r="J83" s="624"/>
      <c r="K83" s="624"/>
      <c r="L83" s="624"/>
      <c r="M83" s="624"/>
      <c r="N83" s="624"/>
      <c r="O83" s="624"/>
      <c r="P83" s="626"/>
    </row>
    <row r="84" spans="1:16" s="324" customFormat="1" ht="14.25" customHeight="1">
      <c r="A84" s="332">
        <v>21</v>
      </c>
      <c r="B84" s="325" t="s">
        <v>61</v>
      </c>
      <c r="C84" s="333" t="s">
        <v>457</v>
      </c>
      <c r="D84" s="334" t="s">
        <v>109</v>
      </c>
      <c r="E84" s="335">
        <v>1</v>
      </c>
      <c r="F84" s="27"/>
      <c r="G84" s="624"/>
      <c r="H84" s="625"/>
      <c r="I84" s="624"/>
      <c r="J84" s="624"/>
      <c r="K84" s="624"/>
      <c r="L84" s="624"/>
      <c r="M84" s="624"/>
      <c r="N84" s="624"/>
      <c r="O84" s="624"/>
      <c r="P84" s="626"/>
    </row>
    <row r="85" spans="1:16" ht="14.25" customHeight="1" thickBot="1">
      <c r="A85" s="45"/>
      <c r="B85" s="46"/>
      <c r="C85" s="47"/>
      <c r="D85" s="48"/>
      <c r="E85" s="49"/>
      <c r="F85" s="629"/>
      <c r="G85" s="629"/>
      <c r="H85" s="629"/>
      <c r="I85" s="629"/>
      <c r="J85" s="629"/>
      <c r="K85" s="629"/>
      <c r="L85" s="629"/>
      <c r="M85" s="629"/>
      <c r="N85" s="629"/>
      <c r="O85" s="630"/>
      <c r="P85" s="631"/>
    </row>
    <row r="86" spans="1:16" ht="13.5" thickBot="1">
      <c r="A86" s="124"/>
      <c r="B86" s="125"/>
      <c r="C86" s="725" t="s">
        <v>65</v>
      </c>
      <c r="D86" s="726"/>
      <c r="E86" s="726"/>
      <c r="F86" s="726"/>
      <c r="G86" s="726"/>
      <c r="H86" s="726"/>
      <c r="I86" s="726"/>
      <c r="J86" s="726"/>
      <c r="K86" s="727"/>
      <c r="L86" s="632">
        <f>SUM(L20:L85)</f>
        <v>0</v>
      </c>
      <c r="M86" s="632">
        <f>SUM(M20:M85)</f>
        <v>0</v>
      </c>
      <c r="N86" s="632">
        <f>SUM(N20:N85)</f>
        <v>0</v>
      </c>
      <c r="O86" s="632">
        <f>SUM(O20:O85)</f>
        <v>0</v>
      </c>
      <c r="P86" s="633">
        <f>SUM(P20:P85)</f>
        <v>0</v>
      </c>
    </row>
    <row r="87" spans="1:16" s="33" customFormat="1">
      <c r="C87" s="34"/>
      <c r="D87" s="34"/>
      <c r="E87" s="34"/>
    </row>
    <row r="88" spans="1:16" s="33" customFormat="1">
      <c r="A88" s="710" t="s">
        <v>14</v>
      </c>
      <c r="B88" s="710"/>
      <c r="C88" s="52">
        <f>PBK!C41</f>
        <v>0</v>
      </c>
      <c r="D88" s="728">
        <f>PBK!D41</f>
        <v>0</v>
      </c>
      <c r="E88" s="729"/>
      <c r="G88" s="710" t="s">
        <v>39</v>
      </c>
      <c r="H88" s="710"/>
      <c r="I88" s="730">
        <f>PBK!C46</f>
        <v>0</v>
      </c>
      <c r="J88" s="730"/>
      <c r="K88" s="730"/>
      <c r="L88" s="730"/>
      <c r="M88" s="730"/>
      <c r="N88" s="731">
        <f>D88</f>
        <v>0</v>
      </c>
      <c r="O88" s="710"/>
    </row>
    <row r="89" spans="1:16" s="33" customFormat="1">
      <c r="C89" s="53" t="s">
        <v>45</v>
      </c>
      <c r="D89" s="34"/>
      <c r="E89" s="34"/>
      <c r="K89" s="53" t="s">
        <v>45</v>
      </c>
    </row>
    <row r="90" spans="1:16" s="33" customFormat="1">
      <c r="C90" s="34"/>
      <c r="D90" s="34"/>
      <c r="E90" s="34"/>
    </row>
    <row r="91" spans="1:16" s="33" customFormat="1">
      <c r="A91" s="710" t="s">
        <v>15</v>
      </c>
      <c r="B91" s="710"/>
      <c r="C91" s="34">
        <f>PBK!C44</f>
        <v>0</v>
      </c>
      <c r="D91" s="34"/>
      <c r="E91" s="34"/>
      <c r="G91" s="710"/>
      <c r="H91" s="710"/>
      <c r="I91" s="33">
        <f>PBK!C49</f>
        <v>0</v>
      </c>
    </row>
    <row r="92" spans="1:16" s="33" customFormat="1">
      <c r="C92" s="34"/>
      <c r="D92" s="34"/>
      <c r="E92" s="34"/>
    </row>
    <row r="93" spans="1:16" s="33" customFormat="1">
      <c r="C93" s="34"/>
      <c r="D93" s="34"/>
      <c r="E93" s="34"/>
    </row>
    <row r="94" spans="1:16" s="33" customFormat="1">
      <c r="C94" s="34"/>
      <c r="D94" s="34"/>
      <c r="E94" s="34"/>
    </row>
    <row r="95" spans="1:16" s="33" customFormat="1">
      <c r="C95" s="34"/>
      <c r="D95" s="34"/>
      <c r="E95" s="34"/>
    </row>
    <row r="96" spans="1:16" s="33" customFormat="1">
      <c r="C96" s="34"/>
      <c r="D96" s="34"/>
      <c r="E96" s="34"/>
    </row>
    <row r="97" spans="3:5" s="33" customFormat="1">
      <c r="C97" s="34"/>
      <c r="D97" s="34"/>
      <c r="E97" s="34"/>
    </row>
    <row r="98" spans="3:5" s="33" customFormat="1">
      <c r="C98" s="34"/>
      <c r="D98" s="34"/>
      <c r="E98" s="34"/>
    </row>
    <row r="99" spans="3:5" s="33" customFormat="1">
      <c r="C99" s="34"/>
      <c r="D99" s="34"/>
      <c r="E99" s="34"/>
    </row>
    <row r="100" spans="3:5" s="33" customFormat="1">
      <c r="C100" s="34"/>
      <c r="D100" s="34"/>
      <c r="E100" s="34"/>
    </row>
    <row r="101" spans="3:5" s="33" customFormat="1">
      <c r="C101" s="34"/>
      <c r="D101" s="34"/>
      <c r="E101" s="34"/>
    </row>
    <row r="102" spans="3:5" s="33" customFormat="1">
      <c r="C102" s="34"/>
      <c r="D102" s="34"/>
      <c r="E102" s="34"/>
    </row>
    <row r="103" spans="3:5" s="33" customFormat="1">
      <c r="C103" s="34"/>
      <c r="D103" s="34"/>
      <c r="E103" s="34"/>
    </row>
    <row r="104" spans="3:5" s="33" customFormat="1">
      <c r="C104" s="34"/>
      <c r="D104" s="34"/>
      <c r="E104" s="34"/>
    </row>
    <row r="105" spans="3:5" s="33" customFormat="1">
      <c r="C105" s="34"/>
      <c r="D105" s="34"/>
      <c r="E105" s="34"/>
    </row>
    <row r="106" spans="3:5" s="33" customFormat="1">
      <c r="C106" s="34"/>
      <c r="D106" s="34"/>
      <c r="E106" s="34"/>
    </row>
    <row r="107" spans="3:5" s="33" customFormat="1">
      <c r="C107" s="34"/>
      <c r="D107" s="34"/>
      <c r="E107" s="34"/>
    </row>
    <row r="108" spans="3:5" s="33" customFormat="1">
      <c r="C108" s="34"/>
      <c r="D108" s="34"/>
      <c r="E108" s="34"/>
    </row>
    <row r="109" spans="3:5" s="33" customFormat="1">
      <c r="C109" s="34"/>
      <c r="D109" s="34"/>
      <c r="E109" s="34"/>
    </row>
    <row r="110" spans="3:5" s="33" customFormat="1">
      <c r="C110" s="34"/>
      <c r="D110" s="34"/>
      <c r="E110" s="34"/>
    </row>
    <row r="111" spans="3:5" s="33" customFormat="1">
      <c r="C111" s="34"/>
      <c r="D111" s="34"/>
      <c r="E111" s="34"/>
    </row>
    <row r="112" spans="3:5" s="33" customFormat="1">
      <c r="C112" s="34"/>
      <c r="D112" s="34"/>
      <c r="E112" s="34"/>
    </row>
    <row r="113" spans="3:5" s="33" customFormat="1">
      <c r="C113" s="34"/>
      <c r="D113" s="34"/>
      <c r="E113" s="34"/>
    </row>
    <row r="114" spans="3:5" s="33" customFormat="1">
      <c r="C114" s="34"/>
      <c r="D114" s="34"/>
      <c r="E114" s="34"/>
    </row>
    <row r="115" spans="3:5" s="33" customFormat="1">
      <c r="C115" s="34"/>
      <c r="D115" s="34"/>
      <c r="E115" s="34"/>
    </row>
    <row r="116" spans="3:5" s="33" customFormat="1">
      <c r="C116" s="34"/>
      <c r="D116" s="34"/>
      <c r="E116" s="34"/>
    </row>
    <row r="117" spans="3:5" s="33" customFormat="1">
      <c r="C117" s="34"/>
      <c r="D117" s="34"/>
      <c r="E117" s="34"/>
    </row>
    <row r="118" spans="3:5" s="33" customFormat="1">
      <c r="C118" s="34"/>
      <c r="D118" s="34"/>
      <c r="E118" s="34"/>
    </row>
    <row r="119" spans="3:5" s="33" customFormat="1">
      <c r="C119" s="34"/>
      <c r="D119" s="34"/>
      <c r="E119" s="34"/>
    </row>
    <row r="120" spans="3:5" s="33" customFormat="1">
      <c r="C120" s="34"/>
      <c r="D120" s="34"/>
      <c r="E120" s="34"/>
    </row>
    <row r="121" spans="3:5" s="33" customFormat="1">
      <c r="C121" s="34"/>
      <c r="D121" s="34"/>
      <c r="E121" s="34"/>
    </row>
    <row r="122" spans="3:5" s="33" customFormat="1">
      <c r="C122" s="34"/>
      <c r="D122" s="34"/>
      <c r="E122" s="34"/>
    </row>
    <row r="123" spans="3:5" s="33" customFormat="1">
      <c r="C123" s="34"/>
      <c r="D123" s="34"/>
      <c r="E123" s="34"/>
    </row>
    <row r="124" spans="3:5" s="33" customFormat="1">
      <c r="C124" s="34"/>
      <c r="D124" s="34"/>
      <c r="E124" s="34"/>
    </row>
    <row r="125" spans="3:5" s="33" customFormat="1">
      <c r="C125" s="34"/>
      <c r="D125" s="34"/>
      <c r="E125" s="34"/>
    </row>
    <row r="126" spans="3:5" s="33" customFormat="1">
      <c r="C126" s="34"/>
      <c r="D126" s="34"/>
      <c r="E126" s="34"/>
    </row>
    <row r="127" spans="3:5" s="33" customFormat="1">
      <c r="C127" s="34"/>
      <c r="D127" s="34"/>
      <c r="E127" s="34"/>
    </row>
    <row r="128" spans="3:5" s="33" customFormat="1">
      <c r="C128" s="34"/>
      <c r="D128" s="34"/>
      <c r="E128" s="34"/>
    </row>
    <row r="129" spans="3:5" s="33" customFormat="1">
      <c r="C129" s="34"/>
      <c r="D129" s="34"/>
      <c r="E129" s="34"/>
    </row>
    <row r="130" spans="3:5" s="33" customFormat="1">
      <c r="C130" s="34"/>
      <c r="D130" s="34"/>
      <c r="E130" s="34"/>
    </row>
    <row r="131" spans="3:5" s="33" customFormat="1">
      <c r="C131" s="34"/>
      <c r="D131" s="34"/>
      <c r="E131" s="34"/>
    </row>
    <row r="132" spans="3:5" s="33" customFormat="1">
      <c r="C132" s="34"/>
      <c r="D132" s="34"/>
      <c r="E132" s="34"/>
    </row>
    <row r="133" spans="3:5" s="33" customFormat="1">
      <c r="C133" s="34"/>
      <c r="D133" s="34"/>
      <c r="E133" s="34"/>
    </row>
    <row r="134" spans="3:5" s="33" customFormat="1">
      <c r="C134" s="34"/>
      <c r="D134" s="34"/>
      <c r="E134" s="34"/>
    </row>
    <row r="135" spans="3:5" s="33" customFormat="1">
      <c r="C135" s="34"/>
      <c r="D135" s="34"/>
      <c r="E135" s="34"/>
    </row>
    <row r="136" spans="3:5" s="33" customFormat="1">
      <c r="C136" s="34"/>
      <c r="D136" s="34"/>
      <c r="E136" s="34"/>
    </row>
    <row r="137" spans="3:5" s="33" customFormat="1">
      <c r="C137" s="34"/>
      <c r="D137" s="34"/>
      <c r="E137" s="34"/>
    </row>
    <row r="138" spans="3:5" s="33" customFormat="1">
      <c r="C138" s="34"/>
      <c r="D138" s="34"/>
      <c r="E138" s="34"/>
    </row>
    <row r="139" spans="3:5" s="33" customFormat="1">
      <c r="C139" s="34"/>
      <c r="D139" s="34"/>
      <c r="E139" s="34"/>
    </row>
    <row r="140" spans="3:5" s="33" customFormat="1">
      <c r="C140" s="34"/>
      <c r="D140" s="34"/>
      <c r="E140" s="34"/>
    </row>
    <row r="141" spans="3:5" s="33" customFormat="1">
      <c r="C141" s="34"/>
      <c r="D141" s="34"/>
      <c r="E141" s="34"/>
    </row>
    <row r="142" spans="3:5" s="33" customFormat="1">
      <c r="C142" s="34"/>
      <c r="D142" s="34"/>
      <c r="E142" s="34"/>
    </row>
    <row r="143" spans="3:5" s="33" customFormat="1">
      <c r="C143" s="34"/>
      <c r="D143" s="34"/>
      <c r="E143" s="34"/>
    </row>
    <row r="144" spans="3:5" s="33" customFormat="1">
      <c r="C144" s="34"/>
      <c r="D144" s="34"/>
      <c r="E144" s="34"/>
    </row>
    <row r="145" spans="3:5" s="33" customFormat="1">
      <c r="C145" s="34"/>
      <c r="D145" s="34"/>
      <c r="E145" s="34"/>
    </row>
    <row r="146" spans="3:5" s="33" customFormat="1">
      <c r="C146" s="34"/>
      <c r="D146" s="34"/>
      <c r="E146" s="34"/>
    </row>
    <row r="147" spans="3:5" s="33" customFormat="1">
      <c r="C147" s="34"/>
      <c r="D147" s="34"/>
      <c r="E147" s="34"/>
    </row>
    <row r="148" spans="3:5" s="33" customFormat="1">
      <c r="C148" s="34"/>
      <c r="D148" s="34"/>
      <c r="E148" s="34"/>
    </row>
    <row r="149" spans="3:5" s="33" customFormat="1">
      <c r="C149" s="34"/>
      <c r="D149" s="34"/>
      <c r="E149" s="34"/>
    </row>
    <row r="150" spans="3:5" s="33" customFormat="1">
      <c r="C150" s="34"/>
      <c r="D150" s="34"/>
      <c r="E150" s="34"/>
    </row>
    <row r="151" spans="3:5" s="33" customFormat="1">
      <c r="C151" s="34"/>
      <c r="D151" s="34"/>
      <c r="E151" s="34"/>
    </row>
    <row r="152" spans="3:5" s="33" customFormat="1">
      <c r="C152" s="34"/>
      <c r="D152" s="34"/>
      <c r="E152" s="34"/>
    </row>
    <row r="153" spans="3:5" s="33" customFormat="1">
      <c r="C153" s="34"/>
      <c r="D153" s="34"/>
      <c r="E153" s="34"/>
    </row>
    <row r="154" spans="3:5" s="33" customFormat="1">
      <c r="C154" s="34"/>
      <c r="D154" s="34"/>
      <c r="E154" s="34"/>
    </row>
    <row r="155" spans="3:5" s="33" customFormat="1">
      <c r="C155" s="34"/>
      <c r="D155" s="34"/>
      <c r="E155" s="34"/>
    </row>
    <row r="156" spans="3:5" s="33" customFormat="1">
      <c r="C156" s="34"/>
      <c r="D156" s="34"/>
      <c r="E156" s="34"/>
    </row>
    <row r="157" spans="3:5" s="33" customFormat="1">
      <c r="C157" s="34"/>
      <c r="D157" s="34"/>
      <c r="E157" s="34"/>
    </row>
    <row r="158" spans="3:5" s="33" customFormat="1">
      <c r="C158" s="34"/>
      <c r="D158" s="34"/>
      <c r="E158" s="34"/>
    </row>
    <row r="159" spans="3:5" s="33" customFormat="1">
      <c r="C159" s="34"/>
      <c r="D159" s="34"/>
      <c r="E159" s="34"/>
    </row>
    <row r="160" spans="3:5" s="33" customFormat="1">
      <c r="C160" s="34"/>
      <c r="D160" s="34"/>
      <c r="E160" s="34"/>
    </row>
    <row r="161" spans="3:5" s="33" customFormat="1">
      <c r="C161" s="34"/>
      <c r="D161" s="34"/>
      <c r="E161" s="34"/>
    </row>
    <row r="162" spans="3:5" s="33" customFormat="1">
      <c r="C162" s="34"/>
      <c r="D162" s="34"/>
      <c r="E162" s="34"/>
    </row>
    <row r="163" spans="3:5" s="33" customFormat="1">
      <c r="C163" s="34"/>
      <c r="D163" s="34"/>
      <c r="E163" s="34"/>
    </row>
    <row r="164" spans="3:5" s="33" customFormat="1">
      <c r="C164" s="34"/>
      <c r="D164" s="34"/>
      <c r="E164" s="34"/>
    </row>
    <row r="165" spans="3:5" s="33" customFormat="1">
      <c r="C165" s="34"/>
      <c r="D165" s="34"/>
      <c r="E165" s="34"/>
    </row>
    <row r="166" spans="3:5" s="33" customFormat="1">
      <c r="C166" s="34"/>
      <c r="D166" s="34"/>
      <c r="E166" s="34"/>
    </row>
    <row r="167" spans="3:5" s="33" customFormat="1">
      <c r="C167" s="34"/>
      <c r="D167" s="34"/>
      <c r="E167" s="34"/>
    </row>
    <row r="168" spans="3:5" s="33" customFormat="1">
      <c r="C168" s="34"/>
      <c r="D168" s="34"/>
      <c r="E168" s="34"/>
    </row>
    <row r="169" spans="3:5" s="33" customFormat="1">
      <c r="C169" s="34"/>
      <c r="D169" s="34"/>
      <c r="E169" s="34"/>
    </row>
    <row r="170" spans="3:5" s="33" customFormat="1">
      <c r="C170" s="34"/>
      <c r="D170" s="34"/>
      <c r="E170" s="34"/>
    </row>
    <row r="171" spans="3:5" s="33" customFormat="1">
      <c r="C171" s="34"/>
      <c r="D171" s="34"/>
      <c r="E171" s="34"/>
    </row>
    <row r="172" spans="3:5" s="33" customFormat="1">
      <c r="C172" s="34"/>
      <c r="D172" s="34"/>
      <c r="E172" s="34"/>
    </row>
    <row r="173" spans="3:5" s="33" customFormat="1">
      <c r="C173" s="34"/>
      <c r="D173" s="34"/>
      <c r="E173" s="34"/>
    </row>
    <row r="174" spans="3:5" s="33" customFormat="1">
      <c r="C174" s="34"/>
      <c r="D174" s="34"/>
      <c r="E174" s="34"/>
    </row>
    <row r="175" spans="3:5" s="33" customFormat="1">
      <c r="C175" s="34"/>
      <c r="D175" s="34"/>
      <c r="E175" s="34"/>
    </row>
    <row r="176" spans="3:5" s="33" customFormat="1">
      <c r="C176" s="34"/>
      <c r="D176" s="34"/>
      <c r="E176" s="34"/>
    </row>
    <row r="177" spans="3:5" s="33" customFormat="1">
      <c r="C177" s="34"/>
      <c r="D177" s="34"/>
      <c r="E177" s="34"/>
    </row>
    <row r="178" spans="3:5" s="33" customFormat="1">
      <c r="C178" s="34"/>
      <c r="D178" s="34"/>
      <c r="E178" s="34"/>
    </row>
    <row r="179" spans="3:5" s="33" customFormat="1">
      <c r="C179" s="34"/>
      <c r="D179" s="34"/>
      <c r="E179" s="34"/>
    </row>
    <row r="180" spans="3:5" s="33" customFormat="1">
      <c r="C180" s="34"/>
      <c r="D180" s="34"/>
      <c r="E180" s="34"/>
    </row>
    <row r="181" spans="3:5" s="33" customFormat="1">
      <c r="C181" s="34"/>
      <c r="D181" s="34"/>
      <c r="E181" s="34"/>
    </row>
    <row r="182" spans="3:5" s="33" customFormat="1">
      <c r="C182" s="34"/>
      <c r="D182" s="34"/>
      <c r="E182" s="34"/>
    </row>
    <row r="183" spans="3:5" s="33" customFormat="1">
      <c r="C183" s="34"/>
      <c r="D183" s="34"/>
      <c r="E183" s="34"/>
    </row>
    <row r="184" spans="3:5" s="33" customFormat="1">
      <c r="C184" s="34"/>
      <c r="D184" s="34"/>
      <c r="E184" s="34"/>
    </row>
    <row r="185" spans="3:5" s="33" customFormat="1">
      <c r="C185" s="34"/>
      <c r="D185" s="34"/>
      <c r="E185" s="34"/>
    </row>
    <row r="186" spans="3:5" s="33" customFormat="1">
      <c r="C186" s="34"/>
      <c r="D186" s="34"/>
      <c r="E186" s="34"/>
    </row>
    <row r="187" spans="3:5" s="33" customFormat="1">
      <c r="C187" s="34"/>
      <c r="D187" s="34"/>
      <c r="E187" s="34"/>
    </row>
    <row r="188" spans="3:5" s="33" customFormat="1">
      <c r="C188" s="34"/>
      <c r="D188" s="34"/>
      <c r="E188" s="34"/>
    </row>
    <row r="189" spans="3:5" s="33" customFormat="1">
      <c r="C189" s="34"/>
      <c r="D189" s="34"/>
      <c r="E189" s="34"/>
    </row>
    <row r="190" spans="3:5" s="33" customFormat="1">
      <c r="C190" s="34"/>
      <c r="D190" s="34"/>
      <c r="E190" s="34"/>
    </row>
    <row r="191" spans="3:5" s="33" customFormat="1">
      <c r="C191" s="34"/>
      <c r="D191" s="34"/>
      <c r="E191" s="34"/>
    </row>
    <row r="192" spans="3:5" s="33" customFormat="1">
      <c r="C192" s="34"/>
      <c r="D192" s="34"/>
      <c r="E192" s="34"/>
    </row>
    <row r="193" spans="3:5" s="33" customFormat="1">
      <c r="C193" s="34"/>
      <c r="D193" s="34"/>
      <c r="E193" s="34"/>
    </row>
    <row r="194" spans="3:5" s="33" customFormat="1">
      <c r="C194" s="34"/>
      <c r="D194" s="34"/>
      <c r="E194" s="34"/>
    </row>
    <row r="195" spans="3:5" s="33" customFormat="1">
      <c r="C195" s="34"/>
      <c r="D195" s="34"/>
      <c r="E195" s="34"/>
    </row>
    <row r="196" spans="3:5" s="33" customFormat="1">
      <c r="C196" s="34"/>
      <c r="D196" s="34"/>
      <c r="E196" s="34"/>
    </row>
    <row r="197" spans="3:5" s="33" customFormat="1">
      <c r="C197" s="34"/>
      <c r="D197" s="34"/>
      <c r="E197" s="34"/>
    </row>
    <row r="198" spans="3:5" s="33" customFormat="1">
      <c r="C198" s="34"/>
      <c r="D198" s="34"/>
      <c r="E198" s="34"/>
    </row>
    <row r="199" spans="3:5" s="33" customFormat="1">
      <c r="C199" s="34"/>
      <c r="D199" s="34"/>
      <c r="E199" s="34"/>
    </row>
    <row r="200" spans="3:5" s="33" customFormat="1">
      <c r="C200" s="34"/>
      <c r="D200" s="34"/>
      <c r="E200" s="34"/>
    </row>
    <row r="201" spans="3:5" s="33" customFormat="1">
      <c r="C201" s="34"/>
      <c r="D201" s="34"/>
      <c r="E201" s="34"/>
    </row>
    <row r="202" spans="3:5" s="33" customFormat="1">
      <c r="C202" s="34"/>
      <c r="D202" s="34"/>
      <c r="E202" s="34"/>
    </row>
    <row r="203" spans="3:5" s="33" customFormat="1">
      <c r="C203" s="34"/>
      <c r="D203" s="34"/>
      <c r="E203" s="34"/>
    </row>
    <row r="204" spans="3:5" s="33" customFormat="1">
      <c r="C204" s="34"/>
      <c r="D204" s="34"/>
      <c r="E204" s="34"/>
    </row>
    <row r="205" spans="3:5" s="33" customFormat="1">
      <c r="C205" s="34"/>
      <c r="D205" s="34"/>
      <c r="E205" s="34"/>
    </row>
    <row r="206" spans="3:5" s="33" customFormat="1">
      <c r="C206" s="34"/>
      <c r="D206" s="34"/>
      <c r="E206" s="34"/>
    </row>
    <row r="207" spans="3:5" s="33" customFormat="1">
      <c r="C207" s="34"/>
      <c r="D207" s="34"/>
      <c r="E207" s="34"/>
    </row>
    <row r="208" spans="3:5" s="33" customFormat="1">
      <c r="C208" s="34"/>
      <c r="D208" s="34"/>
      <c r="E208" s="34"/>
    </row>
    <row r="209" spans="3:5" s="33" customFormat="1">
      <c r="C209" s="34"/>
      <c r="D209" s="34"/>
      <c r="E209" s="34"/>
    </row>
    <row r="210" spans="3:5" s="33" customFormat="1">
      <c r="C210" s="34"/>
      <c r="D210" s="34"/>
      <c r="E210" s="34"/>
    </row>
    <row r="211" spans="3:5" s="33" customFormat="1">
      <c r="C211" s="34"/>
      <c r="D211" s="34"/>
      <c r="E211" s="34"/>
    </row>
    <row r="212" spans="3:5" s="33" customFormat="1">
      <c r="C212" s="34"/>
      <c r="D212" s="34"/>
      <c r="E212" s="34"/>
    </row>
    <row r="213" spans="3:5" s="33" customFormat="1">
      <c r="C213" s="34"/>
      <c r="D213" s="34"/>
      <c r="E213" s="34"/>
    </row>
    <row r="214" spans="3:5" s="33" customFormat="1">
      <c r="C214" s="34"/>
      <c r="D214" s="34"/>
      <c r="E214" s="34"/>
    </row>
    <row r="215" spans="3:5" s="33" customFormat="1">
      <c r="C215" s="34"/>
      <c r="D215" s="34"/>
      <c r="E215" s="34"/>
    </row>
    <row r="216" spans="3:5" s="33" customFormat="1">
      <c r="C216" s="34"/>
      <c r="D216" s="34"/>
      <c r="E216" s="34"/>
    </row>
    <row r="217" spans="3:5" s="33" customFormat="1">
      <c r="C217" s="34"/>
      <c r="D217" s="34"/>
      <c r="E217" s="34"/>
    </row>
    <row r="218" spans="3:5" s="33" customFormat="1">
      <c r="C218" s="34"/>
      <c r="D218" s="34"/>
      <c r="E218" s="34"/>
    </row>
    <row r="219" spans="3:5" s="33" customFormat="1">
      <c r="C219" s="34"/>
      <c r="D219" s="34"/>
      <c r="E219" s="34"/>
    </row>
    <row r="220" spans="3:5" s="33" customFormat="1">
      <c r="C220" s="34"/>
      <c r="D220" s="34"/>
      <c r="E220" s="34"/>
    </row>
    <row r="221" spans="3:5" s="33" customFormat="1">
      <c r="C221" s="34"/>
      <c r="D221" s="34"/>
      <c r="E221" s="34"/>
    </row>
    <row r="222" spans="3:5" s="33" customFormat="1">
      <c r="C222" s="34"/>
      <c r="D222" s="34"/>
      <c r="E222" s="34"/>
    </row>
    <row r="223" spans="3:5" s="33" customFormat="1">
      <c r="C223" s="34"/>
      <c r="D223" s="34"/>
      <c r="E223" s="34"/>
    </row>
    <row r="224" spans="3:5" s="33" customFormat="1">
      <c r="C224" s="34"/>
      <c r="D224" s="34"/>
      <c r="E224" s="34"/>
    </row>
    <row r="225" spans="3:5" s="33" customFormat="1">
      <c r="C225" s="34"/>
      <c r="D225" s="34"/>
      <c r="E225" s="34"/>
    </row>
    <row r="226" spans="3:5" s="33" customFormat="1">
      <c r="C226" s="34"/>
      <c r="D226" s="34"/>
      <c r="E226" s="34"/>
    </row>
    <row r="227" spans="3:5" s="33" customFormat="1">
      <c r="C227" s="34"/>
      <c r="D227" s="34"/>
      <c r="E227" s="34"/>
    </row>
    <row r="228" spans="3:5" s="33" customFormat="1">
      <c r="C228" s="34"/>
      <c r="D228" s="34"/>
      <c r="E228" s="34"/>
    </row>
    <row r="229" spans="3:5" s="33" customFormat="1">
      <c r="C229" s="34"/>
      <c r="D229" s="34"/>
      <c r="E229" s="34"/>
    </row>
    <row r="230" spans="3:5" s="33" customFormat="1">
      <c r="C230" s="34"/>
      <c r="D230" s="34"/>
      <c r="E230" s="34"/>
    </row>
    <row r="231" spans="3:5" s="33" customFormat="1">
      <c r="C231" s="34"/>
      <c r="D231" s="34"/>
      <c r="E231" s="34"/>
    </row>
    <row r="232" spans="3:5" s="33" customFormat="1">
      <c r="C232" s="34"/>
      <c r="D232" s="34"/>
      <c r="E232" s="34"/>
    </row>
    <row r="233" spans="3:5" s="33" customFormat="1">
      <c r="C233" s="34"/>
      <c r="D233" s="34"/>
      <c r="E233" s="34"/>
    </row>
    <row r="234" spans="3:5" s="33" customFormat="1">
      <c r="C234" s="34"/>
      <c r="D234" s="34"/>
      <c r="E234" s="34"/>
    </row>
    <row r="235" spans="3:5" s="33" customFormat="1">
      <c r="C235" s="34"/>
      <c r="D235" s="34"/>
      <c r="E235" s="34"/>
    </row>
    <row r="236" spans="3:5" s="33" customFormat="1">
      <c r="C236" s="34"/>
      <c r="D236" s="34"/>
      <c r="E236" s="34"/>
    </row>
    <row r="237" spans="3:5" s="33" customFormat="1">
      <c r="C237" s="34"/>
      <c r="D237" s="34"/>
      <c r="E237" s="34"/>
    </row>
    <row r="238" spans="3:5" s="33" customFormat="1">
      <c r="C238" s="34"/>
      <c r="D238" s="34"/>
      <c r="E238" s="34"/>
    </row>
    <row r="239" spans="3:5" s="33" customFormat="1">
      <c r="C239" s="34"/>
      <c r="D239" s="34"/>
      <c r="E239" s="34"/>
    </row>
    <row r="240" spans="3:5" s="33" customFormat="1">
      <c r="C240" s="34"/>
      <c r="D240" s="34"/>
      <c r="E240" s="34"/>
    </row>
    <row r="241" spans="3:5" s="33" customFormat="1">
      <c r="C241" s="34"/>
      <c r="D241" s="34"/>
      <c r="E241" s="34"/>
    </row>
    <row r="242" spans="3:5" s="33" customFormat="1">
      <c r="C242" s="34"/>
      <c r="D242" s="34"/>
      <c r="E242" s="34"/>
    </row>
    <row r="243" spans="3:5" s="33" customFormat="1">
      <c r="C243" s="34"/>
      <c r="D243" s="34"/>
      <c r="E243" s="34"/>
    </row>
    <row r="244" spans="3:5" s="33" customFormat="1">
      <c r="C244" s="34"/>
      <c r="D244" s="34"/>
      <c r="E244" s="34"/>
    </row>
    <row r="245" spans="3:5" s="33" customFormat="1">
      <c r="C245" s="34"/>
      <c r="D245" s="34"/>
      <c r="E245" s="34"/>
    </row>
    <row r="246" spans="3:5" s="33" customFormat="1">
      <c r="C246" s="34"/>
      <c r="D246" s="34"/>
      <c r="E246" s="34"/>
    </row>
    <row r="247" spans="3:5" s="33" customFormat="1">
      <c r="C247" s="34"/>
      <c r="D247" s="34"/>
      <c r="E247" s="34"/>
    </row>
    <row r="248" spans="3:5" s="33" customFormat="1">
      <c r="C248" s="34"/>
      <c r="D248" s="34"/>
      <c r="E248" s="34"/>
    </row>
    <row r="249" spans="3:5" s="33" customFormat="1">
      <c r="C249" s="34"/>
      <c r="D249" s="34"/>
      <c r="E249" s="34"/>
    </row>
    <row r="250" spans="3:5" s="33" customFormat="1">
      <c r="C250" s="34"/>
      <c r="D250" s="34"/>
      <c r="E250" s="34"/>
    </row>
    <row r="251" spans="3:5" s="33" customFormat="1">
      <c r="C251" s="34"/>
      <c r="D251" s="34"/>
      <c r="E251" s="34"/>
    </row>
    <row r="252" spans="3:5" s="33" customFormat="1">
      <c r="C252" s="34"/>
      <c r="D252" s="34"/>
      <c r="E252" s="34"/>
    </row>
    <row r="253" spans="3:5" s="33" customFormat="1">
      <c r="C253" s="34"/>
      <c r="D253" s="34"/>
      <c r="E253" s="34"/>
    </row>
    <row r="254" spans="3:5" s="33" customFormat="1">
      <c r="C254" s="34"/>
      <c r="D254" s="34"/>
      <c r="E254" s="34"/>
    </row>
    <row r="255" spans="3:5" s="33" customFormat="1">
      <c r="C255" s="34"/>
      <c r="D255" s="34"/>
      <c r="E255" s="34"/>
    </row>
    <row r="256" spans="3:5" s="33" customFormat="1">
      <c r="C256" s="34"/>
      <c r="D256" s="34"/>
      <c r="E256" s="34"/>
    </row>
    <row r="257" spans="3:5" s="33" customFormat="1">
      <c r="C257" s="34"/>
      <c r="D257" s="34"/>
      <c r="E257" s="34"/>
    </row>
    <row r="258" spans="3:5" s="33" customFormat="1">
      <c r="C258" s="34"/>
      <c r="D258" s="34"/>
      <c r="E258" s="34"/>
    </row>
    <row r="259" spans="3:5" s="33" customFormat="1">
      <c r="C259" s="34"/>
      <c r="D259" s="34"/>
      <c r="E259" s="34"/>
    </row>
    <row r="260" spans="3:5" s="33" customFormat="1">
      <c r="C260" s="34"/>
      <c r="D260" s="34"/>
      <c r="E260" s="34"/>
    </row>
    <row r="261" spans="3:5" s="33" customFormat="1">
      <c r="C261" s="34"/>
      <c r="D261" s="34"/>
      <c r="E261" s="34"/>
    </row>
    <row r="262" spans="3:5" s="33" customFormat="1">
      <c r="C262" s="34"/>
      <c r="D262" s="34"/>
      <c r="E262" s="34"/>
    </row>
    <row r="263" spans="3:5" s="33" customFormat="1">
      <c r="C263" s="34"/>
      <c r="D263" s="34"/>
      <c r="E263" s="34"/>
    </row>
    <row r="264" spans="3:5" s="33" customFormat="1">
      <c r="C264" s="34"/>
      <c r="D264" s="34"/>
      <c r="E264" s="34"/>
    </row>
    <row r="265" spans="3:5" s="33" customFormat="1">
      <c r="C265" s="34"/>
      <c r="D265" s="34"/>
      <c r="E265" s="34"/>
    </row>
    <row r="266" spans="3:5" s="33" customFormat="1">
      <c r="C266" s="34"/>
      <c r="D266" s="34"/>
      <c r="E266" s="34"/>
    </row>
    <row r="267" spans="3:5" s="33" customFormat="1">
      <c r="C267" s="34"/>
      <c r="D267" s="34"/>
      <c r="E267" s="34"/>
    </row>
    <row r="268" spans="3:5" s="33" customFormat="1">
      <c r="C268" s="34"/>
      <c r="D268" s="34"/>
      <c r="E268" s="34"/>
    </row>
    <row r="269" spans="3:5" s="33" customFormat="1">
      <c r="C269" s="34"/>
      <c r="D269" s="34"/>
      <c r="E269" s="34"/>
    </row>
    <row r="270" spans="3:5" s="33" customFormat="1">
      <c r="C270" s="34"/>
      <c r="D270" s="34"/>
      <c r="E270" s="34"/>
    </row>
    <row r="271" spans="3:5" s="33" customFormat="1">
      <c r="C271" s="34"/>
      <c r="D271" s="34"/>
      <c r="E271" s="34"/>
    </row>
    <row r="272" spans="3:5" s="33" customFormat="1">
      <c r="C272" s="34"/>
      <c r="D272" s="34"/>
      <c r="E272" s="34"/>
    </row>
    <row r="273" spans="3:5" s="33" customFormat="1">
      <c r="C273" s="34"/>
      <c r="D273" s="34"/>
      <c r="E273" s="34"/>
    </row>
    <row r="274" spans="3:5" s="33" customFormat="1">
      <c r="C274" s="34"/>
      <c r="D274" s="34"/>
      <c r="E274" s="34"/>
    </row>
    <row r="275" spans="3:5" s="33" customFormat="1">
      <c r="C275" s="34"/>
      <c r="D275" s="34"/>
      <c r="E275" s="34"/>
    </row>
    <row r="276" spans="3:5" s="33" customFormat="1">
      <c r="C276" s="34"/>
      <c r="D276" s="34"/>
      <c r="E276" s="34"/>
    </row>
    <row r="277" spans="3:5" s="33" customFormat="1">
      <c r="C277" s="34"/>
      <c r="D277" s="34"/>
      <c r="E277" s="34"/>
    </row>
    <row r="278" spans="3:5" s="33" customFormat="1">
      <c r="C278" s="34"/>
      <c r="D278" s="34"/>
      <c r="E278" s="34"/>
    </row>
    <row r="279" spans="3:5" s="33" customFormat="1">
      <c r="C279" s="34"/>
      <c r="D279" s="34"/>
      <c r="E279" s="34"/>
    </row>
    <row r="280" spans="3:5" s="33" customFormat="1">
      <c r="C280" s="34"/>
      <c r="D280" s="34"/>
      <c r="E280" s="34"/>
    </row>
    <row r="281" spans="3:5" s="33" customFormat="1">
      <c r="C281" s="34"/>
      <c r="D281" s="34"/>
      <c r="E281" s="34"/>
    </row>
    <row r="282" spans="3:5" s="33" customFormat="1">
      <c r="C282" s="34"/>
      <c r="D282" s="34"/>
      <c r="E282" s="34"/>
    </row>
    <row r="283" spans="3:5" s="33" customFormat="1">
      <c r="C283" s="34"/>
      <c r="D283" s="34"/>
      <c r="E283" s="34"/>
    </row>
    <row r="284" spans="3:5" s="33" customFormat="1">
      <c r="C284" s="34"/>
      <c r="D284" s="34"/>
      <c r="E284" s="34"/>
    </row>
    <row r="285" spans="3:5" s="33" customFormat="1">
      <c r="C285" s="34"/>
      <c r="D285" s="34"/>
      <c r="E285" s="34"/>
    </row>
    <row r="286" spans="3:5" s="33" customFormat="1">
      <c r="C286" s="34"/>
      <c r="D286" s="34"/>
      <c r="E286" s="34"/>
    </row>
    <row r="287" spans="3:5" s="33" customFormat="1">
      <c r="C287" s="34"/>
      <c r="D287" s="34"/>
      <c r="E287" s="34"/>
    </row>
    <row r="288" spans="3:5" s="33" customFormat="1">
      <c r="C288" s="34"/>
      <c r="D288" s="34"/>
      <c r="E288" s="34"/>
    </row>
    <row r="289" spans="3:5" s="33" customFormat="1">
      <c r="C289" s="34"/>
      <c r="D289" s="34"/>
      <c r="E289" s="34"/>
    </row>
    <row r="290" spans="3:5" s="33" customFormat="1">
      <c r="C290" s="34"/>
      <c r="D290" s="34"/>
      <c r="E290" s="34"/>
    </row>
    <row r="291" spans="3:5" s="33" customFormat="1">
      <c r="C291" s="34"/>
      <c r="D291" s="34"/>
      <c r="E291" s="34"/>
    </row>
    <row r="292" spans="3:5" s="33" customFormat="1">
      <c r="C292" s="34"/>
      <c r="D292" s="34"/>
      <c r="E292" s="34"/>
    </row>
    <row r="293" spans="3:5" s="33" customFormat="1">
      <c r="C293" s="34"/>
      <c r="D293" s="34"/>
      <c r="E293" s="34"/>
    </row>
    <row r="294" spans="3:5" s="33" customFormat="1">
      <c r="C294" s="34"/>
      <c r="D294" s="34"/>
      <c r="E294" s="34"/>
    </row>
    <row r="295" spans="3:5" s="33" customFormat="1">
      <c r="C295" s="34"/>
      <c r="D295" s="34"/>
      <c r="E295" s="34"/>
    </row>
    <row r="296" spans="3:5" s="33" customFormat="1">
      <c r="C296" s="34"/>
      <c r="D296" s="34"/>
      <c r="E296" s="34"/>
    </row>
    <row r="297" spans="3:5" s="33" customFormat="1">
      <c r="C297" s="34"/>
      <c r="D297" s="34"/>
      <c r="E297" s="34"/>
    </row>
    <row r="298" spans="3:5" s="33" customFormat="1">
      <c r="C298" s="34"/>
      <c r="D298" s="34"/>
      <c r="E298" s="34"/>
    </row>
    <row r="299" spans="3:5" s="33" customFormat="1">
      <c r="C299" s="34"/>
      <c r="D299" s="34"/>
      <c r="E299" s="34"/>
    </row>
    <row r="300" spans="3:5" s="33" customFormat="1">
      <c r="C300" s="34"/>
      <c r="D300" s="34"/>
      <c r="E300" s="34"/>
    </row>
    <row r="301" spans="3:5" s="33" customFormat="1">
      <c r="C301" s="34"/>
      <c r="D301" s="34"/>
      <c r="E301" s="34"/>
    </row>
    <row r="302" spans="3:5" s="33" customFormat="1">
      <c r="C302" s="34"/>
      <c r="D302" s="34"/>
      <c r="E302" s="34"/>
    </row>
    <row r="303" spans="3:5" s="33" customFormat="1">
      <c r="C303" s="34"/>
      <c r="D303" s="34"/>
      <c r="E303" s="34"/>
    </row>
    <row r="304" spans="3:5" s="33" customFormat="1">
      <c r="C304" s="34"/>
      <c r="D304" s="34"/>
      <c r="E304" s="34"/>
    </row>
    <row r="305" spans="3:5" s="33" customFormat="1">
      <c r="C305" s="34"/>
      <c r="D305" s="34"/>
      <c r="E305" s="34"/>
    </row>
    <row r="306" spans="3:5" s="33" customFormat="1">
      <c r="C306" s="34"/>
      <c r="D306" s="34"/>
      <c r="E306" s="34"/>
    </row>
    <row r="307" spans="3:5" s="33" customFormat="1">
      <c r="C307" s="34"/>
      <c r="D307" s="34"/>
      <c r="E307" s="34"/>
    </row>
    <row r="308" spans="3:5" s="33" customFormat="1">
      <c r="C308" s="34"/>
      <c r="D308" s="34"/>
      <c r="E308" s="34"/>
    </row>
    <row r="309" spans="3:5" s="33" customFormat="1">
      <c r="C309" s="34"/>
      <c r="D309" s="34"/>
      <c r="E309" s="34"/>
    </row>
    <row r="310" spans="3:5" s="33" customFormat="1">
      <c r="C310" s="34"/>
      <c r="D310" s="34"/>
      <c r="E310" s="34"/>
    </row>
    <row r="311" spans="3:5" s="33" customFormat="1">
      <c r="C311" s="34"/>
      <c r="D311" s="34"/>
      <c r="E311" s="34"/>
    </row>
    <row r="312" spans="3:5" s="33" customFormat="1">
      <c r="C312" s="34"/>
      <c r="D312" s="34"/>
      <c r="E312" s="34"/>
    </row>
    <row r="313" spans="3:5" s="33" customFormat="1">
      <c r="C313" s="34"/>
      <c r="D313" s="34"/>
      <c r="E313" s="34"/>
    </row>
    <row r="314" spans="3:5" s="33" customFormat="1">
      <c r="C314" s="34"/>
      <c r="D314" s="34"/>
      <c r="E314" s="34"/>
    </row>
    <row r="315" spans="3:5" s="33" customFormat="1">
      <c r="C315" s="34"/>
      <c r="D315" s="34"/>
      <c r="E315" s="34"/>
    </row>
    <row r="316" spans="3:5" s="33" customFormat="1">
      <c r="C316" s="34"/>
      <c r="D316" s="34"/>
      <c r="E316" s="34"/>
    </row>
    <row r="317" spans="3:5" s="33" customFormat="1">
      <c r="C317" s="34"/>
      <c r="D317" s="34"/>
      <c r="E317" s="34"/>
    </row>
    <row r="318" spans="3:5" s="33" customFormat="1">
      <c r="C318" s="34"/>
      <c r="D318" s="34"/>
      <c r="E318" s="34"/>
    </row>
    <row r="319" spans="3:5" s="33" customFormat="1">
      <c r="C319" s="34"/>
      <c r="D319" s="34"/>
      <c r="E319" s="34"/>
    </row>
    <row r="320" spans="3:5" s="33" customFormat="1">
      <c r="C320" s="34"/>
      <c r="D320" s="34"/>
      <c r="E320" s="34"/>
    </row>
    <row r="321" spans="3:5" s="33" customFormat="1">
      <c r="C321" s="34"/>
      <c r="D321" s="34"/>
      <c r="E321" s="34"/>
    </row>
    <row r="322" spans="3:5" s="33" customFormat="1">
      <c r="C322" s="34"/>
      <c r="D322" s="34"/>
      <c r="E322" s="34"/>
    </row>
    <row r="323" spans="3:5" s="33" customFormat="1">
      <c r="C323" s="34"/>
      <c r="D323" s="34"/>
      <c r="E323" s="34"/>
    </row>
    <row r="324" spans="3:5" s="33" customFormat="1">
      <c r="C324" s="34"/>
      <c r="D324" s="34"/>
      <c r="E324" s="34"/>
    </row>
    <row r="325" spans="3:5" s="33" customFormat="1">
      <c r="C325" s="34"/>
      <c r="D325" s="34"/>
      <c r="E325" s="34"/>
    </row>
    <row r="326" spans="3:5" s="33" customFormat="1">
      <c r="C326" s="34"/>
      <c r="D326" s="34"/>
      <c r="E326" s="34"/>
    </row>
    <row r="327" spans="3:5" s="33" customFormat="1">
      <c r="C327" s="34"/>
      <c r="D327" s="34"/>
      <c r="E327" s="34"/>
    </row>
    <row r="328" spans="3:5" s="33" customFormat="1">
      <c r="C328" s="34"/>
      <c r="D328" s="34"/>
      <c r="E328" s="34"/>
    </row>
    <row r="329" spans="3:5" s="33" customFormat="1">
      <c r="C329" s="34"/>
      <c r="D329" s="34"/>
      <c r="E329" s="34"/>
    </row>
    <row r="330" spans="3:5" s="33" customFormat="1">
      <c r="C330" s="34"/>
      <c r="D330" s="34"/>
      <c r="E330" s="34"/>
    </row>
    <row r="331" spans="3:5" s="33" customFormat="1">
      <c r="C331" s="34"/>
      <c r="D331" s="34"/>
      <c r="E331" s="34"/>
    </row>
    <row r="332" spans="3:5" s="33" customFormat="1">
      <c r="C332" s="34"/>
      <c r="D332" s="34"/>
      <c r="E332" s="34"/>
    </row>
    <row r="333" spans="3:5" s="33" customFormat="1">
      <c r="C333" s="34"/>
      <c r="D333" s="34"/>
      <c r="E333" s="34"/>
    </row>
    <row r="334" spans="3:5" s="33" customFormat="1">
      <c r="C334" s="34"/>
      <c r="D334" s="34"/>
      <c r="E334" s="34"/>
    </row>
    <row r="335" spans="3:5" s="33" customFormat="1">
      <c r="C335" s="34"/>
      <c r="D335" s="34"/>
      <c r="E335" s="34"/>
    </row>
    <row r="336" spans="3:5" s="33" customFormat="1">
      <c r="C336" s="34"/>
      <c r="D336" s="34"/>
      <c r="E336" s="34"/>
    </row>
    <row r="337" spans="3:5" s="33" customFormat="1">
      <c r="C337" s="34"/>
      <c r="D337" s="34"/>
      <c r="E337" s="34"/>
    </row>
    <row r="338" spans="3:5" s="33" customFormat="1">
      <c r="C338" s="34"/>
      <c r="D338" s="34"/>
      <c r="E338" s="34"/>
    </row>
    <row r="339" spans="3:5" s="33" customFormat="1">
      <c r="C339" s="34"/>
      <c r="D339" s="34"/>
      <c r="E339" s="34"/>
    </row>
    <row r="340" spans="3:5" s="33" customFormat="1">
      <c r="C340" s="34"/>
      <c r="D340" s="34"/>
      <c r="E340" s="34"/>
    </row>
    <row r="341" spans="3:5" s="33" customFormat="1">
      <c r="C341" s="34"/>
      <c r="D341" s="34"/>
      <c r="E341" s="34"/>
    </row>
    <row r="342" spans="3:5" s="33" customFormat="1">
      <c r="C342" s="34"/>
      <c r="D342" s="34"/>
      <c r="E342" s="34"/>
    </row>
    <row r="343" spans="3:5" s="33" customFormat="1">
      <c r="C343" s="34"/>
      <c r="D343" s="34"/>
      <c r="E343" s="34"/>
    </row>
    <row r="344" spans="3:5" s="33" customFormat="1">
      <c r="C344" s="34"/>
      <c r="D344" s="34"/>
      <c r="E344" s="34"/>
    </row>
    <row r="345" spans="3:5" s="33" customFormat="1">
      <c r="C345" s="34"/>
      <c r="D345" s="34"/>
      <c r="E345" s="34"/>
    </row>
    <row r="346" spans="3:5" s="33" customFormat="1">
      <c r="C346" s="34"/>
      <c r="D346" s="34"/>
      <c r="E346" s="34"/>
    </row>
    <row r="347" spans="3:5" s="33" customFormat="1">
      <c r="C347" s="34"/>
      <c r="D347" s="34"/>
      <c r="E347" s="34"/>
    </row>
    <row r="348" spans="3:5" s="33" customFormat="1">
      <c r="C348" s="34"/>
      <c r="D348" s="34"/>
      <c r="E348" s="34"/>
    </row>
    <row r="349" spans="3:5" s="33" customFormat="1">
      <c r="C349" s="34"/>
      <c r="D349" s="34"/>
      <c r="E349" s="34"/>
    </row>
    <row r="350" spans="3:5" s="33" customFormat="1">
      <c r="C350" s="34"/>
      <c r="D350" s="34"/>
      <c r="E350" s="34"/>
    </row>
    <row r="351" spans="3:5" s="33" customFormat="1">
      <c r="C351" s="34"/>
      <c r="D351" s="34"/>
      <c r="E351" s="34"/>
    </row>
    <row r="352" spans="3:5" s="33" customFormat="1">
      <c r="C352" s="34"/>
      <c r="D352" s="34"/>
      <c r="E352" s="34"/>
    </row>
    <row r="353" spans="3:5" s="33" customFormat="1">
      <c r="C353" s="34"/>
      <c r="D353" s="34"/>
      <c r="E353" s="34"/>
    </row>
    <row r="354" spans="3:5" s="33" customFormat="1">
      <c r="C354" s="34"/>
      <c r="D354" s="34"/>
      <c r="E354" s="34"/>
    </row>
    <row r="355" spans="3:5" s="33" customFormat="1">
      <c r="C355" s="34"/>
      <c r="D355" s="34"/>
      <c r="E355" s="34"/>
    </row>
    <row r="356" spans="3:5" s="33" customFormat="1">
      <c r="C356" s="34"/>
      <c r="D356" s="34"/>
      <c r="E356" s="34"/>
    </row>
    <row r="357" spans="3:5" s="33" customFormat="1">
      <c r="C357" s="34"/>
      <c r="D357" s="34"/>
      <c r="E357" s="34"/>
    </row>
    <row r="358" spans="3:5" s="33" customFormat="1">
      <c r="C358" s="34"/>
      <c r="D358" s="34"/>
      <c r="E358" s="34"/>
    </row>
    <row r="359" spans="3:5" s="33" customFormat="1">
      <c r="C359" s="34"/>
      <c r="D359" s="34"/>
      <c r="E359" s="34"/>
    </row>
    <row r="360" spans="3:5" s="33" customFormat="1">
      <c r="C360" s="34"/>
      <c r="D360" s="34"/>
      <c r="E360" s="34"/>
    </row>
    <row r="361" spans="3:5" s="33" customFormat="1">
      <c r="C361" s="34"/>
      <c r="D361" s="34"/>
      <c r="E361" s="34"/>
    </row>
    <row r="362" spans="3:5" s="33" customFormat="1">
      <c r="C362" s="34"/>
      <c r="D362" s="34"/>
      <c r="E362" s="34"/>
    </row>
    <row r="363" spans="3:5" s="33" customFormat="1">
      <c r="C363" s="34"/>
      <c r="D363" s="34"/>
      <c r="E363" s="34"/>
    </row>
    <row r="364" spans="3:5" s="33" customFormat="1">
      <c r="C364" s="34"/>
      <c r="D364" s="34"/>
      <c r="E364" s="34"/>
    </row>
    <row r="365" spans="3:5" s="33" customFormat="1">
      <c r="C365" s="34"/>
      <c r="D365" s="34"/>
      <c r="E365" s="34"/>
    </row>
    <row r="366" spans="3:5" s="33" customFormat="1">
      <c r="C366" s="34"/>
      <c r="D366" s="34"/>
      <c r="E366" s="34"/>
    </row>
    <row r="367" spans="3:5" s="33" customFormat="1">
      <c r="C367" s="34"/>
      <c r="D367" s="34"/>
      <c r="E367" s="34"/>
    </row>
    <row r="368" spans="3:5" s="33" customFormat="1">
      <c r="C368" s="34"/>
      <c r="D368" s="34"/>
      <c r="E368" s="34"/>
    </row>
    <row r="369" spans="3:5" s="33" customFormat="1">
      <c r="C369" s="34"/>
      <c r="D369" s="34"/>
      <c r="E369" s="34"/>
    </row>
    <row r="370" spans="3:5" s="33" customFormat="1">
      <c r="C370" s="34"/>
      <c r="D370" s="34"/>
      <c r="E370" s="34"/>
    </row>
    <row r="371" spans="3:5" s="33" customFormat="1">
      <c r="C371" s="34"/>
      <c r="D371" s="34"/>
      <c r="E371" s="34"/>
    </row>
    <row r="372" spans="3:5" s="33" customFormat="1">
      <c r="C372" s="34"/>
      <c r="D372" s="34"/>
      <c r="E372" s="34"/>
    </row>
    <row r="373" spans="3:5" s="33" customFormat="1">
      <c r="C373" s="34"/>
      <c r="D373" s="34"/>
      <c r="E373" s="34"/>
    </row>
    <row r="374" spans="3:5" s="33" customFormat="1">
      <c r="C374" s="34"/>
      <c r="D374" s="34"/>
      <c r="E374" s="34"/>
    </row>
    <row r="375" spans="3:5" s="33" customFormat="1">
      <c r="C375" s="34"/>
      <c r="D375" s="34"/>
      <c r="E375" s="34"/>
    </row>
    <row r="376" spans="3:5" s="33" customFormat="1">
      <c r="C376" s="34"/>
      <c r="D376" s="34"/>
      <c r="E376" s="34"/>
    </row>
    <row r="377" spans="3:5" s="33" customFormat="1">
      <c r="C377" s="34"/>
      <c r="D377" s="34"/>
      <c r="E377" s="34"/>
    </row>
    <row r="378" spans="3:5" s="33" customFormat="1">
      <c r="C378" s="34"/>
      <c r="D378" s="34"/>
      <c r="E378" s="34"/>
    </row>
    <row r="379" spans="3:5" s="33" customFormat="1">
      <c r="C379" s="34"/>
      <c r="D379" s="34"/>
      <c r="E379" s="34"/>
    </row>
    <row r="380" spans="3:5" s="33" customFormat="1">
      <c r="C380" s="34"/>
      <c r="D380" s="34"/>
      <c r="E380" s="34"/>
    </row>
    <row r="381" spans="3:5" s="33" customFormat="1">
      <c r="C381" s="34"/>
      <c r="D381" s="34"/>
      <c r="E381" s="34"/>
    </row>
  </sheetData>
  <mergeCells count="35">
    <mergeCell ref="L1:P1"/>
    <mergeCell ref="D2:H2"/>
    <mergeCell ref="C3:N3"/>
    <mergeCell ref="C4:N4"/>
    <mergeCell ref="A6:B6"/>
    <mergeCell ref="C6:N6"/>
    <mergeCell ref="A7:B7"/>
    <mergeCell ref="C7:N7"/>
    <mergeCell ref="A8:B8"/>
    <mergeCell ref="C8:N8"/>
    <mergeCell ref="A9:B9"/>
    <mergeCell ref="C9:N9"/>
    <mergeCell ref="A10:B10"/>
    <mergeCell ref="C10:N10"/>
    <mergeCell ref="A11:B11"/>
    <mergeCell ref="C11:N11"/>
    <mergeCell ref="A13:G13"/>
    <mergeCell ref="K13:M13"/>
    <mergeCell ref="N13:O13"/>
    <mergeCell ref="I15:K15"/>
    <mergeCell ref="A17:A18"/>
    <mergeCell ref="B17:B18"/>
    <mergeCell ref="C17:C18"/>
    <mergeCell ref="D17:D18"/>
    <mergeCell ref="E17:E18"/>
    <mergeCell ref="F17:K17"/>
    <mergeCell ref="A91:B91"/>
    <mergeCell ref="G91:H91"/>
    <mergeCell ref="L17:P17"/>
    <mergeCell ref="C86:K86"/>
    <mergeCell ref="A88:B88"/>
    <mergeCell ref="D88:E88"/>
    <mergeCell ref="G88:H88"/>
    <mergeCell ref="I88:M88"/>
    <mergeCell ref="N88:O88"/>
  </mergeCells>
  <pageMargins left="0.78740157480314965" right="0.78740157480314965" top="0.98425196850393704" bottom="0.78740157480314965" header="0.51181102362204722" footer="0.51181102362204722"/>
  <pageSetup paperSize="9" scale="87" fitToHeight="0" orientation="landscape" r:id="rId1"/>
  <headerFooter alignWithMargins="0">
    <oddFooter>&amp;R&amp;P lapa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362"/>
  <sheetViews>
    <sheetView view="pageBreakPreview" topLeftCell="A58" zoomScaleNormal="100" zoomScaleSheetLayoutView="100" workbookViewId="0">
      <selection activeCell="F40" sqref="F40:P65"/>
    </sheetView>
  </sheetViews>
  <sheetFormatPr defaultRowHeight="12.75"/>
  <cols>
    <col min="1" max="1" width="4.140625" style="37" customWidth="1"/>
    <col min="2" max="2" width="10.85546875" style="51" customWidth="1"/>
    <col min="3" max="3" width="40" style="54" customWidth="1"/>
    <col min="4" max="4" width="5.85546875" style="54" bestFit="1" customWidth="1"/>
    <col min="5" max="5" width="7.85546875" style="54" customWidth="1"/>
    <col min="6" max="6" width="5.7109375" style="51" customWidth="1"/>
    <col min="7" max="7" width="5.7109375" style="37" customWidth="1"/>
    <col min="8" max="8" width="7.28515625" style="37" customWidth="1"/>
    <col min="9" max="9" width="6.7109375" style="37" customWidth="1"/>
    <col min="10" max="11" width="7" style="37" customWidth="1"/>
    <col min="12" max="16" width="8.42578125" style="37" customWidth="1"/>
    <col min="17" max="16384" width="9.140625" style="37"/>
  </cols>
  <sheetData>
    <row r="1" spans="1:16" s="33" customFormat="1" ht="18" customHeight="1">
      <c r="C1" s="34"/>
      <c r="D1" s="34"/>
      <c r="E1" s="34"/>
      <c r="L1" s="710" t="s">
        <v>68</v>
      </c>
      <c r="M1" s="710"/>
      <c r="N1" s="710"/>
      <c r="O1" s="710"/>
      <c r="P1" s="710"/>
    </row>
    <row r="2" spans="1:16" s="33" customFormat="1" ht="12.75" customHeight="1">
      <c r="C2" s="34"/>
      <c r="D2" s="711" t="s">
        <v>40</v>
      </c>
      <c r="E2" s="711"/>
      <c r="F2" s="711"/>
      <c r="G2" s="711"/>
      <c r="H2" s="711"/>
      <c r="I2" s="35" t="s">
        <v>412</v>
      </c>
    </row>
    <row r="3" spans="1:16" s="33" customFormat="1" ht="12.75" customHeight="1">
      <c r="C3" s="712" t="s">
        <v>471</v>
      </c>
      <c r="D3" s="712"/>
      <c r="E3" s="712"/>
      <c r="F3" s="712"/>
      <c r="G3" s="712"/>
      <c r="H3" s="712"/>
      <c r="I3" s="712"/>
      <c r="J3" s="712"/>
      <c r="K3" s="712"/>
      <c r="L3" s="712"/>
      <c r="M3" s="712"/>
      <c r="N3" s="712"/>
    </row>
    <row r="4" spans="1:16" s="33" customFormat="1" ht="12.75" customHeight="1">
      <c r="C4" s="713" t="s">
        <v>18</v>
      </c>
      <c r="D4" s="713"/>
      <c r="E4" s="713"/>
      <c r="F4" s="713"/>
      <c r="G4" s="713"/>
      <c r="H4" s="713"/>
      <c r="I4" s="713"/>
      <c r="J4" s="713"/>
      <c r="K4" s="713"/>
      <c r="L4" s="713"/>
      <c r="M4" s="713"/>
      <c r="N4" s="713"/>
    </row>
    <row r="5" spans="1:16" s="33" customFormat="1" ht="12.75" customHeight="1"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</row>
    <row r="6" spans="1:16" s="33" customFormat="1" ht="24.75" customHeight="1">
      <c r="A6" s="714" t="s">
        <v>3</v>
      </c>
      <c r="B6" s="714"/>
      <c r="C6" s="715" t="str">
        <f>PBK!C26</f>
        <v>1. KĀRTA KATLU MĀJAS PĀRBŪVE PAR SOCIĀLĀS APRŪPES CENTRU UN KATLA MĀJAS NOVIETOŠANA</v>
      </c>
      <c r="D6" s="715"/>
      <c r="E6" s="715"/>
      <c r="F6" s="715"/>
      <c r="G6" s="715"/>
      <c r="H6" s="715"/>
      <c r="I6" s="715"/>
      <c r="J6" s="715"/>
      <c r="K6" s="715"/>
      <c r="L6" s="715"/>
      <c r="M6" s="715"/>
      <c r="N6" s="715"/>
    </row>
    <row r="7" spans="1:16" s="33" customFormat="1" ht="12.75" customHeight="1">
      <c r="A7" s="714" t="s">
        <v>4</v>
      </c>
      <c r="B7" s="714"/>
      <c r="C7" s="715" t="str">
        <f>PBK!C16</f>
        <v>1. KĀRTA KATLU MĀJAS PĀRBŪVE PAR SOCIĀLĀS APRŪPES CENTRU UN KATLA MĀJAS NOVIETOŠANA</v>
      </c>
      <c r="D7" s="715"/>
      <c r="E7" s="715"/>
      <c r="F7" s="715"/>
      <c r="G7" s="715"/>
      <c r="H7" s="715"/>
      <c r="I7" s="715"/>
      <c r="J7" s="715"/>
      <c r="K7" s="715"/>
      <c r="L7" s="715"/>
      <c r="M7" s="715"/>
      <c r="N7" s="715"/>
    </row>
    <row r="8" spans="1:16" s="33" customFormat="1" ht="12.75" customHeight="1">
      <c r="A8" s="714" t="s">
        <v>5</v>
      </c>
      <c r="B8" s="714"/>
      <c r="C8" s="715" t="str">
        <f>PBK!C17</f>
        <v>SIGULDAS IELA 7A, MORE, MORES PAGASTS, SIGULDAS NOVADS</v>
      </c>
      <c r="D8" s="715"/>
      <c r="E8" s="715"/>
      <c r="F8" s="715"/>
      <c r="G8" s="715"/>
      <c r="H8" s="715"/>
      <c r="I8" s="715"/>
      <c r="J8" s="715"/>
      <c r="K8" s="715"/>
      <c r="L8" s="715"/>
      <c r="M8" s="715"/>
      <c r="N8" s="715"/>
    </row>
    <row r="9" spans="1:16" s="33" customFormat="1">
      <c r="A9" s="714" t="s">
        <v>47</v>
      </c>
      <c r="B9" s="714"/>
      <c r="C9" s="715" t="str">
        <f>PBK!C18</f>
        <v>SIGULDAS NOVADA PAŠVALDĪBA</v>
      </c>
      <c r="D9" s="715"/>
      <c r="E9" s="715"/>
      <c r="F9" s="715"/>
      <c r="G9" s="715"/>
      <c r="H9" s="715"/>
      <c r="I9" s="715"/>
      <c r="J9" s="715"/>
      <c r="K9" s="715"/>
      <c r="L9" s="715"/>
      <c r="M9" s="715"/>
      <c r="N9" s="715"/>
    </row>
    <row r="10" spans="1:16" s="33" customFormat="1">
      <c r="A10" s="714" t="s">
        <v>6</v>
      </c>
      <c r="B10" s="714"/>
      <c r="C10" s="715">
        <f>PBK!C19</f>
        <v>0</v>
      </c>
      <c r="D10" s="715"/>
      <c r="E10" s="715"/>
      <c r="F10" s="715"/>
      <c r="G10" s="715"/>
      <c r="H10" s="715"/>
      <c r="I10" s="715"/>
      <c r="J10" s="715"/>
      <c r="K10" s="715"/>
      <c r="L10" s="715"/>
      <c r="M10" s="715"/>
      <c r="N10" s="715"/>
    </row>
    <row r="11" spans="1:16" s="33" customFormat="1">
      <c r="A11" s="714" t="s">
        <v>41</v>
      </c>
      <c r="B11" s="714"/>
      <c r="C11" s="715">
        <f>PBK!C20</f>
        <v>0</v>
      </c>
      <c r="D11" s="715"/>
      <c r="E11" s="715"/>
      <c r="F11" s="715"/>
      <c r="G11" s="715"/>
      <c r="H11" s="715"/>
      <c r="I11" s="715"/>
      <c r="J11" s="715"/>
      <c r="K11" s="715"/>
      <c r="L11" s="715"/>
      <c r="M11" s="715"/>
      <c r="N11" s="715"/>
    </row>
    <row r="12" spans="1:16" s="33" customFormat="1">
      <c r="A12" s="305"/>
      <c r="B12" s="305"/>
      <c r="C12" s="306"/>
      <c r="D12" s="306"/>
      <c r="E12" s="306"/>
      <c r="F12" s="306"/>
      <c r="G12" s="306"/>
      <c r="H12" s="306"/>
      <c r="I12" s="306"/>
      <c r="J12" s="306"/>
      <c r="K12" s="306"/>
      <c r="L12" s="306"/>
      <c r="M12" s="306"/>
      <c r="N12" s="306"/>
    </row>
    <row r="13" spans="1:16" s="33" customFormat="1" ht="12.75" customHeight="1">
      <c r="A13" s="714" t="s">
        <v>415</v>
      </c>
      <c r="B13" s="714"/>
      <c r="C13" s="714"/>
      <c r="D13" s="714"/>
      <c r="E13" s="714"/>
      <c r="F13" s="714"/>
      <c r="G13" s="714"/>
      <c r="H13" s="306"/>
      <c r="I13" s="306"/>
      <c r="J13" s="306"/>
      <c r="K13" s="715" t="s">
        <v>42</v>
      </c>
      <c r="L13" s="715"/>
      <c r="M13" s="715"/>
      <c r="N13" s="716">
        <f>P67</f>
        <v>0</v>
      </c>
      <c r="O13" s="716"/>
      <c r="P13" s="36" t="s">
        <v>48</v>
      </c>
    </row>
    <row r="14" spans="1:16" s="33" customFormat="1">
      <c r="A14" s="305"/>
      <c r="B14" s="305"/>
      <c r="C14" s="305"/>
      <c r="D14" s="305"/>
      <c r="E14" s="305"/>
      <c r="F14" s="305"/>
      <c r="G14" s="305"/>
      <c r="H14" s="306"/>
      <c r="I14" s="306"/>
      <c r="J14" s="306"/>
      <c r="K14" s="306"/>
      <c r="L14" s="306"/>
      <c r="M14" s="306"/>
      <c r="N14" s="307"/>
      <c r="O14" s="306"/>
      <c r="P14" s="36"/>
    </row>
    <row r="15" spans="1:16">
      <c r="B15" s="37"/>
      <c r="C15" s="37"/>
      <c r="D15" s="37"/>
      <c r="E15" s="37"/>
      <c r="F15" s="37"/>
      <c r="I15" s="717" t="s">
        <v>44</v>
      </c>
      <c r="J15" s="717"/>
      <c r="K15" s="717"/>
      <c r="L15" s="38">
        <v>2017</v>
      </c>
      <c r="M15" s="38" t="s">
        <v>43</v>
      </c>
      <c r="N15" s="38">
        <f>'1 KOPS'!E16</f>
        <v>0</v>
      </c>
      <c r="O15" s="103">
        <f>'1 KOPS'!F16</f>
        <v>0</v>
      </c>
      <c r="P15" s="103"/>
    </row>
    <row r="16" spans="1:16" ht="13.5" thickBot="1">
      <c r="B16" s="37"/>
      <c r="C16" s="37"/>
      <c r="D16" s="37"/>
      <c r="E16" s="37"/>
      <c r="F16" s="37"/>
      <c r="I16" s="304"/>
      <c r="J16" s="304"/>
      <c r="K16" s="304"/>
      <c r="L16" s="38"/>
      <c r="M16" s="38"/>
      <c r="N16" s="38"/>
      <c r="O16" s="111"/>
      <c r="P16" s="111"/>
    </row>
    <row r="17" spans="1:16" s="11" customFormat="1" ht="13.5" customHeight="1" thickBot="1">
      <c r="A17" s="718" t="s">
        <v>1</v>
      </c>
      <c r="B17" s="718" t="s">
        <v>29</v>
      </c>
      <c r="C17" s="720" t="s">
        <v>30</v>
      </c>
      <c r="D17" s="718" t="s">
        <v>31</v>
      </c>
      <c r="E17" s="718" t="s">
        <v>32</v>
      </c>
      <c r="F17" s="722" t="s">
        <v>33</v>
      </c>
      <c r="G17" s="723"/>
      <c r="H17" s="723"/>
      <c r="I17" s="723"/>
      <c r="J17" s="723"/>
      <c r="K17" s="724"/>
      <c r="L17" s="722" t="s">
        <v>34</v>
      </c>
      <c r="M17" s="723"/>
      <c r="N17" s="723"/>
      <c r="O17" s="723"/>
      <c r="P17" s="724"/>
    </row>
    <row r="18" spans="1:16" s="11" customFormat="1" ht="69.75" customHeight="1" thickBot="1">
      <c r="A18" s="719"/>
      <c r="B18" s="719"/>
      <c r="C18" s="721"/>
      <c r="D18" s="719"/>
      <c r="E18" s="719"/>
      <c r="F18" s="12" t="s">
        <v>35</v>
      </c>
      <c r="G18" s="13" t="s">
        <v>49</v>
      </c>
      <c r="H18" s="13" t="s">
        <v>50</v>
      </c>
      <c r="I18" s="13" t="s">
        <v>64</v>
      </c>
      <c r="J18" s="13" t="s">
        <v>52</v>
      </c>
      <c r="K18" s="12" t="s">
        <v>53</v>
      </c>
      <c r="L18" s="13" t="s">
        <v>36</v>
      </c>
      <c r="M18" s="13" t="s">
        <v>50</v>
      </c>
      <c r="N18" s="13" t="s">
        <v>64</v>
      </c>
      <c r="O18" s="13" t="s">
        <v>52</v>
      </c>
      <c r="P18" s="13" t="s">
        <v>54</v>
      </c>
    </row>
    <row r="19" spans="1:16" s="11" customFormat="1" ht="13.5" thickBot="1">
      <c r="A19" s="14" t="s">
        <v>37</v>
      </c>
      <c r="B19" s="15" t="s">
        <v>38</v>
      </c>
      <c r="C19" s="16">
        <v>3</v>
      </c>
      <c r="D19" s="17">
        <v>4</v>
      </c>
      <c r="E19" s="16">
        <v>5</v>
      </c>
      <c r="F19" s="17">
        <v>6</v>
      </c>
      <c r="G19" s="16">
        <v>7</v>
      </c>
      <c r="H19" s="16">
        <v>8</v>
      </c>
      <c r="I19" s="17">
        <v>9</v>
      </c>
      <c r="J19" s="17">
        <v>10</v>
      </c>
      <c r="K19" s="16">
        <v>11</v>
      </c>
      <c r="L19" s="16">
        <v>12</v>
      </c>
      <c r="M19" s="16">
        <v>13</v>
      </c>
      <c r="N19" s="17">
        <v>14</v>
      </c>
      <c r="O19" s="17">
        <v>15</v>
      </c>
      <c r="P19" s="18">
        <v>16</v>
      </c>
    </row>
    <row r="20" spans="1:16" s="355" customFormat="1" ht="15.75" customHeight="1">
      <c r="A20" s="343"/>
      <c r="B20" s="353"/>
      <c r="C20" s="345" t="s">
        <v>472</v>
      </c>
      <c r="D20" s="344"/>
      <c r="E20" s="354"/>
      <c r="F20" s="346"/>
      <c r="G20" s="347"/>
      <c r="H20" s="348"/>
      <c r="I20" s="347"/>
      <c r="J20" s="347"/>
      <c r="K20" s="347"/>
      <c r="L20" s="347"/>
      <c r="M20" s="347"/>
      <c r="N20" s="347"/>
      <c r="O20" s="347"/>
      <c r="P20" s="349"/>
    </row>
    <row r="21" spans="1:16" s="355" customFormat="1" ht="38.25">
      <c r="A21" s="326">
        <v>1</v>
      </c>
      <c r="B21" s="325" t="s">
        <v>61</v>
      </c>
      <c r="C21" s="333" t="s">
        <v>473</v>
      </c>
      <c r="D21" s="334" t="s">
        <v>92</v>
      </c>
      <c r="E21" s="335">
        <v>16</v>
      </c>
      <c r="F21" s="27"/>
      <c r="G21" s="624"/>
      <c r="H21" s="625"/>
      <c r="I21" s="624"/>
      <c r="J21" s="624"/>
      <c r="K21" s="624"/>
      <c r="L21" s="624"/>
      <c r="M21" s="624"/>
      <c r="N21" s="624"/>
      <c r="O21" s="624"/>
      <c r="P21" s="626"/>
    </row>
    <row r="22" spans="1:16" s="355" customFormat="1" ht="38.25">
      <c r="A22" s="326">
        <v>2</v>
      </c>
      <c r="B22" s="325" t="s">
        <v>61</v>
      </c>
      <c r="C22" s="333" t="s">
        <v>474</v>
      </c>
      <c r="D22" s="334" t="s">
        <v>92</v>
      </c>
      <c r="E22" s="335">
        <v>35</v>
      </c>
      <c r="F22" s="27"/>
      <c r="G22" s="624"/>
      <c r="H22" s="625"/>
      <c r="I22" s="624"/>
      <c r="J22" s="624"/>
      <c r="K22" s="624"/>
      <c r="L22" s="624"/>
      <c r="M22" s="624"/>
      <c r="N22" s="624"/>
      <c r="O22" s="624"/>
      <c r="P22" s="626"/>
    </row>
    <row r="23" spans="1:16" s="355" customFormat="1">
      <c r="A23" s="326">
        <v>3</v>
      </c>
      <c r="B23" s="325" t="s">
        <v>61</v>
      </c>
      <c r="C23" s="333" t="s">
        <v>475</v>
      </c>
      <c r="D23" s="334" t="s">
        <v>97</v>
      </c>
      <c r="E23" s="335">
        <v>1</v>
      </c>
      <c r="F23" s="27"/>
      <c r="G23" s="624"/>
      <c r="H23" s="625"/>
      <c r="I23" s="624"/>
      <c r="J23" s="624"/>
      <c r="K23" s="624"/>
      <c r="L23" s="624"/>
      <c r="M23" s="624"/>
      <c r="N23" s="624"/>
      <c r="O23" s="624"/>
      <c r="P23" s="626"/>
    </row>
    <row r="24" spans="1:16" s="355" customFormat="1" ht="25.5">
      <c r="A24" s="326">
        <v>4</v>
      </c>
      <c r="B24" s="325" t="s">
        <v>61</v>
      </c>
      <c r="C24" s="327" t="s">
        <v>476</v>
      </c>
      <c r="D24" s="334" t="s">
        <v>92</v>
      </c>
      <c r="E24" s="335">
        <v>2</v>
      </c>
      <c r="F24" s="27"/>
      <c r="G24" s="624"/>
      <c r="H24" s="625"/>
      <c r="I24" s="624"/>
      <c r="J24" s="624"/>
      <c r="K24" s="624"/>
      <c r="L24" s="624"/>
      <c r="M24" s="624"/>
      <c r="N24" s="624"/>
      <c r="O24" s="624"/>
      <c r="P24" s="626"/>
    </row>
    <row r="25" spans="1:16" s="355" customFormat="1" ht="25.5">
      <c r="A25" s="326">
        <v>5</v>
      </c>
      <c r="B25" s="325" t="s">
        <v>61</v>
      </c>
      <c r="C25" s="333" t="s">
        <v>477</v>
      </c>
      <c r="D25" s="334" t="s">
        <v>97</v>
      </c>
      <c r="E25" s="335">
        <v>1</v>
      </c>
      <c r="F25" s="27"/>
      <c r="G25" s="624"/>
      <c r="H25" s="625"/>
      <c r="I25" s="624"/>
      <c r="J25" s="624"/>
      <c r="K25" s="624"/>
      <c r="L25" s="624"/>
      <c r="M25" s="624"/>
      <c r="N25" s="624"/>
      <c r="O25" s="624"/>
      <c r="P25" s="626"/>
    </row>
    <row r="26" spans="1:16" s="355" customFormat="1" ht="38.25">
      <c r="A26" s="326">
        <v>6</v>
      </c>
      <c r="B26" s="325" t="s">
        <v>61</v>
      </c>
      <c r="C26" s="333" t="s">
        <v>478</v>
      </c>
      <c r="D26" s="334" t="s">
        <v>97</v>
      </c>
      <c r="E26" s="335">
        <v>3</v>
      </c>
      <c r="F26" s="27"/>
      <c r="G26" s="624"/>
      <c r="H26" s="625"/>
      <c r="I26" s="624"/>
      <c r="J26" s="624"/>
      <c r="K26" s="624"/>
      <c r="L26" s="624"/>
      <c r="M26" s="624"/>
      <c r="N26" s="624"/>
      <c r="O26" s="624"/>
      <c r="P26" s="626"/>
    </row>
    <row r="27" spans="1:16" s="355" customFormat="1" ht="38.25">
      <c r="A27" s="326">
        <v>7</v>
      </c>
      <c r="B27" s="325" t="s">
        <v>61</v>
      </c>
      <c r="C27" s="331" t="s">
        <v>479</v>
      </c>
      <c r="D27" s="334" t="s">
        <v>109</v>
      </c>
      <c r="E27" s="335">
        <v>2</v>
      </c>
      <c r="F27" s="27"/>
      <c r="G27" s="624"/>
      <c r="H27" s="625"/>
      <c r="I27" s="624"/>
      <c r="J27" s="624"/>
      <c r="K27" s="624"/>
      <c r="L27" s="624"/>
      <c r="M27" s="624"/>
      <c r="N27" s="624"/>
      <c r="O27" s="624"/>
      <c r="P27" s="626"/>
    </row>
    <row r="28" spans="1:16" s="355" customFormat="1" ht="38.25">
      <c r="A28" s="326">
        <v>8</v>
      </c>
      <c r="B28" s="325" t="s">
        <v>61</v>
      </c>
      <c r="C28" s="333" t="s">
        <v>480</v>
      </c>
      <c r="D28" s="334" t="s">
        <v>109</v>
      </c>
      <c r="E28" s="335">
        <v>1</v>
      </c>
      <c r="F28" s="27"/>
      <c r="G28" s="624"/>
      <c r="H28" s="625"/>
      <c r="I28" s="624"/>
      <c r="J28" s="624"/>
      <c r="K28" s="624"/>
      <c r="L28" s="624"/>
      <c r="M28" s="624"/>
      <c r="N28" s="624"/>
      <c r="O28" s="624"/>
      <c r="P28" s="626"/>
    </row>
    <row r="29" spans="1:16" s="355" customFormat="1" ht="16.5" customHeight="1">
      <c r="A29" s="326">
        <v>9</v>
      </c>
      <c r="B29" s="325" t="s">
        <v>61</v>
      </c>
      <c r="C29" s="333" t="s">
        <v>481</v>
      </c>
      <c r="D29" s="334" t="s">
        <v>109</v>
      </c>
      <c r="E29" s="335">
        <v>1</v>
      </c>
      <c r="F29" s="27"/>
      <c r="G29" s="624"/>
      <c r="H29" s="625"/>
      <c r="I29" s="624"/>
      <c r="J29" s="624"/>
      <c r="K29" s="624"/>
      <c r="L29" s="624"/>
      <c r="M29" s="624"/>
      <c r="N29" s="624"/>
      <c r="O29" s="624"/>
      <c r="P29" s="626"/>
    </row>
    <row r="30" spans="1:16" s="355" customFormat="1" ht="16.5" customHeight="1">
      <c r="A30" s="326">
        <v>10</v>
      </c>
      <c r="B30" s="325" t="s">
        <v>61</v>
      </c>
      <c r="C30" s="333" t="s">
        <v>451</v>
      </c>
      <c r="D30" s="334" t="s">
        <v>109</v>
      </c>
      <c r="E30" s="336">
        <v>1</v>
      </c>
      <c r="F30" s="27"/>
      <c r="G30" s="624"/>
      <c r="H30" s="625"/>
      <c r="I30" s="624"/>
      <c r="J30" s="624"/>
      <c r="K30" s="624"/>
      <c r="L30" s="624"/>
      <c r="M30" s="624"/>
      <c r="N30" s="624"/>
      <c r="O30" s="624"/>
      <c r="P30" s="626"/>
    </row>
    <row r="31" spans="1:16" s="355" customFormat="1" ht="31.5" customHeight="1">
      <c r="A31" s="326">
        <v>11</v>
      </c>
      <c r="B31" s="325" t="s">
        <v>61</v>
      </c>
      <c r="C31" s="359" t="s">
        <v>453</v>
      </c>
      <c r="D31" s="334" t="s">
        <v>109</v>
      </c>
      <c r="E31" s="336">
        <v>1</v>
      </c>
      <c r="F31" s="27"/>
      <c r="G31" s="624"/>
      <c r="H31" s="625"/>
      <c r="I31" s="624"/>
      <c r="J31" s="624"/>
      <c r="K31" s="624"/>
      <c r="L31" s="624"/>
      <c r="M31" s="624"/>
      <c r="N31" s="624"/>
      <c r="O31" s="624"/>
      <c r="P31" s="626"/>
    </row>
    <row r="32" spans="1:16" s="355" customFormat="1" ht="25.5">
      <c r="A32" s="326">
        <v>12</v>
      </c>
      <c r="B32" s="325" t="s">
        <v>61</v>
      </c>
      <c r="C32" s="333" t="s">
        <v>482</v>
      </c>
      <c r="D32" s="334" t="s">
        <v>109</v>
      </c>
      <c r="E32" s="335">
        <v>1</v>
      </c>
      <c r="F32" s="27"/>
      <c r="G32" s="624"/>
      <c r="H32" s="625"/>
      <c r="I32" s="624"/>
      <c r="J32" s="624"/>
      <c r="K32" s="624"/>
      <c r="L32" s="624"/>
      <c r="M32" s="624"/>
      <c r="N32" s="624"/>
      <c r="O32" s="624"/>
      <c r="P32" s="626"/>
    </row>
    <row r="33" spans="1:16" s="355" customFormat="1" ht="15.75" customHeight="1">
      <c r="A33" s="326">
        <v>13</v>
      </c>
      <c r="B33" s="325" t="s">
        <v>61</v>
      </c>
      <c r="C33" s="333" t="s">
        <v>454</v>
      </c>
      <c r="D33" s="334" t="s">
        <v>109</v>
      </c>
      <c r="E33" s="335">
        <v>1</v>
      </c>
      <c r="F33" s="27"/>
      <c r="G33" s="624"/>
      <c r="H33" s="625"/>
      <c r="I33" s="624"/>
      <c r="J33" s="624"/>
      <c r="K33" s="624"/>
      <c r="L33" s="624"/>
      <c r="M33" s="624"/>
      <c r="N33" s="624"/>
      <c r="O33" s="624"/>
      <c r="P33" s="626"/>
    </row>
    <row r="34" spans="1:16" s="355" customFormat="1" ht="15.75" customHeight="1">
      <c r="A34" s="326">
        <v>14</v>
      </c>
      <c r="B34" s="325" t="s">
        <v>61</v>
      </c>
      <c r="C34" s="333" t="s">
        <v>455</v>
      </c>
      <c r="D34" s="334" t="s">
        <v>109</v>
      </c>
      <c r="E34" s="335">
        <v>1</v>
      </c>
      <c r="F34" s="27"/>
      <c r="G34" s="624"/>
      <c r="H34" s="625"/>
      <c r="I34" s="624"/>
      <c r="J34" s="624"/>
      <c r="K34" s="624"/>
      <c r="L34" s="624"/>
      <c r="M34" s="624"/>
      <c r="N34" s="624"/>
      <c r="O34" s="624"/>
      <c r="P34" s="626"/>
    </row>
    <row r="35" spans="1:16" s="355" customFormat="1" ht="15.75" customHeight="1">
      <c r="A35" s="326">
        <v>15</v>
      </c>
      <c r="B35" s="325" t="s">
        <v>61</v>
      </c>
      <c r="C35" s="333" t="s">
        <v>456</v>
      </c>
      <c r="D35" s="334" t="s">
        <v>109</v>
      </c>
      <c r="E35" s="335">
        <v>1</v>
      </c>
      <c r="F35" s="27"/>
      <c r="G35" s="624"/>
      <c r="H35" s="625"/>
      <c r="I35" s="624"/>
      <c r="J35" s="624"/>
      <c r="K35" s="624"/>
      <c r="L35" s="624"/>
      <c r="M35" s="624"/>
      <c r="N35" s="624"/>
      <c r="O35" s="624"/>
      <c r="P35" s="626"/>
    </row>
    <row r="36" spans="1:16" s="355" customFormat="1" ht="15.75" customHeight="1">
      <c r="A36" s="326">
        <v>16</v>
      </c>
      <c r="B36" s="325" t="s">
        <v>61</v>
      </c>
      <c r="C36" s="333" t="s">
        <v>457</v>
      </c>
      <c r="D36" s="334" t="s">
        <v>109</v>
      </c>
      <c r="E36" s="335">
        <v>1</v>
      </c>
      <c r="F36" s="27"/>
      <c r="G36" s="624"/>
      <c r="H36" s="625"/>
      <c r="I36" s="624"/>
      <c r="J36" s="624"/>
      <c r="K36" s="624"/>
      <c r="L36" s="624"/>
      <c r="M36" s="624"/>
      <c r="N36" s="624"/>
      <c r="O36" s="624"/>
      <c r="P36" s="626"/>
    </row>
    <row r="37" spans="1:16" s="355" customFormat="1" ht="15.75" customHeight="1">
      <c r="A37" s="350"/>
      <c r="B37" s="325"/>
      <c r="C37" s="341" t="s">
        <v>483</v>
      </c>
      <c r="D37" s="340"/>
      <c r="E37" s="342"/>
      <c r="F37" s="27"/>
      <c r="G37" s="624"/>
      <c r="H37" s="625"/>
      <c r="I37" s="624"/>
      <c r="J37" s="624"/>
      <c r="K37" s="624"/>
      <c r="L37" s="624"/>
      <c r="M37" s="624"/>
      <c r="N37" s="624"/>
      <c r="O37" s="624"/>
      <c r="P37" s="626"/>
    </row>
    <row r="38" spans="1:16" s="355" customFormat="1" ht="51">
      <c r="A38" s="351">
        <v>1</v>
      </c>
      <c r="B38" s="325" t="s">
        <v>61</v>
      </c>
      <c r="C38" s="333" t="s">
        <v>484</v>
      </c>
      <c r="D38" s="334" t="s">
        <v>97</v>
      </c>
      <c r="E38" s="352">
        <v>1</v>
      </c>
      <c r="F38" s="27"/>
      <c r="G38" s="624"/>
      <c r="H38" s="625"/>
      <c r="I38" s="624"/>
      <c r="J38" s="624"/>
      <c r="K38" s="624"/>
      <c r="L38" s="624"/>
      <c r="M38" s="624"/>
      <c r="N38" s="624"/>
      <c r="O38" s="624"/>
      <c r="P38" s="626"/>
    </row>
    <row r="39" spans="1:16" s="355" customFormat="1" ht="63.75">
      <c r="A39" s="351">
        <v>2</v>
      </c>
      <c r="B39" s="325" t="s">
        <v>61</v>
      </c>
      <c r="C39" s="333" t="s">
        <v>485</v>
      </c>
      <c r="D39" s="334" t="s">
        <v>97</v>
      </c>
      <c r="E39" s="352">
        <v>1</v>
      </c>
      <c r="F39" s="27"/>
      <c r="G39" s="624"/>
      <c r="H39" s="625"/>
      <c r="I39" s="624"/>
      <c r="J39" s="624"/>
      <c r="K39" s="624"/>
      <c r="L39" s="624"/>
      <c r="M39" s="624"/>
      <c r="N39" s="624"/>
      <c r="O39" s="624"/>
      <c r="P39" s="626"/>
    </row>
    <row r="40" spans="1:16" s="355" customFormat="1" ht="38.25">
      <c r="A40" s="351">
        <v>3</v>
      </c>
      <c r="B40" s="325" t="s">
        <v>61</v>
      </c>
      <c r="C40" s="333" t="s">
        <v>486</v>
      </c>
      <c r="D40" s="334" t="s">
        <v>97</v>
      </c>
      <c r="E40" s="352">
        <v>1</v>
      </c>
      <c r="F40" s="27"/>
      <c r="G40" s="624"/>
      <c r="H40" s="625"/>
      <c r="I40" s="624"/>
      <c r="J40" s="624"/>
      <c r="K40" s="624"/>
      <c r="L40" s="624"/>
      <c r="M40" s="624"/>
      <c r="N40" s="624"/>
      <c r="O40" s="624"/>
      <c r="P40" s="626"/>
    </row>
    <row r="41" spans="1:16" s="355" customFormat="1" ht="42.75" customHeight="1">
      <c r="A41" s="500">
        <v>4</v>
      </c>
      <c r="B41" s="325" t="s">
        <v>61</v>
      </c>
      <c r="C41" s="333" t="s">
        <v>487</v>
      </c>
      <c r="D41" s="334" t="s">
        <v>97</v>
      </c>
      <c r="E41" s="352">
        <v>1</v>
      </c>
      <c r="F41" s="27"/>
      <c r="G41" s="624"/>
      <c r="H41" s="625"/>
      <c r="I41" s="624"/>
      <c r="J41" s="624"/>
      <c r="K41" s="624"/>
      <c r="L41" s="624"/>
      <c r="M41" s="624"/>
      <c r="N41" s="624"/>
      <c r="O41" s="624"/>
      <c r="P41" s="626"/>
    </row>
    <row r="42" spans="1:16" s="355" customFormat="1" ht="63.75">
      <c r="A42" s="500">
        <v>5</v>
      </c>
      <c r="B42" s="325" t="s">
        <v>61</v>
      </c>
      <c r="C42" s="333" t="s">
        <v>488</v>
      </c>
      <c r="D42" s="334" t="s">
        <v>97</v>
      </c>
      <c r="E42" s="352">
        <v>1</v>
      </c>
      <c r="F42" s="27"/>
      <c r="G42" s="624"/>
      <c r="H42" s="625"/>
      <c r="I42" s="624"/>
      <c r="J42" s="624"/>
      <c r="K42" s="624"/>
      <c r="L42" s="624"/>
      <c r="M42" s="624"/>
      <c r="N42" s="624"/>
      <c r="O42" s="624"/>
      <c r="P42" s="626"/>
    </row>
    <row r="43" spans="1:16" s="355" customFormat="1" ht="51">
      <c r="A43" s="500">
        <v>6</v>
      </c>
      <c r="B43" s="325" t="s">
        <v>61</v>
      </c>
      <c r="C43" s="333" t="s">
        <v>489</v>
      </c>
      <c r="D43" s="334" t="s">
        <v>97</v>
      </c>
      <c r="E43" s="352">
        <v>1</v>
      </c>
      <c r="F43" s="27"/>
      <c r="G43" s="624"/>
      <c r="H43" s="625"/>
      <c r="I43" s="624"/>
      <c r="J43" s="624"/>
      <c r="K43" s="624"/>
      <c r="L43" s="624"/>
      <c r="M43" s="624"/>
      <c r="N43" s="624"/>
      <c r="O43" s="624"/>
      <c r="P43" s="626"/>
    </row>
    <row r="44" spans="1:16" s="355" customFormat="1" ht="38.25">
      <c r="A44" s="500">
        <v>7</v>
      </c>
      <c r="B44" s="325" t="s">
        <v>61</v>
      </c>
      <c r="C44" s="333" t="s">
        <v>490</v>
      </c>
      <c r="D44" s="334" t="s">
        <v>97</v>
      </c>
      <c r="E44" s="352">
        <v>1</v>
      </c>
      <c r="F44" s="27"/>
      <c r="G44" s="624"/>
      <c r="H44" s="625"/>
      <c r="I44" s="624"/>
      <c r="J44" s="624"/>
      <c r="K44" s="624"/>
      <c r="L44" s="624"/>
      <c r="M44" s="624"/>
      <c r="N44" s="624"/>
      <c r="O44" s="624"/>
      <c r="P44" s="626"/>
    </row>
    <row r="45" spans="1:16" s="355" customFormat="1" ht="42.75" customHeight="1">
      <c r="A45" s="500">
        <v>8</v>
      </c>
      <c r="B45" s="325" t="s">
        <v>61</v>
      </c>
      <c r="C45" s="333" t="s">
        <v>491</v>
      </c>
      <c r="D45" s="334" t="s">
        <v>97</v>
      </c>
      <c r="E45" s="352">
        <v>1</v>
      </c>
      <c r="F45" s="27"/>
      <c r="G45" s="624"/>
      <c r="H45" s="625"/>
      <c r="I45" s="624"/>
      <c r="J45" s="624"/>
      <c r="K45" s="624"/>
      <c r="L45" s="624"/>
      <c r="M45" s="624"/>
      <c r="N45" s="624"/>
      <c r="O45" s="624"/>
      <c r="P45" s="626"/>
    </row>
    <row r="46" spans="1:16" s="355" customFormat="1" ht="64.5" customHeight="1">
      <c r="A46" s="500">
        <v>9</v>
      </c>
      <c r="B46" s="325" t="s">
        <v>61</v>
      </c>
      <c r="C46" s="333" t="s">
        <v>492</v>
      </c>
      <c r="D46" s="334" t="s">
        <v>97</v>
      </c>
      <c r="E46" s="352">
        <v>1</v>
      </c>
      <c r="F46" s="27"/>
      <c r="G46" s="624"/>
      <c r="H46" s="625"/>
      <c r="I46" s="624"/>
      <c r="J46" s="624"/>
      <c r="K46" s="624"/>
      <c r="L46" s="624"/>
      <c r="M46" s="624"/>
      <c r="N46" s="624"/>
      <c r="O46" s="624"/>
      <c r="P46" s="626"/>
    </row>
    <row r="47" spans="1:16" s="355" customFormat="1" ht="25.5">
      <c r="A47" s="500">
        <v>10</v>
      </c>
      <c r="B47" s="325" t="s">
        <v>61</v>
      </c>
      <c r="C47" s="333" t="s">
        <v>493</v>
      </c>
      <c r="D47" s="334" t="s">
        <v>97</v>
      </c>
      <c r="E47" s="352">
        <v>1</v>
      </c>
      <c r="F47" s="27"/>
      <c r="G47" s="624"/>
      <c r="H47" s="625"/>
      <c r="I47" s="624"/>
      <c r="J47" s="624"/>
      <c r="K47" s="624"/>
      <c r="L47" s="624"/>
      <c r="M47" s="624"/>
      <c r="N47" s="624"/>
      <c r="O47" s="624"/>
      <c r="P47" s="626"/>
    </row>
    <row r="48" spans="1:16" s="355" customFormat="1" ht="38.25">
      <c r="A48" s="500">
        <v>11</v>
      </c>
      <c r="B48" s="325" t="s">
        <v>61</v>
      </c>
      <c r="C48" s="333" t="s">
        <v>494</v>
      </c>
      <c r="D48" s="334" t="s">
        <v>97</v>
      </c>
      <c r="E48" s="352">
        <v>1</v>
      </c>
      <c r="F48" s="27"/>
      <c r="G48" s="624"/>
      <c r="H48" s="625"/>
      <c r="I48" s="624"/>
      <c r="J48" s="624"/>
      <c r="K48" s="624"/>
      <c r="L48" s="624"/>
      <c r="M48" s="624"/>
      <c r="N48" s="624"/>
      <c r="O48" s="624"/>
      <c r="P48" s="626"/>
    </row>
    <row r="49" spans="1:16" s="355" customFormat="1" ht="25.5">
      <c r="A49" s="500">
        <v>12</v>
      </c>
      <c r="B49" s="325" t="s">
        <v>61</v>
      </c>
      <c r="C49" s="333" t="s">
        <v>495</v>
      </c>
      <c r="D49" s="334" t="s">
        <v>97</v>
      </c>
      <c r="E49" s="352">
        <v>1</v>
      </c>
      <c r="F49" s="27"/>
      <c r="G49" s="624"/>
      <c r="H49" s="625"/>
      <c r="I49" s="624"/>
      <c r="J49" s="624"/>
      <c r="K49" s="624"/>
      <c r="L49" s="624"/>
      <c r="M49" s="624"/>
      <c r="N49" s="624"/>
      <c r="O49" s="624"/>
      <c r="P49" s="626"/>
    </row>
    <row r="50" spans="1:16" s="355" customFormat="1" ht="25.5">
      <c r="A50" s="500">
        <v>13</v>
      </c>
      <c r="B50" s="325" t="s">
        <v>61</v>
      </c>
      <c r="C50" s="333" t="s">
        <v>496</v>
      </c>
      <c r="D50" s="334" t="s">
        <v>97</v>
      </c>
      <c r="E50" s="352">
        <v>1</v>
      </c>
      <c r="F50" s="27"/>
      <c r="G50" s="624"/>
      <c r="H50" s="625"/>
      <c r="I50" s="624"/>
      <c r="J50" s="624"/>
      <c r="K50" s="624"/>
      <c r="L50" s="624"/>
      <c r="M50" s="624"/>
      <c r="N50" s="624"/>
      <c r="O50" s="624"/>
      <c r="P50" s="626"/>
    </row>
    <row r="51" spans="1:16" s="355" customFormat="1" ht="25.5">
      <c r="A51" s="500">
        <v>14</v>
      </c>
      <c r="B51" s="325" t="s">
        <v>61</v>
      </c>
      <c r="C51" s="356" t="s">
        <v>497</v>
      </c>
      <c r="D51" s="334" t="s">
        <v>97</v>
      </c>
      <c r="E51" s="352">
        <v>1</v>
      </c>
      <c r="F51" s="27"/>
      <c r="G51" s="624"/>
      <c r="H51" s="625"/>
      <c r="I51" s="624"/>
      <c r="J51" s="624"/>
      <c r="K51" s="624"/>
      <c r="L51" s="624"/>
      <c r="M51" s="624"/>
      <c r="N51" s="624"/>
      <c r="O51" s="624"/>
      <c r="P51" s="626"/>
    </row>
    <row r="52" spans="1:16" s="357" customFormat="1" ht="36.75" customHeight="1">
      <c r="A52" s="500">
        <v>15</v>
      </c>
      <c r="B52" s="325" t="s">
        <v>61</v>
      </c>
      <c r="C52" s="333" t="s">
        <v>498</v>
      </c>
      <c r="D52" s="334" t="s">
        <v>97</v>
      </c>
      <c r="E52" s="352">
        <v>1</v>
      </c>
      <c r="F52" s="27"/>
      <c r="G52" s="624"/>
      <c r="H52" s="625"/>
      <c r="I52" s="624"/>
      <c r="J52" s="624"/>
      <c r="K52" s="624"/>
      <c r="L52" s="624"/>
      <c r="M52" s="624"/>
      <c r="N52" s="624"/>
      <c r="O52" s="624"/>
      <c r="P52" s="626"/>
    </row>
    <row r="53" spans="1:16" s="357" customFormat="1" ht="38.25">
      <c r="A53" s="500">
        <v>16</v>
      </c>
      <c r="B53" s="325" t="s">
        <v>61</v>
      </c>
      <c r="C53" s="333" t="s">
        <v>499</v>
      </c>
      <c r="D53" s="334" t="s">
        <v>97</v>
      </c>
      <c r="E53" s="352">
        <v>1</v>
      </c>
      <c r="F53" s="27"/>
      <c r="G53" s="624"/>
      <c r="H53" s="625"/>
      <c r="I53" s="624"/>
      <c r="J53" s="624"/>
      <c r="K53" s="624"/>
      <c r="L53" s="624"/>
      <c r="M53" s="624"/>
      <c r="N53" s="624"/>
      <c r="O53" s="624"/>
      <c r="P53" s="626"/>
    </row>
    <row r="54" spans="1:16" s="357" customFormat="1" ht="27" customHeight="1">
      <c r="A54" s="500">
        <v>17</v>
      </c>
      <c r="B54" s="325" t="s">
        <v>61</v>
      </c>
      <c r="C54" s="333" t="s">
        <v>500</v>
      </c>
      <c r="D54" s="334" t="s">
        <v>97</v>
      </c>
      <c r="E54" s="352">
        <v>1</v>
      </c>
      <c r="F54" s="27"/>
      <c r="G54" s="624"/>
      <c r="H54" s="625"/>
      <c r="I54" s="624"/>
      <c r="J54" s="624"/>
      <c r="K54" s="624"/>
      <c r="L54" s="624"/>
      <c r="M54" s="624"/>
      <c r="N54" s="624"/>
      <c r="O54" s="624"/>
      <c r="P54" s="626"/>
    </row>
    <row r="55" spans="1:16" s="357" customFormat="1" ht="66" customHeight="1">
      <c r="A55" s="500">
        <v>18</v>
      </c>
      <c r="B55" s="325" t="s">
        <v>61</v>
      </c>
      <c r="C55" s="230" t="s">
        <v>501</v>
      </c>
      <c r="D55" s="334" t="s">
        <v>97</v>
      </c>
      <c r="E55" s="352">
        <v>1</v>
      </c>
      <c r="F55" s="27"/>
      <c r="G55" s="624"/>
      <c r="H55" s="625"/>
      <c r="I55" s="624"/>
      <c r="J55" s="624"/>
      <c r="K55" s="624"/>
      <c r="L55" s="624"/>
      <c r="M55" s="624"/>
      <c r="N55" s="624"/>
      <c r="O55" s="624"/>
      <c r="P55" s="626"/>
    </row>
    <row r="56" spans="1:16" s="357" customFormat="1" ht="38.25">
      <c r="A56" s="500">
        <v>19</v>
      </c>
      <c r="B56" s="325" t="s">
        <v>61</v>
      </c>
      <c r="C56" s="230" t="s">
        <v>502</v>
      </c>
      <c r="D56" s="334" t="s">
        <v>97</v>
      </c>
      <c r="E56" s="352">
        <v>1</v>
      </c>
      <c r="F56" s="27"/>
      <c r="G56" s="624"/>
      <c r="H56" s="625"/>
      <c r="I56" s="624"/>
      <c r="J56" s="624"/>
      <c r="K56" s="624"/>
      <c r="L56" s="624"/>
      <c r="M56" s="624"/>
      <c r="N56" s="624"/>
      <c r="O56" s="624"/>
      <c r="P56" s="626"/>
    </row>
    <row r="57" spans="1:16" s="357" customFormat="1" ht="29.25" customHeight="1">
      <c r="A57" s="500">
        <v>20</v>
      </c>
      <c r="B57" s="325" t="s">
        <v>61</v>
      </c>
      <c r="C57" s="230" t="s">
        <v>503</v>
      </c>
      <c r="D57" s="334" t="s">
        <v>97</v>
      </c>
      <c r="E57" s="352">
        <v>1</v>
      </c>
      <c r="F57" s="27"/>
      <c r="G57" s="624"/>
      <c r="H57" s="625"/>
      <c r="I57" s="624"/>
      <c r="J57" s="624"/>
      <c r="K57" s="624"/>
      <c r="L57" s="624"/>
      <c r="M57" s="624"/>
      <c r="N57" s="624"/>
      <c r="O57" s="624"/>
      <c r="P57" s="626"/>
    </row>
    <row r="58" spans="1:16" s="355" customFormat="1" ht="29.25" customHeight="1">
      <c r="A58" s="500">
        <v>21</v>
      </c>
      <c r="B58" s="325" t="s">
        <v>61</v>
      </c>
      <c r="C58" s="333" t="s">
        <v>495</v>
      </c>
      <c r="D58" s="334" t="s">
        <v>97</v>
      </c>
      <c r="E58" s="336">
        <v>1</v>
      </c>
      <c r="F58" s="27"/>
      <c r="G58" s="624"/>
      <c r="H58" s="625"/>
      <c r="I58" s="624"/>
      <c r="J58" s="624"/>
      <c r="K58" s="624"/>
      <c r="L58" s="624"/>
      <c r="M58" s="624"/>
      <c r="N58" s="624"/>
      <c r="O58" s="624"/>
      <c r="P58" s="626"/>
    </row>
    <row r="59" spans="1:16" s="355" customFormat="1" ht="29.25" customHeight="1">
      <c r="A59" s="500">
        <v>22</v>
      </c>
      <c r="B59" s="325" t="s">
        <v>61</v>
      </c>
      <c r="C59" s="333" t="s">
        <v>496</v>
      </c>
      <c r="D59" s="334" t="s">
        <v>97</v>
      </c>
      <c r="E59" s="336">
        <v>1</v>
      </c>
      <c r="F59" s="27"/>
      <c r="G59" s="624"/>
      <c r="H59" s="625"/>
      <c r="I59" s="624"/>
      <c r="J59" s="624"/>
      <c r="K59" s="624"/>
      <c r="L59" s="624"/>
      <c r="M59" s="624"/>
      <c r="N59" s="624"/>
      <c r="O59" s="624"/>
      <c r="P59" s="626"/>
    </row>
    <row r="60" spans="1:16" s="355" customFormat="1" ht="29.25" customHeight="1">
      <c r="A60" s="500">
        <v>23</v>
      </c>
      <c r="B60" s="325" t="s">
        <v>61</v>
      </c>
      <c r="C60" s="356" t="s">
        <v>497</v>
      </c>
      <c r="D60" s="334" t="s">
        <v>97</v>
      </c>
      <c r="E60" s="335">
        <v>1</v>
      </c>
      <c r="F60" s="27"/>
      <c r="G60" s="624"/>
      <c r="H60" s="625"/>
      <c r="I60" s="624"/>
      <c r="J60" s="624"/>
      <c r="K60" s="624"/>
      <c r="L60" s="624"/>
      <c r="M60" s="624"/>
      <c r="N60" s="624"/>
      <c r="O60" s="624"/>
      <c r="P60" s="626"/>
    </row>
    <row r="61" spans="1:16" s="355" customFormat="1" ht="63.75">
      <c r="A61" s="500">
        <v>24</v>
      </c>
      <c r="B61" s="325" t="s">
        <v>61</v>
      </c>
      <c r="C61" s="356" t="s">
        <v>504</v>
      </c>
      <c r="D61" s="334" t="s">
        <v>97</v>
      </c>
      <c r="E61" s="335">
        <v>1</v>
      </c>
      <c r="F61" s="27"/>
      <c r="G61" s="624"/>
      <c r="H61" s="625"/>
      <c r="I61" s="624"/>
      <c r="J61" s="624"/>
      <c r="K61" s="624"/>
      <c r="L61" s="624"/>
      <c r="M61" s="624"/>
      <c r="N61" s="624"/>
      <c r="O61" s="624"/>
      <c r="P61" s="626"/>
    </row>
    <row r="62" spans="1:16" s="355" customFormat="1" ht="72.75" customHeight="1">
      <c r="A62" s="500">
        <v>25</v>
      </c>
      <c r="B62" s="325" t="s">
        <v>61</v>
      </c>
      <c r="C62" s="356" t="s">
        <v>505</v>
      </c>
      <c r="D62" s="334" t="s">
        <v>97</v>
      </c>
      <c r="E62" s="335">
        <v>1</v>
      </c>
      <c r="F62" s="27"/>
      <c r="G62" s="624"/>
      <c r="H62" s="625"/>
      <c r="I62" s="624"/>
      <c r="J62" s="624"/>
      <c r="K62" s="624"/>
      <c r="L62" s="624"/>
      <c r="M62" s="624"/>
      <c r="N62" s="624"/>
      <c r="O62" s="624"/>
      <c r="P62" s="626"/>
    </row>
    <row r="63" spans="1:16" s="355" customFormat="1" ht="43.5" customHeight="1">
      <c r="A63" s="500">
        <v>26</v>
      </c>
      <c r="B63" s="325" t="s">
        <v>61</v>
      </c>
      <c r="C63" s="356" t="s">
        <v>506</v>
      </c>
      <c r="D63" s="334" t="s">
        <v>97</v>
      </c>
      <c r="E63" s="335">
        <v>1</v>
      </c>
      <c r="F63" s="27"/>
      <c r="G63" s="624"/>
      <c r="H63" s="625"/>
      <c r="I63" s="624"/>
      <c r="J63" s="624"/>
      <c r="K63" s="624"/>
      <c r="L63" s="624"/>
      <c r="M63" s="624"/>
      <c r="N63" s="624"/>
      <c r="O63" s="624"/>
      <c r="P63" s="626"/>
    </row>
    <row r="64" spans="1:16" s="355" customFormat="1" ht="25.5">
      <c r="A64" s="500">
        <v>27</v>
      </c>
      <c r="B64" s="325" t="s">
        <v>61</v>
      </c>
      <c r="C64" s="358" t="s">
        <v>507</v>
      </c>
      <c r="D64" s="334" t="s">
        <v>97</v>
      </c>
      <c r="E64" s="335">
        <v>2</v>
      </c>
      <c r="F64" s="27"/>
      <c r="G64" s="624"/>
      <c r="H64" s="625"/>
      <c r="I64" s="624"/>
      <c r="J64" s="624"/>
      <c r="K64" s="624"/>
      <c r="L64" s="624"/>
      <c r="M64" s="624"/>
      <c r="N64" s="624"/>
      <c r="O64" s="624"/>
      <c r="P64" s="626"/>
    </row>
    <row r="65" spans="1:16" s="355" customFormat="1" ht="25.5">
      <c r="A65" s="500">
        <v>28</v>
      </c>
      <c r="B65" s="325" t="s">
        <v>61</v>
      </c>
      <c r="C65" s="359" t="s">
        <v>508</v>
      </c>
      <c r="D65" s="334" t="s">
        <v>109</v>
      </c>
      <c r="E65" s="336">
        <v>1</v>
      </c>
      <c r="F65" s="27"/>
      <c r="G65" s="624"/>
      <c r="H65" s="625"/>
      <c r="I65" s="624"/>
      <c r="J65" s="624"/>
      <c r="K65" s="624"/>
      <c r="L65" s="624"/>
      <c r="M65" s="624"/>
      <c r="N65" s="624"/>
      <c r="O65" s="624"/>
      <c r="P65" s="626"/>
    </row>
    <row r="66" spans="1:16" ht="14.25" customHeight="1" thickBot="1">
      <c r="A66" s="45"/>
      <c r="B66" s="46"/>
      <c r="C66" s="47"/>
      <c r="D66" s="48"/>
      <c r="E66" s="49"/>
      <c r="F66" s="629"/>
      <c r="G66" s="629"/>
      <c r="H66" s="629"/>
      <c r="I66" s="629"/>
      <c r="J66" s="629"/>
      <c r="K66" s="629"/>
      <c r="L66" s="629"/>
      <c r="M66" s="629"/>
      <c r="N66" s="629"/>
      <c r="O66" s="630"/>
      <c r="P66" s="631"/>
    </row>
    <row r="67" spans="1:16" ht="13.5" thickBot="1">
      <c r="A67" s="124"/>
      <c r="B67" s="125"/>
      <c r="C67" s="725" t="s">
        <v>65</v>
      </c>
      <c r="D67" s="726"/>
      <c r="E67" s="726"/>
      <c r="F67" s="726"/>
      <c r="G67" s="726"/>
      <c r="H67" s="726"/>
      <c r="I67" s="726"/>
      <c r="J67" s="726"/>
      <c r="K67" s="727"/>
      <c r="L67" s="632">
        <f>SUM(L20:L66)</f>
        <v>0</v>
      </c>
      <c r="M67" s="632">
        <f>SUM(M20:M66)</f>
        <v>0</v>
      </c>
      <c r="N67" s="632">
        <f>SUM(N20:N66)</f>
        <v>0</v>
      </c>
      <c r="O67" s="632">
        <f>SUM(O20:O66)</f>
        <v>0</v>
      </c>
      <c r="P67" s="633">
        <f>SUM(P20:P66)</f>
        <v>0</v>
      </c>
    </row>
    <row r="68" spans="1:16" s="33" customFormat="1">
      <c r="C68" s="34"/>
      <c r="D68" s="34"/>
      <c r="E68" s="34"/>
    </row>
    <row r="69" spans="1:16" s="33" customFormat="1">
      <c r="A69" s="710" t="s">
        <v>14</v>
      </c>
      <c r="B69" s="710"/>
      <c r="C69" s="52">
        <f>PBK!C41</f>
        <v>0</v>
      </c>
      <c r="D69" s="728">
        <f>PBK!D41</f>
        <v>0</v>
      </c>
      <c r="E69" s="729"/>
      <c r="G69" s="710" t="s">
        <v>39</v>
      </c>
      <c r="H69" s="710"/>
      <c r="I69" s="730">
        <f>PBK!C46</f>
        <v>0</v>
      </c>
      <c r="J69" s="730"/>
      <c r="K69" s="730"/>
      <c r="L69" s="730"/>
      <c r="M69" s="730"/>
      <c r="N69" s="731">
        <f>D69</f>
        <v>0</v>
      </c>
      <c r="O69" s="710"/>
    </row>
    <row r="70" spans="1:16" s="33" customFormat="1">
      <c r="C70" s="53" t="s">
        <v>45</v>
      </c>
      <c r="D70" s="34"/>
      <c r="E70" s="34"/>
      <c r="K70" s="53" t="s">
        <v>45</v>
      </c>
    </row>
    <row r="71" spans="1:16" s="33" customFormat="1">
      <c r="C71" s="34"/>
      <c r="D71" s="34"/>
      <c r="E71" s="34"/>
    </row>
    <row r="72" spans="1:16" s="33" customFormat="1">
      <c r="A72" s="710" t="s">
        <v>15</v>
      </c>
      <c r="B72" s="710"/>
      <c r="C72" s="34">
        <f>PBK!C44</f>
        <v>0</v>
      </c>
      <c r="D72" s="34"/>
      <c r="E72" s="34"/>
      <c r="G72" s="710"/>
      <c r="H72" s="710"/>
      <c r="I72" s="33">
        <f>PBK!C49</f>
        <v>0</v>
      </c>
    </row>
    <row r="73" spans="1:16" s="33" customFormat="1">
      <c r="C73" s="34"/>
      <c r="D73" s="34"/>
      <c r="E73" s="34"/>
    </row>
    <row r="74" spans="1:16" s="33" customFormat="1">
      <c r="C74" s="34"/>
      <c r="D74" s="34"/>
      <c r="E74" s="34"/>
    </row>
    <row r="75" spans="1:16" s="33" customFormat="1">
      <c r="C75" s="34"/>
      <c r="D75" s="34"/>
      <c r="E75" s="34"/>
    </row>
    <row r="76" spans="1:16" s="33" customFormat="1">
      <c r="C76" s="34"/>
      <c r="D76" s="34"/>
      <c r="E76" s="34"/>
    </row>
    <row r="77" spans="1:16" s="33" customFormat="1">
      <c r="C77" s="34"/>
      <c r="D77" s="34"/>
      <c r="E77" s="34"/>
    </row>
    <row r="78" spans="1:16" s="33" customFormat="1">
      <c r="C78" s="34"/>
      <c r="D78" s="34"/>
      <c r="E78" s="34"/>
    </row>
    <row r="79" spans="1:16" s="33" customFormat="1">
      <c r="C79" s="34"/>
      <c r="D79" s="34"/>
      <c r="E79" s="34"/>
    </row>
    <row r="80" spans="1:16" s="33" customFormat="1">
      <c r="C80" s="34"/>
      <c r="D80" s="34"/>
      <c r="E80" s="34"/>
    </row>
    <row r="81" spans="3:5" s="33" customFormat="1">
      <c r="C81" s="34"/>
      <c r="D81" s="34"/>
      <c r="E81" s="34"/>
    </row>
    <row r="82" spans="3:5" s="33" customFormat="1">
      <c r="C82" s="34"/>
      <c r="D82" s="34"/>
      <c r="E82" s="34"/>
    </row>
    <row r="83" spans="3:5" s="33" customFormat="1">
      <c r="C83" s="34"/>
      <c r="D83" s="34"/>
      <c r="E83" s="34"/>
    </row>
    <row r="84" spans="3:5" s="33" customFormat="1">
      <c r="C84" s="34"/>
      <c r="D84" s="34"/>
      <c r="E84" s="34"/>
    </row>
    <row r="85" spans="3:5" s="33" customFormat="1">
      <c r="C85" s="34"/>
      <c r="D85" s="34"/>
      <c r="E85" s="34"/>
    </row>
    <row r="86" spans="3:5" s="33" customFormat="1">
      <c r="C86" s="34"/>
      <c r="D86" s="34"/>
      <c r="E86" s="34"/>
    </row>
    <row r="87" spans="3:5" s="33" customFormat="1">
      <c r="C87" s="34"/>
      <c r="D87" s="34"/>
      <c r="E87" s="34"/>
    </row>
    <row r="88" spans="3:5" s="33" customFormat="1">
      <c r="C88" s="34"/>
      <c r="D88" s="34"/>
      <c r="E88" s="34"/>
    </row>
    <row r="89" spans="3:5" s="33" customFormat="1">
      <c r="C89" s="34"/>
      <c r="D89" s="34"/>
      <c r="E89" s="34"/>
    </row>
    <row r="90" spans="3:5" s="33" customFormat="1">
      <c r="C90" s="34"/>
      <c r="D90" s="34"/>
      <c r="E90" s="34"/>
    </row>
    <row r="91" spans="3:5" s="33" customFormat="1">
      <c r="C91" s="34"/>
      <c r="D91" s="34"/>
      <c r="E91" s="34"/>
    </row>
    <row r="92" spans="3:5" s="33" customFormat="1">
      <c r="C92" s="34"/>
      <c r="D92" s="34"/>
      <c r="E92" s="34"/>
    </row>
    <row r="93" spans="3:5" s="33" customFormat="1">
      <c r="C93" s="34"/>
      <c r="D93" s="34"/>
      <c r="E93" s="34"/>
    </row>
    <row r="94" spans="3:5" s="33" customFormat="1">
      <c r="C94" s="34"/>
      <c r="D94" s="34"/>
      <c r="E94" s="34"/>
    </row>
    <row r="95" spans="3:5" s="33" customFormat="1">
      <c r="C95" s="34"/>
      <c r="D95" s="34"/>
      <c r="E95" s="34"/>
    </row>
    <row r="96" spans="3:5" s="33" customFormat="1">
      <c r="C96" s="34"/>
      <c r="D96" s="34"/>
      <c r="E96" s="34"/>
    </row>
    <row r="97" spans="3:5" s="33" customFormat="1">
      <c r="C97" s="34"/>
      <c r="D97" s="34"/>
      <c r="E97" s="34"/>
    </row>
    <row r="98" spans="3:5" s="33" customFormat="1">
      <c r="C98" s="34"/>
      <c r="D98" s="34"/>
      <c r="E98" s="34"/>
    </row>
    <row r="99" spans="3:5" s="33" customFormat="1">
      <c r="C99" s="34"/>
      <c r="D99" s="34"/>
      <c r="E99" s="34"/>
    </row>
    <row r="100" spans="3:5" s="33" customFormat="1">
      <c r="C100" s="34"/>
      <c r="D100" s="34"/>
      <c r="E100" s="34"/>
    </row>
    <row r="101" spans="3:5" s="33" customFormat="1">
      <c r="C101" s="34"/>
      <c r="D101" s="34"/>
      <c r="E101" s="34"/>
    </row>
    <row r="102" spans="3:5" s="33" customFormat="1">
      <c r="C102" s="34"/>
      <c r="D102" s="34"/>
      <c r="E102" s="34"/>
    </row>
    <row r="103" spans="3:5" s="33" customFormat="1">
      <c r="C103" s="34"/>
      <c r="D103" s="34"/>
      <c r="E103" s="34"/>
    </row>
    <row r="104" spans="3:5" s="33" customFormat="1">
      <c r="C104" s="34"/>
      <c r="D104" s="34"/>
      <c r="E104" s="34"/>
    </row>
    <row r="105" spans="3:5" s="33" customFormat="1">
      <c r="C105" s="34"/>
      <c r="D105" s="34"/>
      <c r="E105" s="34"/>
    </row>
    <row r="106" spans="3:5" s="33" customFormat="1">
      <c r="C106" s="34"/>
      <c r="D106" s="34"/>
      <c r="E106" s="34"/>
    </row>
    <row r="107" spans="3:5" s="33" customFormat="1">
      <c r="C107" s="34"/>
      <c r="D107" s="34"/>
      <c r="E107" s="34"/>
    </row>
    <row r="108" spans="3:5" s="33" customFormat="1">
      <c r="C108" s="34"/>
      <c r="D108" s="34"/>
      <c r="E108" s="34"/>
    </row>
    <row r="109" spans="3:5" s="33" customFormat="1">
      <c r="C109" s="34"/>
      <c r="D109" s="34"/>
      <c r="E109" s="34"/>
    </row>
    <row r="110" spans="3:5" s="33" customFormat="1">
      <c r="C110" s="34"/>
      <c r="D110" s="34"/>
      <c r="E110" s="34"/>
    </row>
    <row r="111" spans="3:5" s="33" customFormat="1">
      <c r="C111" s="34"/>
      <c r="D111" s="34"/>
      <c r="E111" s="34"/>
    </row>
    <row r="112" spans="3:5" s="33" customFormat="1">
      <c r="C112" s="34"/>
      <c r="D112" s="34"/>
      <c r="E112" s="34"/>
    </row>
    <row r="113" spans="3:5" s="33" customFormat="1">
      <c r="C113" s="34"/>
      <c r="D113" s="34"/>
      <c r="E113" s="34"/>
    </row>
    <row r="114" spans="3:5" s="33" customFormat="1">
      <c r="C114" s="34"/>
      <c r="D114" s="34"/>
      <c r="E114" s="34"/>
    </row>
    <row r="115" spans="3:5" s="33" customFormat="1">
      <c r="C115" s="34"/>
      <c r="D115" s="34"/>
      <c r="E115" s="34"/>
    </row>
    <row r="116" spans="3:5" s="33" customFormat="1">
      <c r="C116" s="34"/>
      <c r="D116" s="34"/>
      <c r="E116" s="34"/>
    </row>
    <row r="117" spans="3:5" s="33" customFormat="1">
      <c r="C117" s="34"/>
      <c r="D117" s="34"/>
      <c r="E117" s="34"/>
    </row>
    <row r="118" spans="3:5" s="33" customFormat="1">
      <c r="C118" s="34"/>
      <c r="D118" s="34"/>
      <c r="E118" s="34"/>
    </row>
    <row r="119" spans="3:5" s="33" customFormat="1">
      <c r="C119" s="34"/>
      <c r="D119" s="34"/>
      <c r="E119" s="34"/>
    </row>
    <row r="120" spans="3:5" s="33" customFormat="1">
      <c r="C120" s="34"/>
      <c r="D120" s="34"/>
      <c r="E120" s="34"/>
    </row>
    <row r="121" spans="3:5" s="33" customFormat="1">
      <c r="C121" s="34"/>
      <c r="D121" s="34"/>
      <c r="E121" s="34"/>
    </row>
    <row r="122" spans="3:5" s="33" customFormat="1">
      <c r="C122" s="34"/>
      <c r="D122" s="34"/>
      <c r="E122" s="34"/>
    </row>
    <row r="123" spans="3:5" s="33" customFormat="1">
      <c r="C123" s="34"/>
      <c r="D123" s="34"/>
      <c r="E123" s="34"/>
    </row>
    <row r="124" spans="3:5" s="33" customFormat="1">
      <c r="C124" s="34"/>
      <c r="D124" s="34"/>
      <c r="E124" s="34"/>
    </row>
    <row r="125" spans="3:5" s="33" customFormat="1">
      <c r="C125" s="34"/>
      <c r="D125" s="34"/>
      <c r="E125" s="34"/>
    </row>
    <row r="126" spans="3:5" s="33" customFormat="1">
      <c r="C126" s="34"/>
      <c r="D126" s="34"/>
      <c r="E126" s="34"/>
    </row>
    <row r="127" spans="3:5" s="33" customFormat="1">
      <c r="C127" s="34"/>
      <c r="D127" s="34"/>
      <c r="E127" s="34"/>
    </row>
    <row r="128" spans="3:5" s="33" customFormat="1">
      <c r="C128" s="34"/>
      <c r="D128" s="34"/>
      <c r="E128" s="34"/>
    </row>
    <row r="129" spans="3:5" s="33" customFormat="1">
      <c r="C129" s="34"/>
      <c r="D129" s="34"/>
      <c r="E129" s="34"/>
    </row>
    <row r="130" spans="3:5" s="33" customFormat="1">
      <c r="C130" s="34"/>
      <c r="D130" s="34"/>
      <c r="E130" s="34"/>
    </row>
    <row r="131" spans="3:5" s="33" customFormat="1">
      <c r="C131" s="34"/>
      <c r="D131" s="34"/>
      <c r="E131" s="34"/>
    </row>
    <row r="132" spans="3:5" s="33" customFormat="1">
      <c r="C132" s="34"/>
      <c r="D132" s="34"/>
      <c r="E132" s="34"/>
    </row>
    <row r="133" spans="3:5" s="33" customFormat="1">
      <c r="C133" s="34"/>
      <c r="D133" s="34"/>
      <c r="E133" s="34"/>
    </row>
    <row r="134" spans="3:5" s="33" customFormat="1">
      <c r="C134" s="34"/>
      <c r="D134" s="34"/>
      <c r="E134" s="34"/>
    </row>
    <row r="135" spans="3:5" s="33" customFormat="1">
      <c r="C135" s="34"/>
      <c r="D135" s="34"/>
      <c r="E135" s="34"/>
    </row>
    <row r="136" spans="3:5" s="33" customFormat="1">
      <c r="C136" s="34"/>
      <c r="D136" s="34"/>
      <c r="E136" s="34"/>
    </row>
    <row r="137" spans="3:5" s="33" customFormat="1">
      <c r="C137" s="34"/>
      <c r="D137" s="34"/>
      <c r="E137" s="34"/>
    </row>
    <row r="138" spans="3:5" s="33" customFormat="1">
      <c r="C138" s="34"/>
      <c r="D138" s="34"/>
      <c r="E138" s="34"/>
    </row>
    <row r="139" spans="3:5" s="33" customFormat="1">
      <c r="C139" s="34"/>
      <c r="D139" s="34"/>
      <c r="E139" s="34"/>
    </row>
    <row r="140" spans="3:5" s="33" customFormat="1">
      <c r="C140" s="34"/>
      <c r="D140" s="34"/>
      <c r="E140" s="34"/>
    </row>
    <row r="141" spans="3:5" s="33" customFormat="1">
      <c r="C141" s="34"/>
      <c r="D141" s="34"/>
      <c r="E141" s="34"/>
    </row>
    <row r="142" spans="3:5" s="33" customFormat="1">
      <c r="C142" s="34"/>
      <c r="D142" s="34"/>
      <c r="E142" s="34"/>
    </row>
    <row r="143" spans="3:5" s="33" customFormat="1">
      <c r="C143" s="34"/>
      <c r="D143" s="34"/>
      <c r="E143" s="34"/>
    </row>
    <row r="144" spans="3:5" s="33" customFormat="1">
      <c r="C144" s="34"/>
      <c r="D144" s="34"/>
      <c r="E144" s="34"/>
    </row>
    <row r="145" spans="3:5" s="33" customFormat="1">
      <c r="C145" s="34"/>
      <c r="D145" s="34"/>
      <c r="E145" s="34"/>
    </row>
    <row r="146" spans="3:5" s="33" customFormat="1">
      <c r="C146" s="34"/>
      <c r="D146" s="34"/>
      <c r="E146" s="34"/>
    </row>
    <row r="147" spans="3:5" s="33" customFormat="1">
      <c r="C147" s="34"/>
      <c r="D147" s="34"/>
      <c r="E147" s="34"/>
    </row>
    <row r="148" spans="3:5" s="33" customFormat="1">
      <c r="C148" s="34"/>
      <c r="D148" s="34"/>
      <c r="E148" s="34"/>
    </row>
    <row r="149" spans="3:5" s="33" customFormat="1">
      <c r="C149" s="34"/>
      <c r="D149" s="34"/>
      <c r="E149" s="34"/>
    </row>
    <row r="150" spans="3:5" s="33" customFormat="1">
      <c r="C150" s="34"/>
      <c r="D150" s="34"/>
      <c r="E150" s="34"/>
    </row>
    <row r="151" spans="3:5" s="33" customFormat="1">
      <c r="C151" s="34"/>
      <c r="D151" s="34"/>
      <c r="E151" s="34"/>
    </row>
    <row r="152" spans="3:5" s="33" customFormat="1">
      <c r="C152" s="34"/>
      <c r="D152" s="34"/>
      <c r="E152" s="34"/>
    </row>
    <row r="153" spans="3:5" s="33" customFormat="1">
      <c r="C153" s="34"/>
      <c r="D153" s="34"/>
      <c r="E153" s="34"/>
    </row>
    <row r="154" spans="3:5" s="33" customFormat="1">
      <c r="C154" s="34"/>
      <c r="D154" s="34"/>
      <c r="E154" s="34"/>
    </row>
    <row r="155" spans="3:5" s="33" customFormat="1">
      <c r="C155" s="34"/>
      <c r="D155" s="34"/>
      <c r="E155" s="34"/>
    </row>
    <row r="156" spans="3:5" s="33" customFormat="1">
      <c r="C156" s="34"/>
      <c r="D156" s="34"/>
      <c r="E156" s="34"/>
    </row>
    <row r="157" spans="3:5" s="33" customFormat="1">
      <c r="C157" s="34"/>
      <c r="D157" s="34"/>
      <c r="E157" s="34"/>
    </row>
    <row r="158" spans="3:5" s="33" customFormat="1">
      <c r="C158" s="34"/>
      <c r="D158" s="34"/>
      <c r="E158" s="34"/>
    </row>
    <row r="159" spans="3:5" s="33" customFormat="1">
      <c r="C159" s="34"/>
      <c r="D159" s="34"/>
      <c r="E159" s="34"/>
    </row>
    <row r="160" spans="3:5" s="33" customFormat="1">
      <c r="C160" s="34"/>
      <c r="D160" s="34"/>
      <c r="E160" s="34"/>
    </row>
    <row r="161" spans="3:5" s="33" customFormat="1">
      <c r="C161" s="34"/>
      <c r="D161" s="34"/>
      <c r="E161" s="34"/>
    </row>
    <row r="162" spans="3:5" s="33" customFormat="1">
      <c r="C162" s="34"/>
      <c r="D162" s="34"/>
      <c r="E162" s="34"/>
    </row>
    <row r="163" spans="3:5" s="33" customFormat="1">
      <c r="C163" s="34"/>
      <c r="D163" s="34"/>
      <c r="E163" s="34"/>
    </row>
    <row r="164" spans="3:5" s="33" customFormat="1">
      <c r="C164" s="34"/>
      <c r="D164" s="34"/>
      <c r="E164" s="34"/>
    </row>
    <row r="165" spans="3:5" s="33" customFormat="1">
      <c r="C165" s="34"/>
      <c r="D165" s="34"/>
      <c r="E165" s="34"/>
    </row>
    <row r="166" spans="3:5" s="33" customFormat="1">
      <c r="C166" s="34"/>
      <c r="D166" s="34"/>
      <c r="E166" s="34"/>
    </row>
    <row r="167" spans="3:5" s="33" customFormat="1">
      <c r="C167" s="34"/>
      <c r="D167" s="34"/>
      <c r="E167" s="34"/>
    </row>
    <row r="168" spans="3:5" s="33" customFormat="1">
      <c r="C168" s="34"/>
      <c r="D168" s="34"/>
      <c r="E168" s="34"/>
    </row>
    <row r="169" spans="3:5" s="33" customFormat="1">
      <c r="C169" s="34"/>
      <c r="D169" s="34"/>
      <c r="E169" s="34"/>
    </row>
    <row r="170" spans="3:5" s="33" customFormat="1">
      <c r="C170" s="34"/>
      <c r="D170" s="34"/>
      <c r="E170" s="34"/>
    </row>
    <row r="171" spans="3:5" s="33" customFormat="1">
      <c r="C171" s="34"/>
      <c r="D171" s="34"/>
      <c r="E171" s="34"/>
    </row>
    <row r="172" spans="3:5" s="33" customFormat="1">
      <c r="C172" s="34"/>
      <c r="D172" s="34"/>
      <c r="E172" s="34"/>
    </row>
    <row r="173" spans="3:5" s="33" customFormat="1">
      <c r="C173" s="34"/>
      <c r="D173" s="34"/>
      <c r="E173" s="34"/>
    </row>
    <row r="174" spans="3:5" s="33" customFormat="1">
      <c r="C174" s="34"/>
      <c r="D174" s="34"/>
      <c r="E174" s="34"/>
    </row>
    <row r="175" spans="3:5" s="33" customFormat="1">
      <c r="C175" s="34"/>
      <c r="D175" s="34"/>
      <c r="E175" s="34"/>
    </row>
    <row r="176" spans="3:5" s="33" customFormat="1">
      <c r="C176" s="34"/>
      <c r="D176" s="34"/>
      <c r="E176" s="34"/>
    </row>
    <row r="177" spans="3:5" s="33" customFormat="1">
      <c r="C177" s="34"/>
      <c r="D177" s="34"/>
      <c r="E177" s="34"/>
    </row>
    <row r="178" spans="3:5" s="33" customFormat="1">
      <c r="C178" s="34"/>
      <c r="D178" s="34"/>
      <c r="E178" s="34"/>
    </row>
    <row r="179" spans="3:5" s="33" customFormat="1">
      <c r="C179" s="34"/>
      <c r="D179" s="34"/>
      <c r="E179" s="34"/>
    </row>
    <row r="180" spans="3:5" s="33" customFormat="1">
      <c r="C180" s="34"/>
      <c r="D180" s="34"/>
      <c r="E180" s="34"/>
    </row>
    <row r="181" spans="3:5" s="33" customFormat="1">
      <c r="C181" s="34"/>
      <c r="D181" s="34"/>
      <c r="E181" s="34"/>
    </row>
    <row r="182" spans="3:5" s="33" customFormat="1">
      <c r="C182" s="34"/>
      <c r="D182" s="34"/>
      <c r="E182" s="34"/>
    </row>
    <row r="183" spans="3:5" s="33" customFormat="1">
      <c r="C183" s="34"/>
      <c r="D183" s="34"/>
      <c r="E183" s="34"/>
    </row>
    <row r="184" spans="3:5" s="33" customFormat="1">
      <c r="C184" s="34"/>
      <c r="D184" s="34"/>
      <c r="E184" s="34"/>
    </row>
    <row r="185" spans="3:5" s="33" customFormat="1">
      <c r="C185" s="34"/>
      <c r="D185" s="34"/>
      <c r="E185" s="34"/>
    </row>
    <row r="186" spans="3:5" s="33" customFormat="1">
      <c r="C186" s="34"/>
      <c r="D186" s="34"/>
      <c r="E186" s="34"/>
    </row>
    <row r="187" spans="3:5" s="33" customFormat="1">
      <c r="C187" s="34"/>
      <c r="D187" s="34"/>
      <c r="E187" s="34"/>
    </row>
    <row r="188" spans="3:5" s="33" customFormat="1">
      <c r="C188" s="34"/>
      <c r="D188" s="34"/>
      <c r="E188" s="34"/>
    </row>
    <row r="189" spans="3:5" s="33" customFormat="1">
      <c r="C189" s="34"/>
      <c r="D189" s="34"/>
      <c r="E189" s="34"/>
    </row>
    <row r="190" spans="3:5" s="33" customFormat="1">
      <c r="C190" s="34"/>
      <c r="D190" s="34"/>
      <c r="E190" s="34"/>
    </row>
    <row r="191" spans="3:5" s="33" customFormat="1">
      <c r="C191" s="34"/>
      <c r="D191" s="34"/>
      <c r="E191" s="34"/>
    </row>
    <row r="192" spans="3:5" s="33" customFormat="1">
      <c r="C192" s="34"/>
      <c r="D192" s="34"/>
      <c r="E192" s="34"/>
    </row>
    <row r="193" spans="3:5" s="33" customFormat="1">
      <c r="C193" s="34"/>
      <c r="D193" s="34"/>
      <c r="E193" s="34"/>
    </row>
    <row r="194" spans="3:5" s="33" customFormat="1">
      <c r="C194" s="34"/>
      <c r="D194" s="34"/>
      <c r="E194" s="34"/>
    </row>
    <row r="195" spans="3:5" s="33" customFormat="1">
      <c r="C195" s="34"/>
      <c r="D195" s="34"/>
      <c r="E195" s="34"/>
    </row>
    <row r="196" spans="3:5" s="33" customFormat="1">
      <c r="C196" s="34"/>
      <c r="D196" s="34"/>
      <c r="E196" s="34"/>
    </row>
    <row r="197" spans="3:5" s="33" customFormat="1">
      <c r="C197" s="34"/>
      <c r="D197" s="34"/>
      <c r="E197" s="34"/>
    </row>
    <row r="198" spans="3:5" s="33" customFormat="1">
      <c r="C198" s="34"/>
      <c r="D198" s="34"/>
      <c r="E198" s="34"/>
    </row>
    <row r="199" spans="3:5" s="33" customFormat="1">
      <c r="C199" s="34"/>
      <c r="D199" s="34"/>
      <c r="E199" s="34"/>
    </row>
    <row r="200" spans="3:5" s="33" customFormat="1">
      <c r="C200" s="34"/>
      <c r="D200" s="34"/>
      <c r="E200" s="34"/>
    </row>
    <row r="201" spans="3:5" s="33" customFormat="1">
      <c r="C201" s="34"/>
      <c r="D201" s="34"/>
      <c r="E201" s="34"/>
    </row>
    <row r="202" spans="3:5" s="33" customFormat="1">
      <c r="C202" s="34"/>
      <c r="D202" s="34"/>
      <c r="E202" s="34"/>
    </row>
    <row r="203" spans="3:5" s="33" customFormat="1">
      <c r="C203" s="34"/>
      <c r="D203" s="34"/>
      <c r="E203" s="34"/>
    </row>
    <row r="204" spans="3:5" s="33" customFormat="1">
      <c r="C204" s="34"/>
      <c r="D204" s="34"/>
      <c r="E204" s="34"/>
    </row>
    <row r="205" spans="3:5" s="33" customFormat="1">
      <c r="C205" s="34"/>
      <c r="D205" s="34"/>
      <c r="E205" s="34"/>
    </row>
    <row r="206" spans="3:5" s="33" customFormat="1">
      <c r="C206" s="34"/>
      <c r="D206" s="34"/>
      <c r="E206" s="34"/>
    </row>
    <row r="207" spans="3:5" s="33" customFormat="1">
      <c r="C207" s="34"/>
      <c r="D207" s="34"/>
      <c r="E207" s="34"/>
    </row>
    <row r="208" spans="3:5" s="33" customFormat="1">
      <c r="C208" s="34"/>
      <c r="D208" s="34"/>
      <c r="E208" s="34"/>
    </row>
    <row r="209" spans="3:5" s="33" customFormat="1">
      <c r="C209" s="34"/>
      <c r="D209" s="34"/>
      <c r="E209" s="34"/>
    </row>
    <row r="210" spans="3:5" s="33" customFormat="1">
      <c r="C210" s="34"/>
      <c r="D210" s="34"/>
      <c r="E210" s="34"/>
    </row>
    <row r="211" spans="3:5" s="33" customFormat="1">
      <c r="C211" s="34"/>
      <c r="D211" s="34"/>
      <c r="E211" s="34"/>
    </row>
    <row r="212" spans="3:5" s="33" customFormat="1">
      <c r="C212" s="34"/>
      <c r="D212" s="34"/>
      <c r="E212" s="34"/>
    </row>
    <row r="213" spans="3:5" s="33" customFormat="1">
      <c r="C213" s="34"/>
      <c r="D213" s="34"/>
      <c r="E213" s="34"/>
    </row>
    <row r="214" spans="3:5" s="33" customFormat="1">
      <c r="C214" s="34"/>
      <c r="D214" s="34"/>
      <c r="E214" s="34"/>
    </row>
    <row r="215" spans="3:5" s="33" customFormat="1">
      <c r="C215" s="34"/>
      <c r="D215" s="34"/>
      <c r="E215" s="34"/>
    </row>
    <row r="216" spans="3:5" s="33" customFormat="1">
      <c r="C216" s="34"/>
      <c r="D216" s="34"/>
      <c r="E216" s="34"/>
    </row>
    <row r="217" spans="3:5" s="33" customFormat="1">
      <c r="C217" s="34"/>
      <c r="D217" s="34"/>
      <c r="E217" s="34"/>
    </row>
    <row r="218" spans="3:5" s="33" customFormat="1">
      <c r="C218" s="34"/>
      <c r="D218" s="34"/>
      <c r="E218" s="34"/>
    </row>
    <row r="219" spans="3:5" s="33" customFormat="1">
      <c r="C219" s="34"/>
      <c r="D219" s="34"/>
      <c r="E219" s="34"/>
    </row>
    <row r="220" spans="3:5" s="33" customFormat="1">
      <c r="C220" s="34"/>
      <c r="D220" s="34"/>
      <c r="E220" s="34"/>
    </row>
    <row r="221" spans="3:5" s="33" customFormat="1">
      <c r="C221" s="34"/>
      <c r="D221" s="34"/>
      <c r="E221" s="34"/>
    </row>
    <row r="222" spans="3:5" s="33" customFormat="1">
      <c r="C222" s="34"/>
      <c r="D222" s="34"/>
      <c r="E222" s="34"/>
    </row>
    <row r="223" spans="3:5" s="33" customFormat="1">
      <c r="C223" s="34"/>
      <c r="D223" s="34"/>
      <c r="E223" s="34"/>
    </row>
    <row r="224" spans="3:5" s="33" customFormat="1">
      <c r="C224" s="34"/>
      <c r="D224" s="34"/>
      <c r="E224" s="34"/>
    </row>
    <row r="225" spans="3:5" s="33" customFormat="1">
      <c r="C225" s="34"/>
      <c r="D225" s="34"/>
      <c r="E225" s="34"/>
    </row>
    <row r="226" spans="3:5" s="33" customFormat="1">
      <c r="C226" s="34"/>
      <c r="D226" s="34"/>
      <c r="E226" s="34"/>
    </row>
    <row r="227" spans="3:5" s="33" customFormat="1">
      <c r="C227" s="34"/>
      <c r="D227" s="34"/>
      <c r="E227" s="34"/>
    </row>
    <row r="228" spans="3:5" s="33" customFormat="1">
      <c r="C228" s="34"/>
      <c r="D228" s="34"/>
      <c r="E228" s="34"/>
    </row>
    <row r="229" spans="3:5" s="33" customFormat="1">
      <c r="C229" s="34"/>
      <c r="D229" s="34"/>
      <c r="E229" s="34"/>
    </row>
    <row r="230" spans="3:5" s="33" customFormat="1">
      <c r="C230" s="34"/>
      <c r="D230" s="34"/>
      <c r="E230" s="34"/>
    </row>
    <row r="231" spans="3:5" s="33" customFormat="1">
      <c r="C231" s="34"/>
      <c r="D231" s="34"/>
      <c r="E231" s="34"/>
    </row>
    <row r="232" spans="3:5" s="33" customFormat="1">
      <c r="C232" s="34"/>
      <c r="D232" s="34"/>
      <c r="E232" s="34"/>
    </row>
    <row r="233" spans="3:5" s="33" customFormat="1">
      <c r="C233" s="34"/>
      <c r="D233" s="34"/>
      <c r="E233" s="34"/>
    </row>
    <row r="234" spans="3:5" s="33" customFormat="1">
      <c r="C234" s="34"/>
      <c r="D234" s="34"/>
      <c r="E234" s="34"/>
    </row>
    <row r="235" spans="3:5" s="33" customFormat="1">
      <c r="C235" s="34"/>
      <c r="D235" s="34"/>
      <c r="E235" s="34"/>
    </row>
    <row r="236" spans="3:5" s="33" customFormat="1">
      <c r="C236" s="34"/>
      <c r="D236" s="34"/>
      <c r="E236" s="34"/>
    </row>
    <row r="237" spans="3:5" s="33" customFormat="1">
      <c r="C237" s="34"/>
      <c r="D237" s="34"/>
      <c r="E237" s="34"/>
    </row>
    <row r="238" spans="3:5" s="33" customFormat="1">
      <c r="C238" s="34"/>
      <c r="D238" s="34"/>
      <c r="E238" s="34"/>
    </row>
    <row r="239" spans="3:5" s="33" customFormat="1">
      <c r="C239" s="34"/>
      <c r="D239" s="34"/>
      <c r="E239" s="34"/>
    </row>
    <row r="240" spans="3:5" s="33" customFormat="1">
      <c r="C240" s="34"/>
      <c r="D240" s="34"/>
      <c r="E240" s="34"/>
    </row>
    <row r="241" spans="3:5" s="33" customFormat="1">
      <c r="C241" s="34"/>
      <c r="D241" s="34"/>
      <c r="E241" s="34"/>
    </row>
    <row r="242" spans="3:5" s="33" customFormat="1">
      <c r="C242" s="34"/>
      <c r="D242" s="34"/>
      <c r="E242" s="34"/>
    </row>
    <row r="243" spans="3:5" s="33" customFormat="1">
      <c r="C243" s="34"/>
      <c r="D243" s="34"/>
      <c r="E243" s="34"/>
    </row>
    <row r="244" spans="3:5" s="33" customFormat="1">
      <c r="C244" s="34"/>
      <c r="D244" s="34"/>
      <c r="E244" s="34"/>
    </row>
    <row r="245" spans="3:5" s="33" customFormat="1">
      <c r="C245" s="34"/>
      <c r="D245" s="34"/>
      <c r="E245" s="34"/>
    </row>
    <row r="246" spans="3:5" s="33" customFormat="1">
      <c r="C246" s="34"/>
      <c r="D246" s="34"/>
      <c r="E246" s="34"/>
    </row>
    <row r="247" spans="3:5" s="33" customFormat="1">
      <c r="C247" s="34"/>
      <c r="D247" s="34"/>
      <c r="E247" s="34"/>
    </row>
    <row r="248" spans="3:5" s="33" customFormat="1">
      <c r="C248" s="34"/>
      <c r="D248" s="34"/>
      <c r="E248" s="34"/>
    </row>
    <row r="249" spans="3:5" s="33" customFormat="1">
      <c r="C249" s="34"/>
      <c r="D249" s="34"/>
      <c r="E249" s="34"/>
    </row>
    <row r="250" spans="3:5" s="33" customFormat="1">
      <c r="C250" s="34"/>
      <c r="D250" s="34"/>
      <c r="E250" s="34"/>
    </row>
    <row r="251" spans="3:5" s="33" customFormat="1">
      <c r="C251" s="34"/>
      <c r="D251" s="34"/>
      <c r="E251" s="34"/>
    </row>
    <row r="252" spans="3:5" s="33" customFormat="1">
      <c r="C252" s="34"/>
      <c r="D252" s="34"/>
      <c r="E252" s="34"/>
    </row>
    <row r="253" spans="3:5" s="33" customFormat="1">
      <c r="C253" s="34"/>
      <c r="D253" s="34"/>
      <c r="E253" s="34"/>
    </row>
    <row r="254" spans="3:5" s="33" customFormat="1">
      <c r="C254" s="34"/>
      <c r="D254" s="34"/>
      <c r="E254" s="34"/>
    </row>
    <row r="255" spans="3:5" s="33" customFormat="1">
      <c r="C255" s="34"/>
      <c r="D255" s="34"/>
      <c r="E255" s="34"/>
    </row>
    <row r="256" spans="3:5" s="33" customFormat="1">
      <c r="C256" s="34"/>
      <c r="D256" s="34"/>
      <c r="E256" s="34"/>
    </row>
    <row r="257" spans="3:5" s="33" customFormat="1">
      <c r="C257" s="34"/>
      <c r="D257" s="34"/>
      <c r="E257" s="34"/>
    </row>
    <row r="258" spans="3:5" s="33" customFormat="1">
      <c r="C258" s="34"/>
      <c r="D258" s="34"/>
      <c r="E258" s="34"/>
    </row>
    <row r="259" spans="3:5" s="33" customFormat="1">
      <c r="C259" s="34"/>
      <c r="D259" s="34"/>
      <c r="E259" s="34"/>
    </row>
    <row r="260" spans="3:5" s="33" customFormat="1">
      <c r="C260" s="34"/>
      <c r="D260" s="34"/>
      <c r="E260" s="34"/>
    </row>
    <row r="261" spans="3:5" s="33" customFormat="1">
      <c r="C261" s="34"/>
      <c r="D261" s="34"/>
      <c r="E261" s="34"/>
    </row>
    <row r="262" spans="3:5" s="33" customFormat="1">
      <c r="C262" s="34"/>
      <c r="D262" s="34"/>
      <c r="E262" s="34"/>
    </row>
    <row r="263" spans="3:5" s="33" customFormat="1">
      <c r="C263" s="34"/>
      <c r="D263" s="34"/>
      <c r="E263" s="34"/>
    </row>
    <row r="264" spans="3:5" s="33" customFormat="1">
      <c r="C264" s="34"/>
      <c r="D264" s="34"/>
      <c r="E264" s="34"/>
    </row>
    <row r="265" spans="3:5" s="33" customFormat="1">
      <c r="C265" s="34"/>
      <c r="D265" s="34"/>
      <c r="E265" s="34"/>
    </row>
    <row r="266" spans="3:5" s="33" customFormat="1">
      <c r="C266" s="34"/>
      <c r="D266" s="34"/>
      <c r="E266" s="34"/>
    </row>
    <row r="267" spans="3:5" s="33" customFormat="1">
      <c r="C267" s="34"/>
      <c r="D267" s="34"/>
      <c r="E267" s="34"/>
    </row>
    <row r="268" spans="3:5" s="33" customFormat="1">
      <c r="C268" s="34"/>
      <c r="D268" s="34"/>
      <c r="E268" s="34"/>
    </row>
    <row r="269" spans="3:5" s="33" customFormat="1">
      <c r="C269" s="34"/>
      <c r="D269" s="34"/>
      <c r="E269" s="34"/>
    </row>
    <row r="270" spans="3:5" s="33" customFormat="1">
      <c r="C270" s="34"/>
      <c r="D270" s="34"/>
      <c r="E270" s="34"/>
    </row>
    <row r="271" spans="3:5" s="33" customFormat="1">
      <c r="C271" s="34"/>
      <c r="D271" s="34"/>
      <c r="E271" s="34"/>
    </row>
    <row r="272" spans="3:5" s="33" customFormat="1">
      <c r="C272" s="34"/>
      <c r="D272" s="34"/>
      <c r="E272" s="34"/>
    </row>
    <row r="273" spans="3:5" s="33" customFormat="1">
      <c r="C273" s="34"/>
      <c r="D273" s="34"/>
      <c r="E273" s="34"/>
    </row>
    <row r="274" spans="3:5" s="33" customFormat="1">
      <c r="C274" s="34"/>
      <c r="D274" s="34"/>
      <c r="E274" s="34"/>
    </row>
    <row r="275" spans="3:5" s="33" customFormat="1">
      <c r="C275" s="34"/>
      <c r="D275" s="34"/>
      <c r="E275" s="34"/>
    </row>
    <row r="276" spans="3:5" s="33" customFormat="1">
      <c r="C276" s="34"/>
      <c r="D276" s="34"/>
      <c r="E276" s="34"/>
    </row>
    <row r="277" spans="3:5" s="33" customFormat="1">
      <c r="C277" s="34"/>
      <c r="D277" s="34"/>
      <c r="E277" s="34"/>
    </row>
    <row r="278" spans="3:5" s="33" customFormat="1">
      <c r="C278" s="34"/>
      <c r="D278" s="34"/>
      <c r="E278" s="34"/>
    </row>
    <row r="279" spans="3:5" s="33" customFormat="1">
      <c r="C279" s="34"/>
      <c r="D279" s="34"/>
      <c r="E279" s="34"/>
    </row>
    <row r="280" spans="3:5" s="33" customFormat="1">
      <c r="C280" s="34"/>
      <c r="D280" s="34"/>
      <c r="E280" s="34"/>
    </row>
    <row r="281" spans="3:5" s="33" customFormat="1">
      <c r="C281" s="34"/>
      <c r="D281" s="34"/>
      <c r="E281" s="34"/>
    </row>
    <row r="282" spans="3:5" s="33" customFormat="1">
      <c r="C282" s="34"/>
      <c r="D282" s="34"/>
      <c r="E282" s="34"/>
    </row>
    <row r="283" spans="3:5" s="33" customFormat="1">
      <c r="C283" s="34"/>
      <c r="D283" s="34"/>
      <c r="E283" s="34"/>
    </row>
    <row r="284" spans="3:5" s="33" customFormat="1">
      <c r="C284" s="34"/>
      <c r="D284" s="34"/>
      <c r="E284" s="34"/>
    </row>
    <row r="285" spans="3:5" s="33" customFormat="1">
      <c r="C285" s="34"/>
      <c r="D285" s="34"/>
      <c r="E285" s="34"/>
    </row>
    <row r="286" spans="3:5" s="33" customFormat="1">
      <c r="C286" s="34"/>
      <c r="D286" s="34"/>
      <c r="E286" s="34"/>
    </row>
    <row r="287" spans="3:5" s="33" customFormat="1">
      <c r="C287" s="34"/>
      <c r="D287" s="34"/>
      <c r="E287" s="34"/>
    </row>
    <row r="288" spans="3:5" s="33" customFormat="1">
      <c r="C288" s="34"/>
      <c r="D288" s="34"/>
      <c r="E288" s="34"/>
    </row>
    <row r="289" spans="3:5" s="33" customFormat="1">
      <c r="C289" s="34"/>
      <c r="D289" s="34"/>
      <c r="E289" s="34"/>
    </row>
    <row r="290" spans="3:5" s="33" customFormat="1">
      <c r="C290" s="34"/>
      <c r="D290" s="34"/>
      <c r="E290" s="34"/>
    </row>
    <row r="291" spans="3:5" s="33" customFormat="1">
      <c r="C291" s="34"/>
      <c r="D291" s="34"/>
      <c r="E291" s="34"/>
    </row>
    <row r="292" spans="3:5" s="33" customFormat="1">
      <c r="C292" s="34"/>
      <c r="D292" s="34"/>
      <c r="E292" s="34"/>
    </row>
    <row r="293" spans="3:5" s="33" customFormat="1">
      <c r="C293" s="34"/>
      <c r="D293" s="34"/>
      <c r="E293" s="34"/>
    </row>
    <row r="294" spans="3:5" s="33" customFormat="1">
      <c r="C294" s="34"/>
      <c r="D294" s="34"/>
      <c r="E294" s="34"/>
    </row>
    <row r="295" spans="3:5" s="33" customFormat="1">
      <c r="C295" s="34"/>
      <c r="D295" s="34"/>
      <c r="E295" s="34"/>
    </row>
    <row r="296" spans="3:5" s="33" customFormat="1">
      <c r="C296" s="34"/>
      <c r="D296" s="34"/>
      <c r="E296" s="34"/>
    </row>
    <row r="297" spans="3:5" s="33" customFormat="1">
      <c r="C297" s="34"/>
      <c r="D297" s="34"/>
      <c r="E297" s="34"/>
    </row>
    <row r="298" spans="3:5" s="33" customFormat="1">
      <c r="C298" s="34"/>
      <c r="D298" s="34"/>
      <c r="E298" s="34"/>
    </row>
    <row r="299" spans="3:5" s="33" customFormat="1">
      <c r="C299" s="34"/>
      <c r="D299" s="34"/>
      <c r="E299" s="34"/>
    </row>
    <row r="300" spans="3:5" s="33" customFormat="1">
      <c r="C300" s="34"/>
      <c r="D300" s="34"/>
      <c r="E300" s="34"/>
    </row>
    <row r="301" spans="3:5" s="33" customFormat="1">
      <c r="C301" s="34"/>
      <c r="D301" s="34"/>
      <c r="E301" s="34"/>
    </row>
    <row r="302" spans="3:5" s="33" customFormat="1">
      <c r="C302" s="34"/>
      <c r="D302" s="34"/>
      <c r="E302" s="34"/>
    </row>
    <row r="303" spans="3:5" s="33" customFormat="1">
      <c r="C303" s="34"/>
      <c r="D303" s="34"/>
      <c r="E303" s="34"/>
    </row>
    <row r="304" spans="3:5" s="33" customFormat="1">
      <c r="C304" s="34"/>
      <c r="D304" s="34"/>
      <c r="E304" s="34"/>
    </row>
    <row r="305" spans="3:5" s="33" customFormat="1">
      <c r="C305" s="34"/>
      <c r="D305" s="34"/>
      <c r="E305" s="34"/>
    </row>
    <row r="306" spans="3:5" s="33" customFormat="1">
      <c r="C306" s="34"/>
      <c r="D306" s="34"/>
      <c r="E306" s="34"/>
    </row>
    <row r="307" spans="3:5" s="33" customFormat="1">
      <c r="C307" s="34"/>
      <c r="D307" s="34"/>
      <c r="E307" s="34"/>
    </row>
    <row r="308" spans="3:5" s="33" customFormat="1">
      <c r="C308" s="34"/>
      <c r="D308" s="34"/>
      <c r="E308" s="34"/>
    </row>
    <row r="309" spans="3:5" s="33" customFormat="1">
      <c r="C309" s="34"/>
      <c r="D309" s="34"/>
      <c r="E309" s="34"/>
    </row>
    <row r="310" spans="3:5" s="33" customFormat="1">
      <c r="C310" s="34"/>
      <c r="D310" s="34"/>
      <c r="E310" s="34"/>
    </row>
    <row r="311" spans="3:5" s="33" customFormat="1">
      <c r="C311" s="34"/>
      <c r="D311" s="34"/>
      <c r="E311" s="34"/>
    </row>
    <row r="312" spans="3:5" s="33" customFormat="1">
      <c r="C312" s="34"/>
      <c r="D312" s="34"/>
      <c r="E312" s="34"/>
    </row>
    <row r="313" spans="3:5" s="33" customFormat="1">
      <c r="C313" s="34"/>
      <c r="D313" s="34"/>
      <c r="E313" s="34"/>
    </row>
    <row r="314" spans="3:5" s="33" customFormat="1">
      <c r="C314" s="34"/>
      <c r="D314" s="34"/>
      <c r="E314" s="34"/>
    </row>
    <row r="315" spans="3:5" s="33" customFormat="1">
      <c r="C315" s="34"/>
      <c r="D315" s="34"/>
      <c r="E315" s="34"/>
    </row>
    <row r="316" spans="3:5" s="33" customFormat="1">
      <c r="C316" s="34"/>
      <c r="D316" s="34"/>
      <c r="E316" s="34"/>
    </row>
    <row r="317" spans="3:5" s="33" customFormat="1">
      <c r="C317" s="34"/>
      <c r="D317" s="34"/>
      <c r="E317" s="34"/>
    </row>
    <row r="318" spans="3:5" s="33" customFormat="1">
      <c r="C318" s="34"/>
      <c r="D318" s="34"/>
      <c r="E318" s="34"/>
    </row>
    <row r="319" spans="3:5" s="33" customFormat="1">
      <c r="C319" s="34"/>
      <c r="D319" s="34"/>
      <c r="E319" s="34"/>
    </row>
    <row r="320" spans="3:5" s="33" customFormat="1">
      <c r="C320" s="34"/>
      <c r="D320" s="34"/>
      <c r="E320" s="34"/>
    </row>
    <row r="321" spans="3:5" s="33" customFormat="1">
      <c r="C321" s="34"/>
      <c r="D321" s="34"/>
      <c r="E321" s="34"/>
    </row>
    <row r="322" spans="3:5" s="33" customFormat="1">
      <c r="C322" s="34"/>
      <c r="D322" s="34"/>
      <c r="E322" s="34"/>
    </row>
    <row r="323" spans="3:5" s="33" customFormat="1">
      <c r="C323" s="34"/>
      <c r="D323" s="34"/>
      <c r="E323" s="34"/>
    </row>
    <row r="324" spans="3:5" s="33" customFormat="1">
      <c r="C324" s="34"/>
      <c r="D324" s="34"/>
      <c r="E324" s="34"/>
    </row>
    <row r="325" spans="3:5" s="33" customFormat="1">
      <c r="C325" s="34"/>
      <c r="D325" s="34"/>
      <c r="E325" s="34"/>
    </row>
    <row r="326" spans="3:5" s="33" customFormat="1">
      <c r="C326" s="34"/>
      <c r="D326" s="34"/>
      <c r="E326" s="34"/>
    </row>
    <row r="327" spans="3:5" s="33" customFormat="1">
      <c r="C327" s="34"/>
      <c r="D327" s="34"/>
      <c r="E327" s="34"/>
    </row>
    <row r="328" spans="3:5" s="33" customFormat="1">
      <c r="C328" s="34"/>
      <c r="D328" s="34"/>
      <c r="E328" s="34"/>
    </row>
    <row r="329" spans="3:5" s="33" customFormat="1">
      <c r="C329" s="34"/>
      <c r="D329" s="34"/>
      <c r="E329" s="34"/>
    </row>
    <row r="330" spans="3:5" s="33" customFormat="1">
      <c r="C330" s="34"/>
      <c r="D330" s="34"/>
      <c r="E330" s="34"/>
    </row>
    <row r="331" spans="3:5" s="33" customFormat="1">
      <c r="C331" s="34"/>
      <c r="D331" s="34"/>
      <c r="E331" s="34"/>
    </row>
    <row r="332" spans="3:5" s="33" customFormat="1">
      <c r="C332" s="34"/>
      <c r="D332" s="34"/>
      <c r="E332" s="34"/>
    </row>
    <row r="333" spans="3:5" s="33" customFormat="1">
      <c r="C333" s="34"/>
      <c r="D333" s="34"/>
      <c r="E333" s="34"/>
    </row>
    <row r="334" spans="3:5" s="33" customFormat="1">
      <c r="C334" s="34"/>
      <c r="D334" s="34"/>
      <c r="E334" s="34"/>
    </row>
    <row r="335" spans="3:5" s="33" customFormat="1">
      <c r="C335" s="34"/>
      <c r="D335" s="34"/>
      <c r="E335" s="34"/>
    </row>
    <row r="336" spans="3:5" s="33" customFormat="1">
      <c r="C336" s="34"/>
      <c r="D336" s="34"/>
      <c r="E336" s="34"/>
    </row>
    <row r="337" spans="3:5" s="33" customFormat="1">
      <c r="C337" s="34"/>
      <c r="D337" s="34"/>
      <c r="E337" s="34"/>
    </row>
    <row r="338" spans="3:5" s="33" customFormat="1">
      <c r="C338" s="34"/>
      <c r="D338" s="34"/>
      <c r="E338" s="34"/>
    </row>
    <row r="339" spans="3:5" s="33" customFormat="1">
      <c r="C339" s="34"/>
      <c r="D339" s="34"/>
      <c r="E339" s="34"/>
    </row>
    <row r="340" spans="3:5" s="33" customFormat="1">
      <c r="C340" s="34"/>
      <c r="D340" s="34"/>
      <c r="E340" s="34"/>
    </row>
    <row r="341" spans="3:5" s="33" customFormat="1">
      <c r="C341" s="34"/>
      <c r="D341" s="34"/>
      <c r="E341" s="34"/>
    </row>
    <row r="342" spans="3:5" s="33" customFormat="1">
      <c r="C342" s="34"/>
      <c r="D342" s="34"/>
      <c r="E342" s="34"/>
    </row>
    <row r="343" spans="3:5" s="33" customFormat="1">
      <c r="C343" s="34"/>
      <c r="D343" s="34"/>
      <c r="E343" s="34"/>
    </row>
    <row r="344" spans="3:5" s="33" customFormat="1">
      <c r="C344" s="34"/>
      <c r="D344" s="34"/>
      <c r="E344" s="34"/>
    </row>
    <row r="345" spans="3:5" s="33" customFormat="1">
      <c r="C345" s="34"/>
      <c r="D345" s="34"/>
      <c r="E345" s="34"/>
    </row>
    <row r="346" spans="3:5" s="33" customFormat="1">
      <c r="C346" s="34"/>
      <c r="D346" s="34"/>
      <c r="E346" s="34"/>
    </row>
    <row r="347" spans="3:5" s="33" customFormat="1">
      <c r="C347" s="34"/>
      <c r="D347" s="34"/>
      <c r="E347" s="34"/>
    </row>
    <row r="348" spans="3:5" s="33" customFormat="1">
      <c r="C348" s="34"/>
      <c r="D348" s="34"/>
      <c r="E348" s="34"/>
    </row>
    <row r="349" spans="3:5" s="33" customFormat="1">
      <c r="C349" s="34"/>
      <c r="D349" s="34"/>
      <c r="E349" s="34"/>
    </row>
    <row r="350" spans="3:5" s="33" customFormat="1">
      <c r="C350" s="34"/>
      <c r="D350" s="34"/>
      <c r="E350" s="34"/>
    </row>
    <row r="351" spans="3:5" s="33" customFormat="1">
      <c r="C351" s="34"/>
      <c r="D351" s="34"/>
      <c r="E351" s="34"/>
    </row>
    <row r="352" spans="3:5" s="33" customFormat="1">
      <c r="C352" s="34"/>
      <c r="D352" s="34"/>
      <c r="E352" s="34"/>
    </row>
    <row r="353" spans="3:5" s="33" customFormat="1">
      <c r="C353" s="34"/>
      <c r="D353" s="34"/>
      <c r="E353" s="34"/>
    </row>
    <row r="354" spans="3:5" s="33" customFormat="1">
      <c r="C354" s="34"/>
      <c r="D354" s="34"/>
      <c r="E354" s="34"/>
    </row>
    <row r="355" spans="3:5" s="33" customFormat="1">
      <c r="C355" s="34"/>
      <c r="D355" s="34"/>
      <c r="E355" s="34"/>
    </row>
    <row r="356" spans="3:5" s="33" customFormat="1">
      <c r="C356" s="34"/>
      <c r="D356" s="34"/>
      <c r="E356" s="34"/>
    </row>
    <row r="357" spans="3:5" s="33" customFormat="1">
      <c r="C357" s="34"/>
      <c r="D357" s="34"/>
      <c r="E357" s="34"/>
    </row>
    <row r="358" spans="3:5" s="33" customFormat="1">
      <c r="C358" s="34"/>
      <c r="D358" s="34"/>
      <c r="E358" s="34"/>
    </row>
    <row r="359" spans="3:5" s="33" customFormat="1">
      <c r="C359" s="34"/>
      <c r="D359" s="34"/>
      <c r="E359" s="34"/>
    </row>
    <row r="360" spans="3:5" s="33" customFormat="1">
      <c r="C360" s="34"/>
      <c r="D360" s="34"/>
      <c r="E360" s="34"/>
    </row>
    <row r="361" spans="3:5" s="33" customFormat="1">
      <c r="C361" s="34"/>
      <c r="D361" s="34"/>
      <c r="E361" s="34"/>
    </row>
    <row r="362" spans="3:5" s="33" customFormat="1">
      <c r="C362" s="34"/>
      <c r="D362" s="34"/>
      <c r="E362" s="34"/>
    </row>
  </sheetData>
  <mergeCells count="35">
    <mergeCell ref="L1:P1"/>
    <mergeCell ref="D2:H2"/>
    <mergeCell ref="C3:N3"/>
    <mergeCell ref="C4:N4"/>
    <mergeCell ref="A6:B6"/>
    <mergeCell ref="C6:N6"/>
    <mergeCell ref="A7:B7"/>
    <mergeCell ref="C7:N7"/>
    <mergeCell ref="A8:B8"/>
    <mergeCell ref="C8:N8"/>
    <mergeCell ref="A9:B9"/>
    <mergeCell ref="C9:N9"/>
    <mergeCell ref="A10:B10"/>
    <mergeCell ref="C10:N10"/>
    <mergeCell ref="A11:B11"/>
    <mergeCell ref="C11:N11"/>
    <mergeCell ref="A13:G13"/>
    <mergeCell ref="K13:M13"/>
    <mergeCell ref="N13:O13"/>
    <mergeCell ref="I15:K15"/>
    <mergeCell ref="A17:A18"/>
    <mergeCell ref="B17:B18"/>
    <mergeCell ref="C17:C18"/>
    <mergeCell ref="D17:D18"/>
    <mergeCell ref="E17:E18"/>
    <mergeCell ref="F17:K17"/>
    <mergeCell ref="A72:B72"/>
    <mergeCell ref="G72:H72"/>
    <mergeCell ref="L17:P17"/>
    <mergeCell ref="C67:K67"/>
    <mergeCell ref="A69:B69"/>
    <mergeCell ref="D69:E69"/>
    <mergeCell ref="G69:H69"/>
    <mergeCell ref="I69:M69"/>
    <mergeCell ref="N69:O69"/>
  </mergeCells>
  <pageMargins left="0.78740157480314965" right="0.78740157480314965" top="0.98425196850393704" bottom="0.78740157480314965" header="0.51181102362204722" footer="0.51181102362204722"/>
  <pageSetup paperSize="9" scale="87" fitToHeight="0" orientation="landscape" r:id="rId1"/>
  <headerFooter alignWithMargins="0">
    <oddFooter>&amp;R&amp;P lapa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429"/>
  <sheetViews>
    <sheetView view="pageBreakPreview" topLeftCell="A126" zoomScaleNormal="100" zoomScaleSheetLayoutView="100" workbookViewId="0">
      <selection activeCell="P128" sqref="P128:P132"/>
    </sheetView>
  </sheetViews>
  <sheetFormatPr defaultRowHeight="12.75"/>
  <cols>
    <col min="1" max="1" width="4.140625" style="37" customWidth="1"/>
    <col min="2" max="2" width="10.85546875" style="51" customWidth="1"/>
    <col min="3" max="3" width="40" style="54" customWidth="1"/>
    <col min="4" max="4" width="5.85546875" style="54" bestFit="1" customWidth="1"/>
    <col min="5" max="5" width="7.85546875" style="54" customWidth="1"/>
    <col min="6" max="6" width="5.7109375" style="51" customWidth="1"/>
    <col min="7" max="7" width="5.7109375" style="37" customWidth="1"/>
    <col min="8" max="8" width="7.28515625" style="37" customWidth="1"/>
    <col min="9" max="9" width="6.7109375" style="37" customWidth="1"/>
    <col min="10" max="11" width="7" style="37" customWidth="1"/>
    <col min="12" max="16" width="8.42578125" style="37" customWidth="1"/>
    <col min="17" max="16384" width="9.140625" style="37"/>
  </cols>
  <sheetData>
    <row r="1" spans="1:16" s="33" customFormat="1" ht="18" customHeight="1">
      <c r="C1" s="34"/>
      <c r="D1" s="34"/>
      <c r="E1" s="34"/>
      <c r="L1" s="710" t="s">
        <v>68</v>
      </c>
      <c r="M1" s="710"/>
      <c r="N1" s="710"/>
      <c r="O1" s="710"/>
      <c r="P1" s="710"/>
    </row>
    <row r="2" spans="1:16" s="33" customFormat="1" ht="12.75" customHeight="1">
      <c r="C2" s="34"/>
      <c r="D2" s="711" t="s">
        <v>40</v>
      </c>
      <c r="E2" s="711"/>
      <c r="F2" s="711"/>
      <c r="G2" s="711"/>
      <c r="H2" s="711"/>
      <c r="I2" s="35" t="s">
        <v>413</v>
      </c>
    </row>
    <row r="3" spans="1:16" s="33" customFormat="1" ht="12.75" customHeight="1">
      <c r="C3" s="712" t="s">
        <v>509</v>
      </c>
      <c r="D3" s="712"/>
      <c r="E3" s="712"/>
      <c r="F3" s="712"/>
      <c r="G3" s="712"/>
      <c r="H3" s="712"/>
      <c r="I3" s="712"/>
      <c r="J3" s="712"/>
      <c r="K3" s="712"/>
      <c r="L3" s="712"/>
      <c r="M3" s="712"/>
      <c r="N3" s="712"/>
    </row>
    <row r="4" spans="1:16" s="33" customFormat="1" ht="12.75" customHeight="1">
      <c r="C4" s="713" t="s">
        <v>18</v>
      </c>
      <c r="D4" s="713"/>
      <c r="E4" s="713"/>
      <c r="F4" s="713"/>
      <c r="G4" s="713"/>
      <c r="H4" s="713"/>
      <c r="I4" s="713"/>
      <c r="J4" s="713"/>
      <c r="K4" s="713"/>
      <c r="L4" s="713"/>
      <c r="M4" s="713"/>
      <c r="N4" s="713"/>
    </row>
    <row r="5" spans="1:16" s="33" customFormat="1" ht="12.75" customHeight="1">
      <c r="C5" s="402"/>
      <c r="D5" s="402"/>
      <c r="E5" s="402"/>
      <c r="F5" s="402"/>
      <c r="G5" s="402"/>
      <c r="H5" s="402"/>
      <c r="I5" s="402"/>
      <c r="J5" s="402"/>
      <c r="K5" s="402"/>
      <c r="L5" s="402"/>
      <c r="M5" s="402"/>
      <c r="N5" s="402"/>
    </row>
    <row r="6" spans="1:16" s="33" customFormat="1" ht="24" customHeight="1">
      <c r="A6" s="714" t="s">
        <v>3</v>
      </c>
      <c r="B6" s="714"/>
      <c r="C6" s="715" t="str">
        <f>PBK!C26</f>
        <v>1. KĀRTA KATLU MĀJAS PĀRBŪVE PAR SOCIĀLĀS APRŪPES CENTRU UN KATLA MĀJAS NOVIETOŠANA</v>
      </c>
      <c r="D6" s="715"/>
      <c r="E6" s="715"/>
      <c r="F6" s="715"/>
      <c r="G6" s="715"/>
      <c r="H6" s="715"/>
      <c r="I6" s="715"/>
      <c r="J6" s="715"/>
      <c r="K6" s="715"/>
      <c r="L6" s="715"/>
      <c r="M6" s="715"/>
      <c r="N6" s="715"/>
    </row>
    <row r="7" spans="1:16" s="33" customFormat="1" ht="12.75" customHeight="1">
      <c r="A7" s="714" t="s">
        <v>4</v>
      </c>
      <c r="B7" s="714"/>
      <c r="C7" s="715" t="str">
        <f>PBK!C16</f>
        <v>1. KĀRTA KATLU MĀJAS PĀRBŪVE PAR SOCIĀLĀS APRŪPES CENTRU UN KATLA MĀJAS NOVIETOŠANA</v>
      </c>
      <c r="D7" s="715"/>
      <c r="E7" s="715"/>
      <c r="F7" s="715"/>
      <c r="G7" s="715"/>
      <c r="H7" s="715"/>
      <c r="I7" s="715"/>
      <c r="J7" s="715"/>
      <c r="K7" s="715"/>
      <c r="L7" s="715"/>
      <c r="M7" s="715"/>
      <c r="N7" s="715"/>
    </row>
    <row r="8" spans="1:16" s="33" customFormat="1" ht="12.75" customHeight="1">
      <c r="A8" s="714" t="s">
        <v>5</v>
      </c>
      <c r="B8" s="714"/>
      <c r="C8" s="715" t="str">
        <f>PBK!C17</f>
        <v>SIGULDAS IELA 7A, MORE, MORES PAGASTS, SIGULDAS NOVADS</v>
      </c>
      <c r="D8" s="715"/>
      <c r="E8" s="715"/>
      <c r="F8" s="715"/>
      <c r="G8" s="715"/>
      <c r="H8" s="715"/>
      <c r="I8" s="715"/>
      <c r="J8" s="715"/>
      <c r="K8" s="715"/>
      <c r="L8" s="715"/>
      <c r="M8" s="715"/>
      <c r="N8" s="715"/>
    </row>
    <row r="9" spans="1:16" s="33" customFormat="1">
      <c r="A9" s="714" t="s">
        <v>47</v>
      </c>
      <c r="B9" s="714"/>
      <c r="C9" s="715" t="str">
        <f>PBK!C18</f>
        <v>SIGULDAS NOVADA PAŠVALDĪBA</v>
      </c>
      <c r="D9" s="715"/>
      <c r="E9" s="715"/>
      <c r="F9" s="715"/>
      <c r="G9" s="715"/>
      <c r="H9" s="715"/>
      <c r="I9" s="715"/>
      <c r="J9" s="715"/>
      <c r="K9" s="715"/>
      <c r="L9" s="715"/>
      <c r="M9" s="715"/>
      <c r="N9" s="715"/>
    </row>
    <row r="10" spans="1:16" s="33" customFormat="1">
      <c r="A10" s="714" t="s">
        <v>6</v>
      </c>
      <c r="B10" s="714"/>
      <c r="C10" s="715">
        <f>PBK!C19</f>
        <v>0</v>
      </c>
      <c r="D10" s="715"/>
      <c r="E10" s="715"/>
      <c r="F10" s="715"/>
      <c r="G10" s="715"/>
      <c r="H10" s="715"/>
      <c r="I10" s="715"/>
      <c r="J10" s="715"/>
      <c r="K10" s="715"/>
      <c r="L10" s="715"/>
      <c r="M10" s="715"/>
      <c r="N10" s="715"/>
    </row>
    <row r="11" spans="1:16" s="33" customFormat="1">
      <c r="A11" s="714" t="s">
        <v>41</v>
      </c>
      <c r="B11" s="714"/>
      <c r="C11" s="715">
        <f>PBK!C20</f>
        <v>0</v>
      </c>
      <c r="D11" s="715"/>
      <c r="E11" s="715"/>
      <c r="F11" s="715"/>
      <c r="G11" s="715"/>
      <c r="H11" s="715"/>
      <c r="I11" s="715"/>
      <c r="J11" s="715"/>
      <c r="K11" s="715"/>
      <c r="L11" s="715"/>
      <c r="M11" s="715"/>
      <c r="N11" s="715"/>
    </row>
    <row r="12" spans="1:16" s="33" customFormat="1">
      <c r="A12" s="398"/>
      <c r="B12" s="398"/>
      <c r="C12" s="399"/>
      <c r="D12" s="399"/>
      <c r="E12" s="399"/>
      <c r="F12" s="399"/>
      <c r="G12" s="399"/>
      <c r="H12" s="399"/>
      <c r="I12" s="399"/>
      <c r="J12" s="399"/>
      <c r="K12" s="399"/>
      <c r="L12" s="399"/>
      <c r="M12" s="399"/>
      <c r="N12" s="399"/>
    </row>
    <row r="13" spans="1:16" s="33" customFormat="1" ht="12.75" customHeight="1">
      <c r="A13" s="714" t="s">
        <v>510</v>
      </c>
      <c r="B13" s="714"/>
      <c r="C13" s="714"/>
      <c r="D13" s="714"/>
      <c r="E13" s="714"/>
      <c r="F13" s="714"/>
      <c r="G13" s="714"/>
      <c r="H13" s="399"/>
      <c r="I13" s="399"/>
      <c r="J13" s="399"/>
      <c r="K13" s="715" t="s">
        <v>42</v>
      </c>
      <c r="L13" s="715"/>
      <c r="M13" s="715"/>
      <c r="N13" s="754">
        <f>P134</f>
        <v>0</v>
      </c>
      <c r="O13" s="754"/>
      <c r="P13" s="36" t="s">
        <v>48</v>
      </c>
    </row>
    <row r="14" spans="1:16" s="33" customFormat="1">
      <c r="A14" s="398"/>
      <c r="B14" s="398"/>
      <c r="C14" s="398"/>
      <c r="D14" s="398"/>
      <c r="E14" s="398"/>
      <c r="F14" s="398"/>
      <c r="G14" s="398"/>
      <c r="H14" s="399"/>
      <c r="I14" s="399"/>
      <c r="J14" s="399"/>
      <c r="K14" s="399"/>
      <c r="L14" s="399"/>
      <c r="M14" s="399"/>
      <c r="N14" s="400"/>
      <c r="O14" s="399"/>
      <c r="P14" s="36"/>
    </row>
    <row r="15" spans="1:16">
      <c r="B15" s="37"/>
      <c r="C15" s="37"/>
      <c r="D15" s="37"/>
      <c r="E15" s="37"/>
      <c r="F15" s="37"/>
      <c r="I15" s="717" t="s">
        <v>44</v>
      </c>
      <c r="J15" s="717"/>
      <c r="K15" s="717"/>
      <c r="L15" s="38">
        <v>2017</v>
      </c>
      <c r="M15" s="38" t="s">
        <v>43</v>
      </c>
      <c r="N15" s="38">
        <f>'1 KOPS'!E16</f>
        <v>0</v>
      </c>
      <c r="O15" s="103">
        <f>'1 KOPS'!F16</f>
        <v>0</v>
      </c>
      <c r="P15" s="103"/>
    </row>
    <row r="16" spans="1:16" ht="13.5" thickBot="1">
      <c r="B16" s="37"/>
      <c r="C16" s="37"/>
      <c r="D16" s="37"/>
      <c r="E16" s="37"/>
      <c r="F16" s="37"/>
      <c r="I16" s="401"/>
      <c r="J16" s="401"/>
      <c r="K16" s="401"/>
      <c r="L16" s="38"/>
      <c r="M16" s="38"/>
      <c r="N16" s="38"/>
      <c r="O16" s="111"/>
      <c r="P16" s="111"/>
    </row>
    <row r="17" spans="1:16" s="11" customFormat="1" ht="13.5" customHeight="1" thickBot="1">
      <c r="A17" s="718" t="s">
        <v>1</v>
      </c>
      <c r="B17" s="718" t="s">
        <v>29</v>
      </c>
      <c r="C17" s="720" t="s">
        <v>30</v>
      </c>
      <c r="D17" s="718" t="s">
        <v>31</v>
      </c>
      <c r="E17" s="718" t="s">
        <v>32</v>
      </c>
      <c r="F17" s="722" t="s">
        <v>33</v>
      </c>
      <c r="G17" s="723"/>
      <c r="H17" s="723"/>
      <c r="I17" s="723"/>
      <c r="J17" s="723"/>
      <c r="K17" s="724"/>
      <c r="L17" s="722" t="s">
        <v>34</v>
      </c>
      <c r="M17" s="723"/>
      <c r="N17" s="723"/>
      <c r="O17" s="723"/>
      <c r="P17" s="724"/>
    </row>
    <row r="18" spans="1:16" s="11" customFormat="1" ht="69.75" customHeight="1" thickBot="1">
      <c r="A18" s="719"/>
      <c r="B18" s="719"/>
      <c r="C18" s="721"/>
      <c r="D18" s="719"/>
      <c r="E18" s="719"/>
      <c r="F18" s="12" t="s">
        <v>35</v>
      </c>
      <c r="G18" s="13" t="s">
        <v>49</v>
      </c>
      <c r="H18" s="13" t="s">
        <v>50</v>
      </c>
      <c r="I18" s="13" t="s">
        <v>64</v>
      </c>
      <c r="J18" s="13" t="s">
        <v>52</v>
      </c>
      <c r="K18" s="12" t="s">
        <v>53</v>
      </c>
      <c r="L18" s="13" t="s">
        <v>36</v>
      </c>
      <c r="M18" s="13" t="s">
        <v>50</v>
      </c>
      <c r="N18" s="13" t="s">
        <v>64</v>
      </c>
      <c r="O18" s="13" t="s">
        <v>52</v>
      </c>
      <c r="P18" s="13" t="s">
        <v>54</v>
      </c>
    </row>
    <row r="19" spans="1:16" s="11" customFormat="1" ht="13.5" thickBot="1">
      <c r="A19" s="14" t="s">
        <v>37</v>
      </c>
      <c r="B19" s="15" t="s">
        <v>38</v>
      </c>
      <c r="C19" s="16">
        <v>3</v>
      </c>
      <c r="D19" s="17">
        <v>4</v>
      </c>
      <c r="E19" s="16">
        <v>5</v>
      </c>
      <c r="F19" s="17">
        <v>6</v>
      </c>
      <c r="G19" s="16">
        <v>7</v>
      </c>
      <c r="H19" s="16">
        <v>8</v>
      </c>
      <c r="I19" s="17">
        <v>9</v>
      </c>
      <c r="J19" s="17">
        <v>10</v>
      </c>
      <c r="K19" s="16">
        <v>11</v>
      </c>
      <c r="L19" s="16">
        <v>12</v>
      </c>
      <c r="M19" s="16">
        <v>13</v>
      </c>
      <c r="N19" s="17">
        <v>14</v>
      </c>
      <c r="O19" s="17">
        <v>15</v>
      </c>
      <c r="P19" s="18">
        <v>16</v>
      </c>
    </row>
    <row r="20" spans="1:16" s="360" customFormat="1">
      <c r="A20" s="382"/>
      <c r="B20" s="383"/>
      <c r="C20" s="384" t="s">
        <v>511</v>
      </c>
      <c r="D20" s="383"/>
      <c r="E20" s="383"/>
      <c r="F20" s="346"/>
      <c r="G20" s="347"/>
      <c r="H20" s="348"/>
      <c r="I20" s="347"/>
      <c r="J20" s="347"/>
      <c r="K20" s="347"/>
      <c r="L20" s="347"/>
      <c r="M20" s="347"/>
      <c r="N20" s="347"/>
      <c r="O20" s="347"/>
      <c r="P20" s="349"/>
    </row>
    <row r="21" spans="1:16" s="360" customFormat="1" ht="63.75">
      <c r="A21" s="361" t="s">
        <v>37</v>
      </c>
      <c r="B21" s="380" t="s">
        <v>61</v>
      </c>
      <c r="C21" s="362" t="s">
        <v>512</v>
      </c>
      <c r="D21" s="363" t="s">
        <v>92</v>
      </c>
      <c r="E21" s="364">
        <v>2.2999999999999998</v>
      </c>
      <c r="F21" s="27"/>
      <c r="G21" s="624"/>
      <c r="H21" s="625"/>
      <c r="I21" s="624"/>
      <c r="J21" s="624"/>
      <c r="K21" s="624"/>
      <c r="L21" s="624"/>
      <c r="M21" s="624"/>
      <c r="N21" s="624"/>
      <c r="O21" s="624"/>
      <c r="P21" s="626"/>
    </row>
    <row r="22" spans="1:16" s="360" customFormat="1" ht="38.25">
      <c r="A22" s="361" t="s">
        <v>38</v>
      </c>
      <c r="B22" s="380"/>
      <c r="C22" s="365" t="s">
        <v>513</v>
      </c>
      <c r="D22" s="363" t="s">
        <v>92</v>
      </c>
      <c r="E22" s="364">
        <v>2.2999999999999998</v>
      </c>
      <c r="F22" s="27"/>
      <c r="G22" s="624"/>
      <c r="H22" s="625"/>
      <c r="I22" s="624"/>
      <c r="J22" s="624"/>
      <c r="K22" s="624"/>
      <c r="L22" s="624"/>
      <c r="M22" s="624"/>
      <c r="N22" s="624"/>
      <c r="O22" s="624"/>
      <c r="P22" s="626"/>
    </row>
    <row r="23" spans="1:16" s="360" customFormat="1" ht="25.5">
      <c r="A23" s="361" t="s">
        <v>514</v>
      </c>
      <c r="B23" s="380"/>
      <c r="C23" s="366" t="s">
        <v>515</v>
      </c>
      <c r="D23" s="367" t="s">
        <v>165</v>
      </c>
      <c r="E23" s="364">
        <v>1.6628999999999998</v>
      </c>
      <c r="F23" s="27"/>
      <c r="G23" s="624"/>
      <c r="H23" s="625"/>
      <c r="I23" s="624"/>
      <c r="J23" s="624"/>
      <c r="K23" s="624"/>
      <c r="L23" s="624"/>
      <c r="M23" s="624"/>
      <c r="N23" s="624"/>
      <c r="O23" s="624"/>
      <c r="P23" s="626"/>
    </row>
    <row r="24" spans="1:16" s="360" customFormat="1" ht="63.75">
      <c r="A24" s="361" t="s">
        <v>516</v>
      </c>
      <c r="B24" s="380" t="s">
        <v>61</v>
      </c>
      <c r="C24" s="362" t="s">
        <v>517</v>
      </c>
      <c r="D24" s="363" t="s">
        <v>92</v>
      </c>
      <c r="E24" s="364">
        <v>38.200000000000003</v>
      </c>
      <c r="F24" s="27"/>
      <c r="G24" s="624"/>
      <c r="H24" s="625"/>
      <c r="I24" s="624"/>
      <c r="J24" s="624"/>
      <c r="K24" s="624"/>
      <c r="L24" s="624"/>
      <c r="M24" s="624"/>
      <c r="N24" s="624"/>
      <c r="O24" s="624"/>
      <c r="P24" s="626"/>
    </row>
    <row r="25" spans="1:16" s="360" customFormat="1" ht="38.25">
      <c r="A25" s="361" t="s">
        <v>518</v>
      </c>
      <c r="B25" s="380"/>
      <c r="C25" s="365" t="s">
        <v>519</v>
      </c>
      <c r="D25" s="363" t="s">
        <v>92</v>
      </c>
      <c r="E25" s="364">
        <v>38.200000000000003</v>
      </c>
      <c r="F25" s="27"/>
      <c r="G25" s="624"/>
      <c r="H25" s="625"/>
      <c r="I25" s="624"/>
      <c r="J25" s="624"/>
      <c r="K25" s="624"/>
      <c r="L25" s="624"/>
      <c r="M25" s="624"/>
      <c r="N25" s="624"/>
      <c r="O25" s="624"/>
      <c r="P25" s="626"/>
    </row>
    <row r="26" spans="1:16" s="360" customFormat="1" ht="25.5">
      <c r="A26" s="361" t="s">
        <v>520</v>
      </c>
      <c r="B26" s="380"/>
      <c r="C26" s="366" t="s">
        <v>515</v>
      </c>
      <c r="D26" s="367" t="s">
        <v>165</v>
      </c>
      <c r="E26" s="364">
        <v>28.650000000000002</v>
      </c>
      <c r="F26" s="27"/>
      <c r="G26" s="624"/>
      <c r="H26" s="625"/>
      <c r="I26" s="624"/>
      <c r="J26" s="624"/>
      <c r="K26" s="624"/>
      <c r="L26" s="624"/>
      <c r="M26" s="624"/>
      <c r="N26" s="624"/>
      <c r="O26" s="624"/>
      <c r="P26" s="626"/>
    </row>
    <row r="27" spans="1:16" s="360" customFormat="1" ht="26.25" customHeight="1">
      <c r="A27" s="361" t="s">
        <v>521</v>
      </c>
      <c r="B27" s="380" t="s">
        <v>61</v>
      </c>
      <c r="C27" s="368" t="s">
        <v>522</v>
      </c>
      <c r="D27" s="369" t="s">
        <v>97</v>
      </c>
      <c r="E27" s="364">
        <v>1</v>
      </c>
      <c r="F27" s="27"/>
      <c r="G27" s="624"/>
      <c r="H27" s="625"/>
      <c r="I27" s="624"/>
      <c r="J27" s="624"/>
      <c r="K27" s="624"/>
      <c r="L27" s="624"/>
      <c r="M27" s="624"/>
      <c r="N27" s="624"/>
      <c r="O27" s="624"/>
      <c r="P27" s="626"/>
    </row>
    <row r="28" spans="1:16" s="360" customFormat="1" ht="52.5" customHeight="1">
      <c r="A28" s="361" t="s">
        <v>523</v>
      </c>
      <c r="B28" s="380" t="s">
        <v>61</v>
      </c>
      <c r="C28" s="368" t="s">
        <v>524</v>
      </c>
      <c r="D28" s="369" t="s">
        <v>109</v>
      </c>
      <c r="E28" s="364">
        <v>1</v>
      </c>
      <c r="F28" s="27"/>
      <c r="G28" s="624"/>
      <c r="H28" s="625"/>
      <c r="I28" s="624"/>
      <c r="J28" s="624"/>
      <c r="K28" s="624"/>
      <c r="L28" s="624"/>
      <c r="M28" s="624"/>
      <c r="N28" s="624"/>
      <c r="O28" s="624"/>
      <c r="P28" s="626"/>
    </row>
    <row r="29" spans="1:16" s="360" customFormat="1" ht="26.25" customHeight="1">
      <c r="A29" s="361" t="s">
        <v>525</v>
      </c>
      <c r="B29" s="380" t="s">
        <v>61</v>
      </c>
      <c r="C29" s="368" t="s">
        <v>526</v>
      </c>
      <c r="D29" s="369" t="s">
        <v>97</v>
      </c>
      <c r="E29" s="364">
        <v>1</v>
      </c>
      <c r="F29" s="27"/>
      <c r="G29" s="624"/>
      <c r="H29" s="625"/>
      <c r="I29" s="624"/>
      <c r="J29" s="624"/>
      <c r="K29" s="624"/>
      <c r="L29" s="624"/>
      <c r="M29" s="624"/>
      <c r="N29" s="624"/>
      <c r="O29" s="624"/>
      <c r="P29" s="626"/>
    </row>
    <row r="30" spans="1:16" s="360" customFormat="1" ht="39" customHeight="1">
      <c r="A30" s="361" t="s">
        <v>527</v>
      </c>
      <c r="B30" s="380" t="s">
        <v>61</v>
      </c>
      <c r="C30" s="331" t="s">
        <v>557</v>
      </c>
      <c r="D30" s="369" t="s">
        <v>92</v>
      </c>
      <c r="E30" s="364">
        <v>40.5</v>
      </c>
      <c r="F30" s="27"/>
      <c r="G30" s="624"/>
      <c r="H30" s="625"/>
      <c r="I30" s="624"/>
      <c r="J30" s="624"/>
      <c r="K30" s="624"/>
      <c r="L30" s="624"/>
      <c r="M30" s="624"/>
      <c r="N30" s="624"/>
      <c r="O30" s="624"/>
      <c r="P30" s="626"/>
    </row>
    <row r="31" spans="1:16" s="360" customFormat="1" ht="26.25" customHeight="1">
      <c r="A31" s="361" t="s">
        <v>528</v>
      </c>
      <c r="B31" s="380" t="s">
        <v>61</v>
      </c>
      <c r="C31" s="362" t="s">
        <v>529</v>
      </c>
      <c r="D31" s="369" t="s">
        <v>92</v>
      </c>
      <c r="E31" s="364">
        <v>40.5</v>
      </c>
      <c r="F31" s="27"/>
      <c r="G31" s="624"/>
      <c r="H31" s="625"/>
      <c r="I31" s="624"/>
      <c r="J31" s="624"/>
      <c r="K31" s="624"/>
      <c r="L31" s="624"/>
      <c r="M31" s="624"/>
      <c r="N31" s="624"/>
      <c r="O31" s="624"/>
      <c r="P31" s="626"/>
    </row>
    <row r="32" spans="1:16" s="360" customFormat="1" ht="36.75" customHeight="1">
      <c r="A32" s="361" t="s">
        <v>530</v>
      </c>
      <c r="B32" s="380" t="s">
        <v>61</v>
      </c>
      <c r="C32" s="362" t="s">
        <v>531</v>
      </c>
      <c r="D32" s="370" t="s">
        <v>92</v>
      </c>
      <c r="E32" s="364">
        <v>40.5</v>
      </c>
      <c r="F32" s="27"/>
      <c r="G32" s="624"/>
      <c r="H32" s="625"/>
      <c r="I32" s="624"/>
      <c r="J32" s="624"/>
      <c r="K32" s="624"/>
      <c r="L32" s="624"/>
      <c r="M32" s="624"/>
      <c r="N32" s="624"/>
      <c r="O32" s="624"/>
      <c r="P32" s="626"/>
    </row>
    <row r="33" spans="1:16" s="360" customFormat="1" ht="40.5" customHeight="1">
      <c r="A33" s="361" t="s">
        <v>532</v>
      </c>
      <c r="B33" s="380" t="s">
        <v>61</v>
      </c>
      <c r="C33" s="371" t="s">
        <v>533</v>
      </c>
      <c r="D33" s="370" t="s">
        <v>165</v>
      </c>
      <c r="E33" s="364">
        <v>121.5</v>
      </c>
      <c r="F33" s="27"/>
      <c r="G33" s="624"/>
      <c r="H33" s="625"/>
      <c r="I33" s="624"/>
      <c r="J33" s="624"/>
      <c r="K33" s="624"/>
      <c r="L33" s="624"/>
      <c r="M33" s="624"/>
      <c r="N33" s="624"/>
      <c r="O33" s="624"/>
      <c r="P33" s="626"/>
    </row>
    <row r="34" spans="1:16" s="360" customFormat="1" ht="32.25" customHeight="1">
      <c r="A34" s="361" t="s">
        <v>534</v>
      </c>
      <c r="B34" s="380" t="s">
        <v>61</v>
      </c>
      <c r="C34" s="371" t="s">
        <v>535</v>
      </c>
      <c r="D34" s="370" t="s">
        <v>92</v>
      </c>
      <c r="E34" s="364">
        <v>40.5</v>
      </c>
      <c r="F34" s="27"/>
      <c r="G34" s="624"/>
      <c r="H34" s="625"/>
      <c r="I34" s="624"/>
      <c r="J34" s="624"/>
      <c r="K34" s="624"/>
      <c r="L34" s="624"/>
      <c r="M34" s="624"/>
      <c r="N34" s="624"/>
      <c r="O34" s="624"/>
      <c r="P34" s="626"/>
    </row>
    <row r="35" spans="1:16" s="360" customFormat="1" ht="25.5" customHeight="1">
      <c r="A35" s="361" t="s">
        <v>536</v>
      </c>
      <c r="B35" s="380" t="s">
        <v>61</v>
      </c>
      <c r="C35" s="333" t="s">
        <v>537</v>
      </c>
      <c r="D35" s="334" t="s">
        <v>174</v>
      </c>
      <c r="E35" s="364">
        <v>1</v>
      </c>
      <c r="F35" s="27"/>
      <c r="G35" s="624"/>
      <c r="H35" s="625"/>
      <c r="I35" s="624"/>
      <c r="J35" s="624"/>
      <c r="K35" s="624"/>
      <c r="L35" s="624"/>
      <c r="M35" s="624"/>
      <c r="N35" s="624"/>
      <c r="O35" s="624"/>
      <c r="P35" s="626"/>
    </row>
    <row r="36" spans="1:16" s="360" customFormat="1" ht="15.75" customHeight="1">
      <c r="A36" s="361" t="s">
        <v>538</v>
      </c>
      <c r="B36" s="380"/>
      <c r="C36" s="365" t="s">
        <v>539</v>
      </c>
      <c r="D36" s="334" t="s">
        <v>92</v>
      </c>
      <c r="E36" s="372">
        <v>4</v>
      </c>
      <c r="F36" s="27"/>
      <c r="G36" s="624"/>
      <c r="H36" s="625"/>
      <c r="I36" s="624"/>
      <c r="J36" s="624"/>
      <c r="K36" s="624"/>
      <c r="L36" s="624"/>
      <c r="M36" s="624"/>
      <c r="N36" s="624"/>
      <c r="O36" s="624"/>
      <c r="P36" s="626"/>
    </row>
    <row r="37" spans="1:16" s="360" customFormat="1" ht="15.75" customHeight="1">
      <c r="A37" s="361" t="s">
        <v>540</v>
      </c>
      <c r="B37" s="380" t="s">
        <v>61</v>
      </c>
      <c r="C37" s="333" t="s">
        <v>541</v>
      </c>
      <c r="D37" s="334" t="s">
        <v>174</v>
      </c>
      <c r="E37" s="372">
        <v>1</v>
      </c>
      <c r="F37" s="27"/>
      <c r="G37" s="624"/>
      <c r="H37" s="625"/>
      <c r="I37" s="624"/>
      <c r="J37" s="624"/>
      <c r="K37" s="624"/>
      <c r="L37" s="624"/>
      <c r="M37" s="624"/>
      <c r="N37" s="624"/>
      <c r="O37" s="624"/>
      <c r="P37" s="626"/>
    </row>
    <row r="38" spans="1:16" s="360" customFormat="1" ht="15.75" customHeight="1">
      <c r="A38" s="361" t="s">
        <v>542</v>
      </c>
      <c r="B38" s="380" t="s">
        <v>61</v>
      </c>
      <c r="C38" s="333" t="s">
        <v>543</v>
      </c>
      <c r="D38" s="334" t="s">
        <v>174</v>
      </c>
      <c r="E38" s="372">
        <v>1</v>
      </c>
      <c r="F38" s="27"/>
      <c r="G38" s="624"/>
      <c r="H38" s="625"/>
      <c r="I38" s="624"/>
      <c r="J38" s="624"/>
      <c r="K38" s="624"/>
      <c r="L38" s="624"/>
      <c r="M38" s="624"/>
      <c r="N38" s="624"/>
      <c r="O38" s="624"/>
      <c r="P38" s="626"/>
    </row>
    <row r="39" spans="1:16" s="360" customFormat="1" ht="15.75" customHeight="1">
      <c r="A39" s="361" t="s">
        <v>544</v>
      </c>
      <c r="B39" s="380" t="s">
        <v>61</v>
      </c>
      <c r="C39" s="371" t="s">
        <v>545</v>
      </c>
      <c r="D39" s="363" t="s">
        <v>174</v>
      </c>
      <c r="E39" s="364">
        <v>1</v>
      </c>
      <c r="F39" s="27"/>
      <c r="G39" s="624"/>
      <c r="H39" s="625"/>
      <c r="I39" s="624"/>
      <c r="J39" s="624"/>
      <c r="K39" s="624"/>
      <c r="L39" s="624"/>
      <c r="M39" s="624"/>
      <c r="N39" s="624"/>
      <c r="O39" s="624"/>
      <c r="P39" s="626"/>
    </row>
    <row r="40" spans="1:16" s="360" customFormat="1" ht="15.75" customHeight="1">
      <c r="A40" s="361" t="s">
        <v>546</v>
      </c>
      <c r="B40" s="380" t="s">
        <v>61</v>
      </c>
      <c r="C40" s="371" t="s">
        <v>547</v>
      </c>
      <c r="D40" s="373" t="s">
        <v>92</v>
      </c>
      <c r="E40" s="374">
        <v>40.5</v>
      </c>
      <c r="F40" s="27"/>
      <c r="G40" s="624"/>
      <c r="H40" s="625"/>
      <c r="I40" s="624"/>
      <c r="J40" s="624"/>
      <c r="K40" s="624"/>
      <c r="L40" s="624"/>
      <c r="M40" s="624"/>
      <c r="N40" s="624"/>
      <c r="O40" s="624"/>
      <c r="P40" s="626"/>
    </row>
    <row r="41" spans="1:16" s="360" customFormat="1" ht="30" customHeight="1">
      <c r="A41" s="361" t="s">
        <v>548</v>
      </c>
      <c r="B41" s="380" t="s">
        <v>61</v>
      </c>
      <c r="C41" s="375" t="s">
        <v>549</v>
      </c>
      <c r="D41" s="376" t="s">
        <v>92</v>
      </c>
      <c r="E41" s="374">
        <v>40.5</v>
      </c>
      <c r="F41" s="27"/>
      <c r="G41" s="624"/>
      <c r="H41" s="625"/>
      <c r="I41" s="624"/>
      <c r="J41" s="624"/>
      <c r="K41" s="624"/>
      <c r="L41" s="624"/>
      <c r="M41" s="624"/>
      <c r="N41" s="624"/>
      <c r="O41" s="624"/>
      <c r="P41" s="626"/>
    </row>
    <row r="42" spans="1:16" s="360" customFormat="1" ht="39.75" customHeight="1">
      <c r="A42" s="361" t="s">
        <v>550</v>
      </c>
      <c r="B42" s="380" t="s">
        <v>61</v>
      </c>
      <c r="C42" s="377" t="s">
        <v>551</v>
      </c>
      <c r="D42" s="376" t="s">
        <v>109</v>
      </c>
      <c r="E42" s="364">
        <v>1</v>
      </c>
      <c r="F42" s="27"/>
      <c r="G42" s="624"/>
      <c r="H42" s="625"/>
      <c r="I42" s="624"/>
      <c r="J42" s="624"/>
      <c r="K42" s="624"/>
      <c r="L42" s="624"/>
      <c r="M42" s="624"/>
      <c r="N42" s="624"/>
      <c r="O42" s="624"/>
      <c r="P42" s="626"/>
    </row>
    <row r="43" spans="1:16" s="360" customFormat="1" ht="24" customHeight="1">
      <c r="A43" s="361" t="s">
        <v>552</v>
      </c>
      <c r="B43" s="380" t="s">
        <v>61</v>
      </c>
      <c r="C43" s="375" t="s">
        <v>553</v>
      </c>
      <c r="D43" s="376" t="s">
        <v>109</v>
      </c>
      <c r="E43" s="364">
        <v>1</v>
      </c>
      <c r="F43" s="27"/>
      <c r="G43" s="624"/>
      <c r="H43" s="625"/>
      <c r="I43" s="624"/>
      <c r="J43" s="624"/>
      <c r="K43" s="624"/>
      <c r="L43" s="624"/>
      <c r="M43" s="624"/>
      <c r="N43" s="624"/>
      <c r="O43" s="624"/>
      <c r="P43" s="626"/>
    </row>
    <row r="44" spans="1:16" s="360" customFormat="1" ht="25.5">
      <c r="A44" s="385"/>
      <c r="B44" s="380"/>
      <c r="C44" s="381" t="s">
        <v>554</v>
      </c>
      <c r="D44" s="379"/>
      <c r="E44" s="379"/>
      <c r="F44" s="27"/>
      <c r="G44" s="624"/>
      <c r="H44" s="625"/>
      <c r="I44" s="624"/>
      <c r="J44" s="624"/>
      <c r="K44" s="624"/>
      <c r="L44" s="624"/>
      <c r="M44" s="624"/>
      <c r="N44" s="624"/>
      <c r="O44" s="624"/>
      <c r="P44" s="626"/>
    </row>
    <row r="45" spans="1:16" s="360" customFormat="1" ht="63.75">
      <c r="A45" s="378">
        <v>1</v>
      </c>
      <c r="B45" s="380" t="s">
        <v>61</v>
      </c>
      <c r="C45" s="371" t="s">
        <v>555</v>
      </c>
      <c r="D45" s="369" t="s">
        <v>165</v>
      </c>
      <c r="E45" s="335">
        <f>E33-E23-E26</f>
        <v>91.187100000000001</v>
      </c>
      <c r="F45" s="27"/>
      <c r="G45" s="624"/>
      <c r="H45" s="625"/>
      <c r="I45" s="624"/>
      <c r="J45" s="624"/>
      <c r="K45" s="624"/>
      <c r="L45" s="624"/>
      <c r="M45" s="624"/>
      <c r="N45" s="624"/>
      <c r="O45" s="624"/>
      <c r="P45" s="626"/>
    </row>
    <row r="46" spans="1:16" s="360" customFormat="1" ht="26.25" customHeight="1">
      <c r="A46" s="386">
        <v>2</v>
      </c>
      <c r="B46" s="380" t="s">
        <v>61</v>
      </c>
      <c r="C46" s="371" t="s">
        <v>556</v>
      </c>
      <c r="D46" s="369" t="s">
        <v>125</v>
      </c>
      <c r="E46" s="335">
        <v>65</v>
      </c>
      <c r="F46" s="27"/>
      <c r="G46" s="624"/>
      <c r="H46" s="625"/>
      <c r="I46" s="624"/>
      <c r="J46" s="624"/>
      <c r="K46" s="624"/>
      <c r="L46" s="624"/>
      <c r="M46" s="624"/>
      <c r="N46" s="624"/>
      <c r="O46" s="624"/>
      <c r="P46" s="626"/>
    </row>
    <row r="47" spans="1:16" s="360" customFormat="1" ht="14.25">
      <c r="A47" s="397"/>
      <c r="B47" s="395"/>
      <c r="C47" s="445" t="s">
        <v>558</v>
      </c>
      <c r="D47" s="395"/>
      <c r="E47" s="395"/>
      <c r="F47" s="27"/>
      <c r="G47" s="624"/>
      <c r="H47" s="625"/>
      <c r="I47" s="624"/>
      <c r="J47" s="624"/>
      <c r="K47" s="624"/>
      <c r="L47" s="624"/>
      <c r="M47" s="624"/>
      <c r="N47" s="624"/>
      <c r="O47" s="624"/>
      <c r="P47" s="626"/>
    </row>
    <row r="48" spans="1:16" s="360" customFormat="1" ht="76.5">
      <c r="A48" s="386">
        <v>1</v>
      </c>
      <c r="B48" s="334" t="s">
        <v>61</v>
      </c>
      <c r="C48" s="362" t="s">
        <v>559</v>
      </c>
      <c r="D48" s="369" t="s">
        <v>92</v>
      </c>
      <c r="E48" s="364">
        <v>14.8</v>
      </c>
      <c r="F48" s="27"/>
      <c r="G48" s="624"/>
      <c r="H48" s="625"/>
      <c r="I48" s="624"/>
      <c r="J48" s="624"/>
      <c r="K48" s="624"/>
      <c r="L48" s="624"/>
      <c r="M48" s="624"/>
      <c r="N48" s="624"/>
      <c r="O48" s="624"/>
      <c r="P48" s="626"/>
    </row>
    <row r="49" spans="1:16" s="360" customFormat="1" ht="42" customHeight="1">
      <c r="A49" s="386">
        <v>2</v>
      </c>
      <c r="B49" s="334"/>
      <c r="C49" s="365" t="s">
        <v>560</v>
      </c>
      <c r="D49" s="334" t="s">
        <v>92</v>
      </c>
      <c r="E49" s="364">
        <v>14.8</v>
      </c>
      <c r="F49" s="27"/>
      <c r="G49" s="624"/>
      <c r="H49" s="625"/>
      <c r="I49" s="624"/>
      <c r="J49" s="624"/>
      <c r="K49" s="624"/>
      <c r="L49" s="624"/>
      <c r="M49" s="624"/>
      <c r="N49" s="624"/>
      <c r="O49" s="624"/>
      <c r="P49" s="626"/>
    </row>
    <row r="50" spans="1:16" s="360" customFormat="1" ht="25.5">
      <c r="A50" s="386">
        <v>3</v>
      </c>
      <c r="B50" s="334"/>
      <c r="C50" s="366" t="s">
        <v>561</v>
      </c>
      <c r="D50" s="369" t="s">
        <v>165</v>
      </c>
      <c r="E50" s="372">
        <v>13.542000000000002</v>
      </c>
      <c r="F50" s="27"/>
      <c r="G50" s="624"/>
      <c r="H50" s="625"/>
      <c r="I50" s="624"/>
      <c r="J50" s="624"/>
      <c r="K50" s="624"/>
      <c r="L50" s="624"/>
      <c r="M50" s="624"/>
      <c r="N50" s="624"/>
      <c r="O50" s="624"/>
      <c r="P50" s="626"/>
    </row>
    <row r="51" spans="1:16" s="360" customFormat="1" ht="76.5">
      <c r="A51" s="386">
        <v>4</v>
      </c>
      <c r="B51" s="334" t="s">
        <v>61</v>
      </c>
      <c r="C51" s="362" t="s">
        <v>562</v>
      </c>
      <c r="D51" s="369" t="s">
        <v>92</v>
      </c>
      <c r="E51" s="364">
        <v>75.8</v>
      </c>
      <c r="F51" s="27"/>
      <c r="G51" s="624"/>
      <c r="H51" s="625"/>
      <c r="I51" s="624"/>
      <c r="J51" s="624"/>
      <c r="K51" s="624"/>
      <c r="L51" s="624"/>
      <c r="M51" s="624"/>
      <c r="N51" s="624"/>
      <c r="O51" s="624"/>
      <c r="P51" s="626"/>
    </row>
    <row r="52" spans="1:16" s="360" customFormat="1" ht="42" customHeight="1">
      <c r="A52" s="386">
        <v>5</v>
      </c>
      <c r="B52" s="334"/>
      <c r="C52" s="365" t="s">
        <v>563</v>
      </c>
      <c r="D52" s="334" t="s">
        <v>92</v>
      </c>
      <c r="E52" s="364">
        <v>75.8</v>
      </c>
      <c r="F52" s="27"/>
      <c r="G52" s="624"/>
      <c r="H52" s="625"/>
      <c r="I52" s="624"/>
      <c r="J52" s="624"/>
      <c r="K52" s="624"/>
      <c r="L52" s="624"/>
      <c r="M52" s="624"/>
      <c r="N52" s="624"/>
      <c r="O52" s="624"/>
      <c r="P52" s="626"/>
    </row>
    <row r="53" spans="1:16" s="360" customFormat="1" ht="25.5">
      <c r="A53" s="386">
        <v>6</v>
      </c>
      <c r="B53" s="334"/>
      <c r="C53" s="366" t="s">
        <v>561</v>
      </c>
      <c r="D53" s="369" t="s">
        <v>165</v>
      </c>
      <c r="E53" s="372">
        <v>73.904999999999987</v>
      </c>
      <c r="F53" s="27"/>
      <c r="G53" s="624"/>
      <c r="H53" s="625"/>
      <c r="I53" s="624"/>
      <c r="J53" s="624"/>
      <c r="K53" s="624"/>
      <c r="L53" s="624"/>
      <c r="M53" s="624"/>
      <c r="N53" s="624"/>
      <c r="O53" s="624"/>
      <c r="P53" s="626"/>
    </row>
    <row r="54" spans="1:16" s="360" customFormat="1" ht="38.25">
      <c r="A54" s="386">
        <v>7</v>
      </c>
      <c r="B54" s="334" t="s">
        <v>61</v>
      </c>
      <c r="C54" s="362" t="s">
        <v>564</v>
      </c>
      <c r="D54" s="369" t="s">
        <v>109</v>
      </c>
      <c r="E54" s="372">
        <v>7</v>
      </c>
      <c r="F54" s="27"/>
      <c r="G54" s="624"/>
      <c r="H54" s="625"/>
      <c r="I54" s="624"/>
      <c r="J54" s="624"/>
      <c r="K54" s="624"/>
      <c r="L54" s="624"/>
      <c r="M54" s="624"/>
      <c r="N54" s="624"/>
      <c r="O54" s="624"/>
      <c r="P54" s="626"/>
    </row>
    <row r="55" spans="1:16" s="360" customFormat="1" ht="25.5">
      <c r="A55" s="386">
        <v>8</v>
      </c>
      <c r="B55" s="334"/>
      <c r="C55" s="365" t="s">
        <v>565</v>
      </c>
      <c r="D55" s="369" t="s">
        <v>109</v>
      </c>
      <c r="E55" s="372">
        <v>7</v>
      </c>
      <c r="F55" s="27"/>
      <c r="G55" s="624"/>
      <c r="H55" s="625"/>
      <c r="I55" s="624"/>
      <c r="J55" s="624"/>
      <c r="K55" s="624"/>
      <c r="L55" s="624"/>
      <c r="M55" s="624"/>
      <c r="N55" s="624"/>
      <c r="O55" s="624"/>
      <c r="P55" s="626"/>
    </row>
    <row r="56" spans="1:16" s="360" customFormat="1" ht="25.5">
      <c r="A56" s="386">
        <v>9</v>
      </c>
      <c r="B56" s="334"/>
      <c r="C56" s="365" t="s">
        <v>566</v>
      </c>
      <c r="D56" s="334" t="s">
        <v>165</v>
      </c>
      <c r="E56" s="372">
        <v>0.70000000000000007</v>
      </c>
      <c r="F56" s="27"/>
      <c r="G56" s="624"/>
      <c r="H56" s="625"/>
      <c r="I56" s="624"/>
      <c r="J56" s="624"/>
      <c r="K56" s="624"/>
      <c r="L56" s="624"/>
      <c r="M56" s="624"/>
      <c r="N56" s="624"/>
      <c r="O56" s="624"/>
      <c r="P56" s="626"/>
    </row>
    <row r="57" spans="1:16" s="360" customFormat="1" ht="25.5">
      <c r="A57" s="386">
        <v>10</v>
      </c>
      <c r="B57" s="334"/>
      <c r="C57" s="365" t="s">
        <v>567</v>
      </c>
      <c r="D57" s="334" t="s">
        <v>165</v>
      </c>
      <c r="E57" s="364">
        <v>0.63</v>
      </c>
      <c r="F57" s="27"/>
      <c r="G57" s="624"/>
      <c r="H57" s="625"/>
      <c r="I57" s="624"/>
      <c r="J57" s="624"/>
      <c r="K57" s="624"/>
      <c r="L57" s="624"/>
      <c r="M57" s="624"/>
      <c r="N57" s="624"/>
      <c r="O57" s="624"/>
      <c r="P57" s="626"/>
    </row>
    <row r="58" spans="1:16" s="360" customFormat="1" ht="38.25">
      <c r="A58" s="386">
        <v>11</v>
      </c>
      <c r="B58" s="334" t="s">
        <v>61</v>
      </c>
      <c r="C58" s="362" t="s">
        <v>568</v>
      </c>
      <c r="D58" s="369" t="s">
        <v>92</v>
      </c>
      <c r="E58" s="364">
        <v>2.6</v>
      </c>
      <c r="F58" s="27"/>
      <c r="G58" s="624"/>
      <c r="H58" s="625"/>
      <c r="I58" s="624"/>
      <c r="J58" s="624"/>
      <c r="K58" s="624"/>
      <c r="L58" s="624"/>
      <c r="M58" s="624"/>
      <c r="N58" s="624"/>
      <c r="O58" s="624"/>
      <c r="P58" s="626"/>
    </row>
    <row r="59" spans="1:16" s="360" customFormat="1" ht="38.25">
      <c r="A59" s="386">
        <v>12</v>
      </c>
      <c r="B59" s="334" t="s">
        <v>61</v>
      </c>
      <c r="C59" s="362" t="s">
        <v>569</v>
      </c>
      <c r="D59" s="369" t="s">
        <v>92</v>
      </c>
      <c r="E59" s="364">
        <v>21</v>
      </c>
      <c r="F59" s="27"/>
      <c r="G59" s="624"/>
      <c r="H59" s="625"/>
      <c r="I59" s="624"/>
      <c r="J59" s="624"/>
      <c r="K59" s="624"/>
      <c r="L59" s="624"/>
      <c r="M59" s="624"/>
      <c r="N59" s="624"/>
      <c r="O59" s="624"/>
      <c r="P59" s="626"/>
    </row>
    <row r="60" spans="1:16" s="360" customFormat="1" ht="38.25">
      <c r="A60" s="386">
        <v>13</v>
      </c>
      <c r="B60" s="334" t="s">
        <v>61</v>
      </c>
      <c r="C60" s="362" t="s">
        <v>570</v>
      </c>
      <c r="D60" s="369" t="s">
        <v>92</v>
      </c>
      <c r="E60" s="364">
        <v>67</v>
      </c>
      <c r="F60" s="27"/>
      <c r="G60" s="624"/>
      <c r="H60" s="625"/>
      <c r="I60" s="624"/>
      <c r="J60" s="624"/>
      <c r="K60" s="624"/>
      <c r="L60" s="624"/>
      <c r="M60" s="624"/>
      <c r="N60" s="624"/>
      <c r="O60" s="624"/>
      <c r="P60" s="626"/>
    </row>
    <row r="61" spans="1:16" s="360" customFormat="1" ht="25.5">
      <c r="A61" s="386">
        <v>14</v>
      </c>
      <c r="B61" s="334" t="s">
        <v>61</v>
      </c>
      <c r="C61" s="371" t="s">
        <v>571</v>
      </c>
      <c r="D61" s="369" t="s">
        <v>92</v>
      </c>
      <c r="E61" s="364">
        <v>67</v>
      </c>
      <c r="F61" s="27"/>
      <c r="G61" s="624"/>
      <c r="H61" s="625"/>
      <c r="I61" s="624"/>
      <c r="J61" s="624"/>
      <c r="K61" s="624"/>
      <c r="L61" s="624"/>
      <c r="M61" s="624"/>
      <c r="N61" s="624"/>
      <c r="O61" s="624"/>
      <c r="P61" s="626"/>
    </row>
    <row r="62" spans="1:16" s="360" customFormat="1" ht="38.25">
      <c r="A62" s="386">
        <v>15</v>
      </c>
      <c r="B62" s="334" t="s">
        <v>61</v>
      </c>
      <c r="C62" s="371" t="s">
        <v>572</v>
      </c>
      <c r="D62" s="369" t="s">
        <v>92</v>
      </c>
      <c r="E62" s="364">
        <v>67</v>
      </c>
      <c r="F62" s="27"/>
      <c r="G62" s="624"/>
      <c r="H62" s="625"/>
      <c r="I62" s="624"/>
      <c r="J62" s="624"/>
      <c r="K62" s="624"/>
      <c r="L62" s="624"/>
      <c r="M62" s="624"/>
      <c r="N62" s="624"/>
      <c r="O62" s="624"/>
      <c r="P62" s="626"/>
    </row>
    <row r="63" spans="1:16" s="360" customFormat="1" ht="38.25">
      <c r="A63" s="386">
        <v>16</v>
      </c>
      <c r="B63" s="334" t="s">
        <v>61</v>
      </c>
      <c r="C63" s="371" t="s">
        <v>533</v>
      </c>
      <c r="D63" s="369" t="s">
        <v>165</v>
      </c>
      <c r="E63" s="364">
        <v>252.15</v>
      </c>
      <c r="F63" s="27"/>
      <c r="G63" s="624"/>
      <c r="H63" s="625"/>
      <c r="I63" s="624"/>
      <c r="J63" s="624"/>
      <c r="K63" s="624"/>
      <c r="L63" s="624"/>
      <c r="M63" s="624"/>
      <c r="N63" s="624"/>
      <c r="O63" s="624"/>
      <c r="P63" s="626"/>
    </row>
    <row r="64" spans="1:16" s="360" customFormat="1" ht="25.5">
      <c r="A64" s="386">
        <v>17</v>
      </c>
      <c r="B64" s="334" t="s">
        <v>61</v>
      </c>
      <c r="C64" s="371" t="s">
        <v>573</v>
      </c>
      <c r="D64" s="369" t="s">
        <v>92</v>
      </c>
      <c r="E64" s="364">
        <v>90.6</v>
      </c>
      <c r="F64" s="27"/>
      <c r="G64" s="624"/>
      <c r="H64" s="625"/>
      <c r="I64" s="624"/>
      <c r="J64" s="624"/>
      <c r="K64" s="624"/>
      <c r="L64" s="624"/>
      <c r="M64" s="624"/>
      <c r="N64" s="624"/>
      <c r="O64" s="624"/>
      <c r="P64" s="626"/>
    </row>
    <row r="65" spans="1:16" s="360" customFormat="1" ht="15.75" customHeight="1">
      <c r="A65" s="386">
        <v>18</v>
      </c>
      <c r="B65" s="334" t="s">
        <v>61</v>
      </c>
      <c r="C65" s="362" t="s">
        <v>574</v>
      </c>
      <c r="D65" s="334" t="s">
        <v>174</v>
      </c>
      <c r="E65" s="372">
        <v>1</v>
      </c>
      <c r="F65" s="27"/>
      <c r="G65" s="624"/>
      <c r="H65" s="625"/>
      <c r="I65" s="624"/>
      <c r="J65" s="624"/>
      <c r="K65" s="624"/>
      <c r="L65" s="624"/>
      <c r="M65" s="624"/>
      <c r="N65" s="624"/>
      <c r="O65" s="624"/>
      <c r="P65" s="626"/>
    </row>
    <row r="66" spans="1:16" s="360" customFormat="1" ht="38.25">
      <c r="A66" s="386">
        <v>19</v>
      </c>
      <c r="B66" s="334" t="s">
        <v>61</v>
      </c>
      <c r="C66" s="377" t="s">
        <v>575</v>
      </c>
      <c r="D66" s="376" t="s">
        <v>109</v>
      </c>
      <c r="E66" s="364">
        <v>1</v>
      </c>
      <c r="F66" s="27"/>
      <c r="G66" s="624"/>
      <c r="H66" s="625"/>
      <c r="I66" s="624"/>
      <c r="J66" s="624"/>
      <c r="K66" s="624"/>
      <c r="L66" s="624"/>
      <c r="M66" s="624"/>
      <c r="N66" s="624"/>
      <c r="O66" s="624"/>
      <c r="P66" s="626"/>
    </row>
    <row r="67" spans="1:16" s="360" customFormat="1" ht="54">
      <c r="A67" s="386">
        <v>20</v>
      </c>
      <c r="B67" s="334" t="s">
        <v>61</v>
      </c>
      <c r="C67" s="362" t="s">
        <v>576</v>
      </c>
      <c r="D67" s="369" t="s">
        <v>109</v>
      </c>
      <c r="E67" s="372">
        <v>2</v>
      </c>
      <c r="F67" s="27"/>
      <c r="G67" s="624"/>
      <c r="H67" s="625"/>
      <c r="I67" s="624"/>
      <c r="J67" s="624"/>
      <c r="K67" s="624"/>
      <c r="L67" s="624"/>
      <c r="M67" s="624"/>
      <c r="N67" s="624"/>
      <c r="O67" s="624"/>
      <c r="P67" s="626"/>
    </row>
    <row r="68" spans="1:16" s="360" customFormat="1" ht="25.5">
      <c r="A68" s="386">
        <v>21</v>
      </c>
      <c r="B68" s="334" t="s">
        <v>61</v>
      </c>
      <c r="C68" s="333" t="s">
        <v>537</v>
      </c>
      <c r="D68" s="334" t="s">
        <v>174</v>
      </c>
      <c r="E68" s="364">
        <v>4</v>
      </c>
      <c r="F68" s="27"/>
      <c r="G68" s="624"/>
      <c r="H68" s="625"/>
      <c r="I68" s="624"/>
      <c r="J68" s="624"/>
      <c r="K68" s="624"/>
      <c r="L68" s="624"/>
      <c r="M68" s="624"/>
      <c r="N68" s="624"/>
      <c r="O68" s="624"/>
      <c r="P68" s="626"/>
    </row>
    <row r="69" spans="1:16" s="360" customFormat="1">
      <c r="A69" s="386">
        <v>22</v>
      </c>
      <c r="B69" s="334"/>
      <c r="C69" s="365" t="s">
        <v>539</v>
      </c>
      <c r="D69" s="334" t="s">
        <v>92</v>
      </c>
      <c r="E69" s="372">
        <v>16</v>
      </c>
      <c r="F69" s="27"/>
      <c r="G69" s="624"/>
      <c r="H69" s="625"/>
      <c r="I69" s="624"/>
      <c r="J69" s="624"/>
      <c r="K69" s="624"/>
      <c r="L69" s="624"/>
      <c r="M69" s="624"/>
      <c r="N69" s="624"/>
      <c r="O69" s="624"/>
      <c r="P69" s="626"/>
    </row>
    <row r="70" spans="1:16" s="360" customFormat="1">
      <c r="A70" s="386">
        <v>23</v>
      </c>
      <c r="B70" s="334" t="s">
        <v>61</v>
      </c>
      <c r="C70" s="333" t="s">
        <v>543</v>
      </c>
      <c r="D70" s="334" t="s">
        <v>174</v>
      </c>
      <c r="E70" s="372">
        <v>3</v>
      </c>
      <c r="F70" s="27"/>
      <c r="G70" s="624"/>
      <c r="H70" s="625"/>
      <c r="I70" s="624"/>
      <c r="J70" s="624"/>
      <c r="K70" s="624"/>
      <c r="L70" s="624"/>
      <c r="M70" s="624"/>
      <c r="N70" s="624"/>
      <c r="O70" s="624"/>
      <c r="P70" s="626"/>
    </row>
    <row r="71" spans="1:16" s="360" customFormat="1">
      <c r="A71" s="386">
        <v>24</v>
      </c>
      <c r="B71" s="334" t="s">
        <v>61</v>
      </c>
      <c r="C71" s="333" t="s">
        <v>577</v>
      </c>
      <c r="D71" s="334" t="s">
        <v>174</v>
      </c>
      <c r="E71" s="372">
        <v>2</v>
      </c>
      <c r="F71" s="27"/>
      <c r="G71" s="624"/>
      <c r="H71" s="625"/>
      <c r="I71" s="624"/>
      <c r="J71" s="624"/>
      <c r="K71" s="624"/>
      <c r="L71" s="624"/>
      <c r="M71" s="624"/>
      <c r="N71" s="624"/>
      <c r="O71" s="624"/>
      <c r="P71" s="626"/>
    </row>
    <row r="72" spans="1:16" s="360" customFormat="1">
      <c r="A72" s="386">
        <v>25</v>
      </c>
      <c r="B72" s="334" t="s">
        <v>61</v>
      </c>
      <c r="C72" s="333" t="s">
        <v>578</v>
      </c>
      <c r="D72" s="334" t="s">
        <v>174</v>
      </c>
      <c r="E72" s="372">
        <v>2</v>
      </c>
      <c r="F72" s="27"/>
      <c r="G72" s="624"/>
      <c r="H72" s="625"/>
      <c r="I72" s="624"/>
      <c r="J72" s="624"/>
      <c r="K72" s="624"/>
      <c r="L72" s="624"/>
      <c r="M72" s="624"/>
      <c r="N72" s="624"/>
      <c r="O72" s="624"/>
      <c r="P72" s="626"/>
    </row>
    <row r="73" spans="1:16" s="360" customFormat="1" ht="25.5">
      <c r="A73" s="386">
        <v>26</v>
      </c>
      <c r="B73" s="334" t="s">
        <v>61</v>
      </c>
      <c r="C73" s="333" t="s">
        <v>579</v>
      </c>
      <c r="D73" s="334" t="s">
        <v>174</v>
      </c>
      <c r="E73" s="372">
        <v>6</v>
      </c>
      <c r="F73" s="27"/>
      <c r="G73" s="624"/>
      <c r="H73" s="625"/>
      <c r="I73" s="624"/>
      <c r="J73" s="624"/>
      <c r="K73" s="624"/>
      <c r="L73" s="624"/>
      <c r="M73" s="624"/>
      <c r="N73" s="624"/>
      <c r="O73" s="624"/>
      <c r="P73" s="626"/>
    </row>
    <row r="74" spans="1:16" s="360" customFormat="1" ht="25.5">
      <c r="A74" s="386">
        <v>27</v>
      </c>
      <c r="B74" s="334" t="s">
        <v>61</v>
      </c>
      <c r="C74" s="377" t="s">
        <v>580</v>
      </c>
      <c r="D74" s="334" t="s">
        <v>92</v>
      </c>
      <c r="E74" s="372">
        <v>75.8</v>
      </c>
      <c r="F74" s="27"/>
      <c r="G74" s="624"/>
      <c r="H74" s="625"/>
      <c r="I74" s="624"/>
      <c r="J74" s="624"/>
      <c r="K74" s="624"/>
      <c r="L74" s="624"/>
      <c r="M74" s="624"/>
      <c r="N74" s="624"/>
      <c r="O74" s="624"/>
      <c r="P74" s="626"/>
    </row>
    <row r="75" spans="1:16" s="360" customFormat="1" ht="25.5">
      <c r="A75" s="386">
        <v>28</v>
      </c>
      <c r="B75" s="334" t="s">
        <v>61</v>
      </c>
      <c r="C75" s="377" t="s">
        <v>581</v>
      </c>
      <c r="D75" s="334" t="s">
        <v>92</v>
      </c>
      <c r="E75" s="372">
        <v>90.6</v>
      </c>
      <c r="F75" s="27"/>
      <c r="G75" s="624"/>
      <c r="H75" s="625"/>
      <c r="I75" s="624"/>
      <c r="J75" s="624"/>
      <c r="K75" s="624"/>
      <c r="L75" s="624"/>
      <c r="M75" s="624"/>
      <c r="N75" s="624"/>
      <c r="O75" s="624"/>
      <c r="P75" s="626"/>
    </row>
    <row r="76" spans="1:16" s="360" customFormat="1">
      <c r="A76" s="386">
        <v>29</v>
      </c>
      <c r="B76" s="334" t="s">
        <v>61</v>
      </c>
      <c r="C76" s="377" t="s">
        <v>582</v>
      </c>
      <c r="D76" s="334" t="s">
        <v>92</v>
      </c>
      <c r="E76" s="372">
        <v>90.6</v>
      </c>
      <c r="F76" s="27"/>
      <c r="G76" s="624"/>
      <c r="H76" s="625"/>
      <c r="I76" s="624"/>
      <c r="J76" s="624"/>
      <c r="K76" s="624"/>
      <c r="L76" s="624"/>
      <c r="M76" s="624"/>
      <c r="N76" s="624"/>
      <c r="O76" s="624"/>
      <c r="P76" s="626"/>
    </row>
    <row r="77" spans="1:16" s="360" customFormat="1">
      <c r="A77" s="386">
        <v>30</v>
      </c>
      <c r="B77" s="334" t="s">
        <v>61</v>
      </c>
      <c r="C77" s="377" t="s">
        <v>583</v>
      </c>
      <c r="D77" s="334" t="s">
        <v>92</v>
      </c>
      <c r="E77" s="372">
        <v>18</v>
      </c>
      <c r="F77" s="27"/>
      <c r="G77" s="624"/>
      <c r="H77" s="625"/>
      <c r="I77" s="624"/>
      <c r="J77" s="624"/>
      <c r="K77" s="624"/>
      <c r="L77" s="624"/>
      <c r="M77" s="624"/>
      <c r="N77" s="624"/>
      <c r="O77" s="624"/>
      <c r="P77" s="626"/>
    </row>
    <row r="78" spans="1:16" s="360" customFormat="1">
      <c r="A78" s="386">
        <v>31</v>
      </c>
      <c r="B78" s="334" t="s">
        <v>61</v>
      </c>
      <c r="C78" s="377" t="s">
        <v>584</v>
      </c>
      <c r="D78" s="334" t="s">
        <v>174</v>
      </c>
      <c r="E78" s="372">
        <v>1</v>
      </c>
      <c r="F78" s="27"/>
      <c r="G78" s="624"/>
      <c r="H78" s="625"/>
      <c r="I78" s="624"/>
      <c r="J78" s="624"/>
      <c r="K78" s="624"/>
      <c r="L78" s="624"/>
      <c r="M78" s="624"/>
      <c r="N78" s="624"/>
      <c r="O78" s="624"/>
      <c r="P78" s="626"/>
    </row>
    <row r="79" spans="1:16" s="360" customFormat="1" ht="25.5">
      <c r="A79" s="386">
        <v>32</v>
      </c>
      <c r="B79" s="334" t="s">
        <v>61</v>
      </c>
      <c r="C79" s="377" t="s">
        <v>585</v>
      </c>
      <c r="D79" s="334" t="s">
        <v>109</v>
      </c>
      <c r="E79" s="372">
        <v>1</v>
      </c>
      <c r="F79" s="27"/>
      <c r="G79" s="624"/>
      <c r="H79" s="625"/>
      <c r="I79" s="624"/>
      <c r="J79" s="624"/>
      <c r="K79" s="624"/>
      <c r="L79" s="624"/>
      <c r="M79" s="624"/>
      <c r="N79" s="624"/>
      <c r="O79" s="624"/>
      <c r="P79" s="626"/>
    </row>
    <row r="80" spans="1:16" s="360" customFormat="1">
      <c r="A80" s="386">
        <v>33</v>
      </c>
      <c r="B80" s="334" t="s">
        <v>61</v>
      </c>
      <c r="C80" s="377" t="s">
        <v>586</v>
      </c>
      <c r="D80" s="334" t="s">
        <v>109</v>
      </c>
      <c r="E80" s="372">
        <v>1</v>
      </c>
      <c r="F80" s="27"/>
      <c r="G80" s="624"/>
      <c r="H80" s="625"/>
      <c r="I80" s="624"/>
      <c r="J80" s="624"/>
      <c r="K80" s="624"/>
      <c r="L80" s="624"/>
      <c r="M80" s="624"/>
      <c r="N80" s="624"/>
      <c r="O80" s="624"/>
      <c r="P80" s="626"/>
    </row>
    <row r="81" spans="1:16" s="360" customFormat="1" ht="28.5">
      <c r="A81" s="397"/>
      <c r="B81" s="334"/>
      <c r="C81" s="341" t="s">
        <v>587</v>
      </c>
      <c r="D81" s="395"/>
      <c r="E81" s="395"/>
      <c r="F81" s="27"/>
      <c r="G81" s="624"/>
      <c r="H81" s="625"/>
      <c r="I81" s="624"/>
      <c r="J81" s="624"/>
      <c r="K81" s="624"/>
      <c r="L81" s="624"/>
      <c r="M81" s="624"/>
      <c r="N81" s="624"/>
      <c r="O81" s="624"/>
      <c r="P81" s="626"/>
    </row>
    <row r="82" spans="1:16" s="360" customFormat="1" ht="63.75">
      <c r="A82" s="386" t="s">
        <v>37</v>
      </c>
      <c r="B82" s="334" t="s">
        <v>61</v>
      </c>
      <c r="C82" s="371" t="s">
        <v>555</v>
      </c>
      <c r="D82" s="369" t="s">
        <v>165</v>
      </c>
      <c r="E82" s="267">
        <v>164.70300000000003</v>
      </c>
      <c r="F82" s="27"/>
      <c r="G82" s="624"/>
      <c r="H82" s="625"/>
      <c r="I82" s="624"/>
      <c r="J82" s="624"/>
      <c r="K82" s="624"/>
      <c r="L82" s="624"/>
      <c r="M82" s="624"/>
      <c r="N82" s="624"/>
      <c r="O82" s="624"/>
      <c r="P82" s="626"/>
    </row>
    <row r="83" spans="1:16" s="360" customFormat="1" ht="25.5">
      <c r="A83" s="386">
        <v>2</v>
      </c>
      <c r="B83" s="334" t="s">
        <v>61</v>
      </c>
      <c r="C83" s="371" t="s">
        <v>588</v>
      </c>
      <c r="D83" s="369" t="s">
        <v>125</v>
      </c>
      <c r="E83" s="267">
        <v>20</v>
      </c>
      <c r="F83" s="27"/>
      <c r="G83" s="624"/>
      <c r="H83" s="625"/>
      <c r="I83" s="624"/>
      <c r="J83" s="624"/>
      <c r="K83" s="624"/>
      <c r="L83" s="624"/>
      <c r="M83" s="624"/>
      <c r="N83" s="624"/>
      <c r="O83" s="624"/>
      <c r="P83" s="626"/>
    </row>
    <row r="84" spans="1:16" s="360" customFormat="1" ht="25.5">
      <c r="A84" s="386">
        <v>3</v>
      </c>
      <c r="B84" s="334" t="s">
        <v>61</v>
      </c>
      <c r="C84" s="371" t="s">
        <v>556</v>
      </c>
      <c r="D84" s="369" t="s">
        <v>125</v>
      </c>
      <c r="E84" s="267">
        <v>45</v>
      </c>
      <c r="F84" s="27"/>
      <c r="G84" s="624"/>
      <c r="H84" s="625"/>
      <c r="I84" s="624"/>
      <c r="J84" s="624"/>
      <c r="K84" s="624"/>
      <c r="L84" s="624"/>
      <c r="M84" s="624"/>
      <c r="N84" s="624"/>
      <c r="O84" s="624"/>
      <c r="P84" s="626"/>
    </row>
    <row r="85" spans="1:16" s="360" customFormat="1" ht="14.25">
      <c r="A85" s="397"/>
      <c r="B85" s="395"/>
      <c r="C85" s="445" t="s">
        <v>589</v>
      </c>
      <c r="D85" s="395"/>
      <c r="E85" s="395"/>
      <c r="F85" s="27"/>
      <c r="G85" s="624"/>
      <c r="H85" s="625"/>
      <c r="I85" s="624"/>
      <c r="J85" s="624"/>
      <c r="K85" s="624"/>
      <c r="L85" s="624"/>
      <c r="M85" s="624"/>
      <c r="N85" s="624"/>
      <c r="O85" s="624"/>
      <c r="P85" s="626"/>
    </row>
    <row r="86" spans="1:16" s="360" customFormat="1" ht="76.5">
      <c r="A86" s="386">
        <v>1</v>
      </c>
      <c r="B86" s="334" t="s">
        <v>61</v>
      </c>
      <c r="C86" s="396" t="s">
        <v>590</v>
      </c>
      <c r="D86" s="369" t="s">
        <v>92</v>
      </c>
      <c r="E86" s="335">
        <v>20.700000000000003</v>
      </c>
      <c r="F86" s="27"/>
      <c r="G86" s="624"/>
      <c r="H86" s="625"/>
      <c r="I86" s="624"/>
      <c r="J86" s="624"/>
      <c r="K86" s="624"/>
      <c r="L86" s="624"/>
      <c r="M86" s="624"/>
      <c r="N86" s="624"/>
      <c r="O86" s="624"/>
      <c r="P86" s="626"/>
    </row>
    <row r="87" spans="1:16" s="360" customFormat="1" ht="38.25">
      <c r="A87" s="386">
        <v>2</v>
      </c>
      <c r="B87" s="334"/>
      <c r="C87" s="365" t="s">
        <v>591</v>
      </c>
      <c r="D87" s="334" t="s">
        <v>92</v>
      </c>
      <c r="E87" s="335">
        <v>20.700000000000003</v>
      </c>
      <c r="F87" s="27"/>
      <c r="G87" s="624"/>
      <c r="H87" s="625"/>
      <c r="I87" s="624"/>
      <c r="J87" s="624"/>
      <c r="K87" s="624"/>
      <c r="L87" s="624"/>
      <c r="M87" s="624"/>
      <c r="N87" s="624"/>
      <c r="O87" s="624"/>
      <c r="P87" s="626"/>
    </row>
    <row r="88" spans="1:16" s="360" customFormat="1" ht="25.5">
      <c r="A88" s="386">
        <v>3</v>
      </c>
      <c r="B88" s="334"/>
      <c r="C88" s="366" t="s">
        <v>561</v>
      </c>
      <c r="D88" s="369" t="s">
        <v>165</v>
      </c>
      <c r="E88" s="336">
        <v>18.940000000000001</v>
      </c>
      <c r="F88" s="27"/>
      <c r="G88" s="624"/>
      <c r="H88" s="625"/>
      <c r="I88" s="624"/>
      <c r="J88" s="624"/>
      <c r="K88" s="624"/>
      <c r="L88" s="624"/>
      <c r="M88" s="624"/>
      <c r="N88" s="624"/>
      <c r="O88" s="624"/>
      <c r="P88" s="626"/>
    </row>
    <row r="89" spans="1:16" s="360" customFormat="1" ht="76.5">
      <c r="A89" s="386">
        <v>4</v>
      </c>
      <c r="B89" s="334" t="s">
        <v>61</v>
      </c>
      <c r="C89" s="396" t="s">
        <v>592</v>
      </c>
      <c r="D89" s="369" t="s">
        <v>92</v>
      </c>
      <c r="E89" s="335">
        <v>39.299999999999997</v>
      </c>
      <c r="F89" s="27"/>
      <c r="G89" s="624"/>
      <c r="H89" s="625"/>
      <c r="I89" s="624"/>
      <c r="J89" s="624"/>
      <c r="K89" s="624"/>
      <c r="L89" s="624"/>
      <c r="M89" s="624"/>
      <c r="N89" s="624"/>
      <c r="O89" s="624"/>
      <c r="P89" s="626"/>
    </row>
    <row r="90" spans="1:16" s="360" customFormat="1" ht="38.25">
      <c r="A90" s="386">
        <v>5</v>
      </c>
      <c r="B90" s="334"/>
      <c r="C90" s="365" t="s">
        <v>593</v>
      </c>
      <c r="D90" s="334" t="s">
        <v>92</v>
      </c>
      <c r="E90" s="335">
        <v>39.299999999999997</v>
      </c>
      <c r="F90" s="27"/>
      <c r="G90" s="624"/>
      <c r="H90" s="625"/>
      <c r="I90" s="624"/>
      <c r="J90" s="624"/>
      <c r="K90" s="624"/>
      <c r="L90" s="624"/>
      <c r="M90" s="624"/>
      <c r="N90" s="624"/>
      <c r="O90" s="624"/>
      <c r="P90" s="626"/>
    </row>
    <row r="91" spans="1:16" s="360" customFormat="1" ht="25.5">
      <c r="A91" s="386">
        <v>6</v>
      </c>
      <c r="B91" s="334"/>
      <c r="C91" s="366" t="s">
        <v>561</v>
      </c>
      <c r="D91" s="369" t="s">
        <v>165</v>
      </c>
      <c r="E91" s="336">
        <v>38.32</v>
      </c>
      <c r="F91" s="27"/>
      <c r="G91" s="624"/>
      <c r="H91" s="625"/>
      <c r="I91" s="624"/>
      <c r="J91" s="624"/>
      <c r="K91" s="624"/>
      <c r="L91" s="624"/>
      <c r="M91" s="624"/>
      <c r="N91" s="624"/>
      <c r="O91" s="624"/>
      <c r="P91" s="626"/>
    </row>
    <row r="92" spans="1:16" s="360" customFormat="1" ht="63.75">
      <c r="A92" s="386">
        <v>7</v>
      </c>
      <c r="B92" s="334" t="s">
        <v>61</v>
      </c>
      <c r="C92" s="388" t="s">
        <v>594</v>
      </c>
      <c r="D92" s="369" t="s">
        <v>109</v>
      </c>
      <c r="E92" s="335">
        <v>1</v>
      </c>
      <c r="F92" s="27"/>
      <c r="G92" s="624"/>
      <c r="H92" s="625"/>
      <c r="I92" s="624"/>
      <c r="J92" s="624"/>
      <c r="K92" s="624"/>
      <c r="L92" s="624"/>
      <c r="M92" s="624"/>
      <c r="N92" s="624"/>
      <c r="O92" s="624"/>
      <c r="P92" s="626"/>
    </row>
    <row r="93" spans="1:16" s="360" customFormat="1" ht="63.75">
      <c r="A93" s="386">
        <v>8</v>
      </c>
      <c r="B93" s="334"/>
      <c r="C93" s="365" t="s">
        <v>595</v>
      </c>
      <c r="D93" s="334" t="s">
        <v>109</v>
      </c>
      <c r="E93" s="336">
        <v>1</v>
      </c>
      <c r="F93" s="27"/>
      <c r="G93" s="624"/>
      <c r="H93" s="625"/>
      <c r="I93" s="624"/>
      <c r="J93" s="624"/>
      <c r="K93" s="624"/>
      <c r="L93" s="624"/>
      <c r="M93" s="624"/>
      <c r="N93" s="624"/>
      <c r="O93" s="624"/>
      <c r="P93" s="626"/>
    </row>
    <row r="94" spans="1:16" s="360" customFormat="1">
      <c r="A94" s="386">
        <v>9</v>
      </c>
      <c r="B94" s="334"/>
      <c r="C94" s="365" t="s">
        <v>596</v>
      </c>
      <c r="D94" s="369" t="s">
        <v>165</v>
      </c>
      <c r="E94" s="336">
        <v>0.22500000000000001</v>
      </c>
      <c r="F94" s="27"/>
      <c r="G94" s="624"/>
      <c r="H94" s="625"/>
      <c r="I94" s="624"/>
      <c r="J94" s="624"/>
      <c r="K94" s="624"/>
      <c r="L94" s="624"/>
      <c r="M94" s="624"/>
      <c r="N94" s="624"/>
      <c r="O94" s="624"/>
      <c r="P94" s="626"/>
    </row>
    <row r="95" spans="1:16" s="360" customFormat="1" ht="25.5">
      <c r="A95" s="386">
        <v>10</v>
      </c>
      <c r="B95" s="334"/>
      <c r="C95" s="365" t="s">
        <v>567</v>
      </c>
      <c r="D95" s="369" t="s">
        <v>165</v>
      </c>
      <c r="E95" s="336">
        <v>0.15</v>
      </c>
      <c r="F95" s="27"/>
      <c r="G95" s="624"/>
      <c r="H95" s="625"/>
      <c r="I95" s="624"/>
      <c r="J95" s="624"/>
      <c r="K95" s="624"/>
      <c r="L95" s="624"/>
      <c r="M95" s="624"/>
      <c r="N95" s="624"/>
      <c r="O95" s="624"/>
      <c r="P95" s="626"/>
    </row>
    <row r="96" spans="1:16" s="360" customFormat="1">
      <c r="A96" s="386">
        <v>11</v>
      </c>
      <c r="B96" s="334"/>
      <c r="C96" s="366" t="s">
        <v>597</v>
      </c>
      <c r="D96" s="369" t="s">
        <v>97</v>
      </c>
      <c r="E96" s="336">
        <v>3</v>
      </c>
      <c r="F96" s="27"/>
      <c r="G96" s="624"/>
      <c r="H96" s="625"/>
      <c r="I96" s="624"/>
      <c r="J96" s="624"/>
      <c r="K96" s="624"/>
      <c r="L96" s="624"/>
      <c r="M96" s="624"/>
      <c r="N96" s="624"/>
      <c r="O96" s="624"/>
      <c r="P96" s="626"/>
    </row>
    <row r="97" spans="1:16" s="360" customFormat="1">
      <c r="A97" s="386">
        <v>12</v>
      </c>
      <c r="B97" s="334"/>
      <c r="C97" s="366" t="s">
        <v>598</v>
      </c>
      <c r="D97" s="369" t="s">
        <v>97</v>
      </c>
      <c r="E97" s="336">
        <v>1</v>
      </c>
      <c r="F97" s="27"/>
      <c r="G97" s="624"/>
      <c r="H97" s="625"/>
      <c r="I97" s="624"/>
      <c r="J97" s="624"/>
      <c r="K97" s="624"/>
      <c r="L97" s="624"/>
      <c r="M97" s="624"/>
      <c r="N97" s="624"/>
      <c r="O97" s="624"/>
      <c r="P97" s="626"/>
    </row>
    <row r="98" spans="1:16" s="360" customFormat="1" ht="38.25">
      <c r="A98" s="386">
        <v>13</v>
      </c>
      <c r="B98" s="334" t="s">
        <v>61</v>
      </c>
      <c r="C98" s="362" t="s">
        <v>599</v>
      </c>
      <c r="D98" s="369" t="s">
        <v>109</v>
      </c>
      <c r="E98" s="336">
        <v>4</v>
      </c>
      <c r="F98" s="27"/>
      <c r="G98" s="624"/>
      <c r="H98" s="625"/>
      <c r="I98" s="624"/>
      <c r="J98" s="624"/>
      <c r="K98" s="624"/>
      <c r="L98" s="624"/>
      <c r="M98" s="624"/>
      <c r="N98" s="624"/>
      <c r="O98" s="624"/>
      <c r="P98" s="626"/>
    </row>
    <row r="99" spans="1:16" s="360" customFormat="1" ht="25.5">
      <c r="A99" s="386">
        <v>14</v>
      </c>
      <c r="B99" s="334"/>
      <c r="C99" s="365" t="s">
        <v>600</v>
      </c>
      <c r="D99" s="369" t="s">
        <v>109</v>
      </c>
      <c r="E99" s="336">
        <v>4</v>
      </c>
      <c r="F99" s="27"/>
      <c r="G99" s="624"/>
      <c r="H99" s="625"/>
      <c r="I99" s="624"/>
      <c r="J99" s="624"/>
      <c r="K99" s="624"/>
      <c r="L99" s="624"/>
      <c r="M99" s="624"/>
      <c r="N99" s="624"/>
      <c r="O99" s="624"/>
      <c r="P99" s="626"/>
    </row>
    <row r="100" spans="1:16" s="360" customFormat="1" ht="25.5">
      <c r="A100" s="386">
        <v>15</v>
      </c>
      <c r="B100" s="334"/>
      <c r="C100" s="365" t="s">
        <v>566</v>
      </c>
      <c r="D100" s="334" t="s">
        <v>165</v>
      </c>
      <c r="E100" s="336">
        <v>0.4</v>
      </c>
      <c r="F100" s="27"/>
      <c r="G100" s="624"/>
      <c r="H100" s="625"/>
      <c r="I100" s="624"/>
      <c r="J100" s="624"/>
      <c r="K100" s="624"/>
      <c r="L100" s="624"/>
      <c r="M100" s="624"/>
      <c r="N100" s="624"/>
      <c r="O100" s="624"/>
      <c r="P100" s="626"/>
    </row>
    <row r="101" spans="1:16" s="360" customFormat="1" ht="25.5">
      <c r="A101" s="386">
        <v>16</v>
      </c>
      <c r="B101" s="334"/>
      <c r="C101" s="365" t="s">
        <v>567</v>
      </c>
      <c r="D101" s="334" t="s">
        <v>165</v>
      </c>
      <c r="E101" s="335">
        <v>0.36</v>
      </c>
      <c r="F101" s="27"/>
      <c r="G101" s="624"/>
      <c r="H101" s="625"/>
      <c r="I101" s="624"/>
      <c r="J101" s="624"/>
      <c r="K101" s="624"/>
      <c r="L101" s="624"/>
      <c r="M101" s="624"/>
      <c r="N101" s="624"/>
      <c r="O101" s="624"/>
      <c r="P101" s="626"/>
    </row>
    <row r="102" spans="1:16" s="360" customFormat="1" ht="30.75" customHeight="1">
      <c r="A102" s="386">
        <v>17</v>
      </c>
      <c r="B102" s="334" t="s">
        <v>61</v>
      </c>
      <c r="C102" s="388" t="s">
        <v>601</v>
      </c>
      <c r="D102" s="369" t="s">
        <v>109</v>
      </c>
      <c r="E102" s="336">
        <v>5</v>
      </c>
      <c r="F102" s="27"/>
      <c r="G102" s="624"/>
      <c r="H102" s="625"/>
      <c r="I102" s="624"/>
      <c r="J102" s="624"/>
      <c r="K102" s="624"/>
      <c r="L102" s="624"/>
      <c r="M102" s="624"/>
      <c r="N102" s="624"/>
      <c r="O102" s="624"/>
      <c r="P102" s="626"/>
    </row>
    <row r="103" spans="1:16" s="360" customFormat="1" ht="30.75" customHeight="1">
      <c r="A103" s="386">
        <v>18</v>
      </c>
      <c r="B103" s="334" t="s">
        <v>61</v>
      </c>
      <c r="C103" s="388" t="s">
        <v>985</v>
      </c>
      <c r="D103" s="369" t="s">
        <v>109</v>
      </c>
      <c r="E103" s="336">
        <v>4</v>
      </c>
      <c r="F103" s="27"/>
      <c r="G103" s="624"/>
      <c r="H103" s="625"/>
      <c r="I103" s="624"/>
      <c r="J103" s="624"/>
      <c r="K103" s="624"/>
      <c r="L103" s="624"/>
      <c r="M103" s="624"/>
      <c r="N103" s="624"/>
      <c r="O103" s="624"/>
      <c r="P103" s="626"/>
    </row>
    <row r="104" spans="1:16" s="360" customFormat="1" ht="38.25">
      <c r="A104" s="386">
        <v>19</v>
      </c>
      <c r="B104" s="334" t="s">
        <v>61</v>
      </c>
      <c r="C104" s="362" t="s">
        <v>602</v>
      </c>
      <c r="D104" s="389" t="s">
        <v>92</v>
      </c>
      <c r="E104" s="390">
        <v>60</v>
      </c>
      <c r="F104" s="27"/>
      <c r="G104" s="624"/>
      <c r="H104" s="625"/>
      <c r="I104" s="624"/>
      <c r="J104" s="624"/>
      <c r="K104" s="624"/>
      <c r="L104" s="624"/>
      <c r="M104" s="624"/>
      <c r="N104" s="624"/>
      <c r="O104" s="624"/>
      <c r="P104" s="626"/>
    </row>
    <row r="105" spans="1:16" s="360" customFormat="1" ht="25.5">
      <c r="A105" s="386">
        <v>20</v>
      </c>
      <c r="B105" s="334" t="s">
        <v>61</v>
      </c>
      <c r="C105" s="391" t="s">
        <v>603</v>
      </c>
      <c r="D105" s="389" t="s">
        <v>92</v>
      </c>
      <c r="E105" s="390">
        <v>60</v>
      </c>
      <c r="F105" s="27"/>
      <c r="G105" s="624"/>
      <c r="H105" s="625"/>
      <c r="I105" s="624"/>
      <c r="J105" s="624"/>
      <c r="K105" s="624"/>
      <c r="L105" s="624"/>
      <c r="M105" s="624"/>
      <c r="N105" s="624"/>
      <c r="O105" s="624"/>
      <c r="P105" s="626"/>
    </row>
    <row r="106" spans="1:16" s="360" customFormat="1" ht="38.25">
      <c r="A106" s="386">
        <v>21</v>
      </c>
      <c r="B106" s="334" t="s">
        <v>61</v>
      </c>
      <c r="C106" s="391" t="s">
        <v>533</v>
      </c>
      <c r="D106" s="389" t="s">
        <v>165</v>
      </c>
      <c r="E106" s="390">
        <v>135</v>
      </c>
      <c r="F106" s="27"/>
      <c r="G106" s="624"/>
      <c r="H106" s="625"/>
      <c r="I106" s="624"/>
      <c r="J106" s="624"/>
      <c r="K106" s="624"/>
      <c r="L106" s="624"/>
      <c r="M106" s="624"/>
      <c r="N106" s="624"/>
      <c r="O106" s="624"/>
      <c r="P106" s="626"/>
    </row>
    <row r="107" spans="1:16" s="360" customFormat="1" ht="25.5">
      <c r="A107" s="386">
        <v>22</v>
      </c>
      <c r="B107" s="334" t="s">
        <v>61</v>
      </c>
      <c r="C107" s="391" t="s">
        <v>604</v>
      </c>
      <c r="D107" s="389" t="s">
        <v>92</v>
      </c>
      <c r="E107" s="390">
        <v>60</v>
      </c>
      <c r="F107" s="27"/>
      <c r="G107" s="624"/>
      <c r="H107" s="625"/>
      <c r="I107" s="624"/>
      <c r="J107" s="624"/>
      <c r="K107" s="624"/>
      <c r="L107" s="624"/>
      <c r="M107" s="624"/>
      <c r="N107" s="624"/>
      <c r="O107" s="624"/>
      <c r="P107" s="626"/>
    </row>
    <row r="108" spans="1:16" s="360" customFormat="1" ht="25.5">
      <c r="A108" s="386">
        <v>23</v>
      </c>
      <c r="B108" s="334" t="s">
        <v>61</v>
      </c>
      <c r="C108" s="333" t="s">
        <v>537</v>
      </c>
      <c r="D108" s="334" t="s">
        <v>174</v>
      </c>
      <c r="E108" s="335">
        <v>1</v>
      </c>
      <c r="F108" s="27"/>
      <c r="G108" s="624"/>
      <c r="H108" s="625"/>
      <c r="I108" s="624"/>
      <c r="J108" s="624"/>
      <c r="K108" s="624"/>
      <c r="L108" s="624"/>
      <c r="M108" s="624"/>
      <c r="N108" s="624"/>
      <c r="O108" s="624"/>
      <c r="P108" s="626"/>
    </row>
    <row r="109" spans="1:16" s="360" customFormat="1">
      <c r="A109" s="386">
        <v>24</v>
      </c>
      <c r="B109" s="334"/>
      <c r="C109" s="365" t="s">
        <v>539</v>
      </c>
      <c r="D109" s="334" t="s">
        <v>92</v>
      </c>
      <c r="E109" s="336">
        <v>4</v>
      </c>
      <c r="F109" s="27"/>
      <c r="G109" s="624"/>
      <c r="H109" s="625"/>
      <c r="I109" s="624"/>
      <c r="J109" s="624"/>
      <c r="K109" s="624"/>
      <c r="L109" s="624"/>
      <c r="M109" s="624"/>
      <c r="N109" s="624"/>
      <c r="O109" s="624"/>
      <c r="P109" s="626"/>
    </row>
    <row r="110" spans="1:16" s="360" customFormat="1" ht="25.5">
      <c r="A110" s="386">
        <v>25</v>
      </c>
      <c r="B110" s="334" t="s">
        <v>61</v>
      </c>
      <c r="C110" s="333" t="s">
        <v>579</v>
      </c>
      <c r="D110" s="334" t="s">
        <v>174</v>
      </c>
      <c r="E110" s="336">
        <v>1</v>
      </c>
      <c r="F110" s="27"/>
      <c r="G110" s="624"/>
      <c r="H110" s="625"/>
      <c r="I110" s="624"/>
      <c r="J110" s="624"/>
      <c r="K110" s="624"/>
      <c r="L110" s="624"/>
      <c r="M110" s="624"/>
      <c r="N110" s="624"/>
      <c r="O110" s="624"/>
      <c r="P110" s="626"/>
    </row>
    <row r="111" spans="1:16" s="360" customFormat="1">
      <c r="A111" s="386">
        <v>26</v>
      </c>
      <c r="B111" s="334" t="s">
        <v>61</v>
      </c>
      <c r="C111" s="333" t="s">
        <v>543</v>
      </c>
      <c r="D111" s="334" t="s">
        <v>174</v>
      </c>
      <c r="E111" s="336">
        <v>5</v>
      </c>
      <c r="F111" s="27"/>
      <c r="G111" s="624"/>
      <c r="H111" s="625"/>
      <c r="I111" s="624"/>
      <c r="J111" s="624"/>
      <c r="K111" s="624"/>
      <c r="L111" s="624"/>
      <c r="M111" s="624"/>
      <c r="N111" s="624"/>
      <c r="O111" s="624"/>
      <c r="P111" s="626"/>
    </row>
    <row r="112" spans="1:16" s="360" customFormat="1">
      <c r="A112" s="386">
        <v>27</v>
      </c>
      <c r="B112" s="334" t="s">
        <v>61</v>
      </c>
      <c r="C112" s="333" t="s">
        <v>577</v>
      </c>
      <c r="D112" s="334" t="s">
        <v>174</v>
      </c>
      <c r="E112" s="336">
        <v>5</v>
      </c>
      <c r="F112" s="27"/>
      <c r="G112" s="624"/>
      <c r="H112" s="625"/>
      <c r="I112" s="624"/>
      <c r="J112" s="624"/>
      <c r="K112" s="624"/>
      <c r="L112" s="624"/>
      <c r="M112" s="624"/>
      <c r="N112" s="624"/>
      <c r="O112" s="624"/>
      <c r="P112" s="626"/>
    </row>
    <row r="113" spans="1:16" s="360" customFormat="1" ht="25.5">
      <c r="A113" s="386">
        <v>28</v>
      </c>
      <c r="B113" s="334" t="s">
        <v>61</v>
      </c>
      <c r="C113" s="377" t="s">
        <v>580</v>
      </c>
      <c r="D113" s="334" t="s">
        <v>92</v>
      </c>
      <c r="E113" s="336">
        <v>39.299999999999997</v>
      </c>
      <c r="F113" s="27"/>
      <c r="G113" s="624"/>
      <c r="H113" s="625"/>
      <c r="I113" s="624"/>
      <c r="J113" s="624"/>
      <c r="K113" s="624"/>
      <c r="L113" s="624"/>
      <c r="M113" s="624"/>
      <c r="N113" s="624"/>
      <c r="O113" s="624"/>
      <c r="P113" s="626"/>
    </row>
    <row r="114" spans="1:16" s="360" customFormat="1" ht="25.5">
      <c r="A114" s="386">
        <v>29</v>
      </c>
      <c r="B114" s="334" t="s">
        <v>61</v>
      </c>
      <c r="C114" s="377" t="s">
        <v>581</v>
      </c>
      <c r="D114" s="334" t="s">
        <v>92</v>
      </c>
      <c r="E114" s="336">
        <v>60</v>
      </c>
      <c r="F114" s="27"/>
      <c r="G114" s="624"/>
      <c r="H114" s="625"/>
      <c r="I114" s="624"/>
      <c r="J114" s="624"/>
      <c r="K114" s="624"/>
      <c r="L114" s="624"/>
      <c r="M114" s="624"/>
      <c r="N114" s="624"/>
      <c r="O114" s="624"/>
      <c r="P114" s="626"/>
    </row>
    <row r="115" spans="1:16" s="360" customFormat="1">
      <c r="A115" s="386">
        <v>30</v>
      </c>
      <c r="B115" s="334" t="s">
        <v>61</v>
      </c>
      <c r="C115" s="377" t="s">
        <v>582</v>
      </c>
      <c r="D115" s="334" t="s">
        <v>92</v>
      </c>
      <c r="E115" s="336">
        <v>60</v>
      </c>
      <c r="F115" s="27"/>
      <c r="G115" s="624"/>
      <c r="H115" s="625"/>
      <c r="I115" s="624"/>
      <c r="J115" s="624"/>
      <c r="K115" s="624"/>
      <c r="L115" s="624"/>
      <c r="M115" s="624"/>
      <c r="N115" s="624"/>
      <c r="O115" s="624"/>
      <c r="P115" s="626"/>
    </row>
    <row r="116" spans="1:16" s="360" customFormat="1" ht="25.5">
      <c r="A116" s="386">
        <v>31</v>
      </c>
      <c r="B116" s="334" t="s">
        <v>61</v>
      </c>
      <c r="C116" s="377" t="s">
        <v>585</v>
      </c>
      <c r="D116" s="334" t="s">
        <v>109</v>
      </c>
      <c r="E116" s="336">
        <v>1</v>
      </c>
      <c r="F116" s="27"/>
      <c r="G116" s="624"/>
      <c r="H116" s="625"/>
      <c r="I116" s="624"/>
      <c r="J116" s="624"/>
      <c r="K116" s="624"/>
      <c r="L116" s="624"/>
      <c r="M116" s="624"/>
      <c r="N116" s="624"/>
      <c r="O116" s="624"/>
      <c r="P116" s="626"/>
    </row>
    <row r="117" spans="1:16" s="360" customFormat="1">
      <c r="A117" s="386">
        <v>32</v>
      </c>
      <c r="B117" s="334" t="s">
        <v>61</v>
      </c>
      <c r="C117" s="377" t="s">
        <v>586</v>
      </c>
      <c r="D117" s="334" t="s">
        <v>109</v>
      </c>
      <c r="E117" s="336">
        <v>1</v>
      </c>
      <c r="F117" s="27"/>
      <c r="G117" s="624"/>
      <c r="H117" s="625"/>
      <c r="I117" s="624"/>
      <c r="J117" s="624"/>
      <c r="K117" s="624"/>
      <c r="L117" s="624"/>
      <c r="M117" s="624"/>
      <c r="N117" s="624"/>
      <c r="O117" s="624"/>
      <c r="P117" s="626"/>
    </row>
    <row r="118" spans="1:16" s="360" customFormat="1" ht="28.5">
      <c r="A118" s="397"/>
      <c r="B118" s="334"/>
      <c r="C118" s="341" t="s">
        <v>605</v>
      </c>
      <c r="D118" s="395"/>
      <c r="E118" s="446"/>
      <c r="F118" s="27"/>
      <c r="G118" s="624"/>
      <c r="H118" s="625"/>
      <c r="I118" s="624"/>
      <c r="J118" s="624"/>
      <c r="K118" s="624"/>
      <c r="L118" s="624"/>
      <c r="M118" s="624"/>
      <c r="N118" s="624"/>
      <c r="O118" s="624"/>
      <c r="P118" s="626"/>
    </row>
    <row r="119" spans="1:16" s="360" customFormat="1" ht="25.5">
      <c r="A119" s="387">
        <v>1</v>
      </c>
      <c r="B119" s="334" t="s">
        <v>61</v>
      </c>
      <c r="C119" s="393" t="s">
        <v>606</v>
      </c>
      <c r="D119" s="392" t="s">
        <v>165</v>
      </c>
      <c r="E119" s="232">
        <v>150</v>
      </c>
      <c r="F119" s="27"/>
      <c r="G119" s="624"/>
      <c r="H119" s="625"/>
      <c r="I119" s="624"/>
      <c r="J119" s="624"/>
      <c r="K119" s="624"/>
      <c r="L119" s="624"/>
      <c r="M119" s="624"/>
      <c r="N119" s="624"/>
      <c r="O119" s="624"/>
      <c r="P119" s="626"/>
    </row>
    <row r="120" spans="1:16" s="360" customFormat="1" ht="38.25">
      <c r="A120" s="387">
        <v>2</v>
      </c>
      <c r="B120" s="334" t="s">
        <v>61</v>
      </c>
      <c r="C120" s="388" t="s">
        <v>607</v>
      </c>
      <c r="D120" s="392" t="s">
        <v>165</v>
      </c>
      <c r="E120" s="232">
        <v>205</v>
      </c>
      <c r="F120" s="27"/>
      <c r="G120" s="624"/>
      <c r="H120" s="625"/>
      <c r="I120" s="624"/>
      <c r="J120" s="624"/>
      <c r="K120" s="624"/>
      <c r="L120" s="624"/>
      <c r="M120" s="624"/>
      <c r="N120" s="624"/>
      <c r="O120" s="624"/>
      <c r="P120" s="626"/>
    </row>
    <row r="121" spans="1:16" s="360" customFormat="1" ht="63.75">
      <c r="A121" s="387">
        <v>3</v>
      </c>
      <c r="B121" s="334" t="s">
        <v>61</v>
      </c>
      <c r="C121" s="393" t="s">
        <v>710</v>
      </c>
      <c r="D121" s="392" t="s">
        <v>97</v>
      </c>
      <c r="E121" s="394">
        <v>192</v>
      </c>
      <c r="F121" s="27"/>
      <c r="G121" s="624"/>
      <c r="H121" s="625"/>
      <c r="I121" s="624"/>
      <c r="J121" s="624"/>
      <c r="K121" s="624"/>
      <c r="L121" s="624"/>
      <c r="M121" s="624"/>
      <c r="N121" s="624"/>
      <c r="O121" s="624"/>
      <c r="P121" s="626"/>
    </row>
    <row r="122" spans="1:16" s="360" customFormat="1" ht="63.75">
      <c r="A122" s="387">
        <v>4</v>
      </c>
      <c r="B122" s="334" t="s">
        <v>61</v>
      </c>
      <c r="C122" s="393" t="s">
        <v>608</v>
      </c>
      <c r="D122" s="392" t="s">
        <v>97</v>
      </c>
      <c r="E122" s="232">
        <v>44</v>
      </c>
      <c r="F122" s="27"/>
      <c r="G122" s="624"/>
      <c r="H122" s="625"/>
      <c r="I122" s="624"/>
      <c r="J122" s="624"/>
      <c r="K122" s="624"/>
      <c r="L122" s="624"/>
      <c r="M122" s="624"/>
      <c r="N122" s="624"/>
      <c r="O122" s="624"/>
      <c r="P122" s="626"/>
    </row>
    <row r="123" spans="1:16" s="360" customFormat="1" ht="38.25">
      <c r="A123" s="387">
        <v>5</v>
      </c>
      <c r="B123" s="334" t="s">
        <v>61</v>
      </c>
      <c r="C123" s="388" t="s">
        <v>711</v>
      </c>
      <c r="D123" s="392" t="s">
        <v>97</v>
      </c>
      <c r="E123" s="232">
        <v>384</v>
      </c>
      <c r="F123" s="27"/>
      <c r="G123" s="624"/>
      <c r="H123" s="625"/>
      <c r="I123" s="624"/>
      <c r="J123" s="624"/>
      <c r="K123" s="624"/>
      <c r="L123" s="624"/>
      <c r="M123" s="624"/>
      <c r="N123" s="624"/>
      <c r="O123" s="624"/>
      <c r="P123" s="626"/>
    </row>
    <row r="124" spans="1:16" s="360" customFormat="1" ht="51">
      <c r="A124" s="387">
        <v>6</v>
      </c>
      <c r="B124" s="334" t="s">
        <v>61</v>
      </c>
      <c r="C124" s="393" t="s">
        <v>712</v>
      </c>
      <c r="D124" s="392" t="s">
        <v>97</v>
      </c>
      <c r="E124" s="394">
        <v>2</v>
      </c>
      <c r="F124" s="27"/>
      <c r="G124" s="624"/>
      <c r="H124" s="625"/>
      <c r="I124" s="624"/>
      <c r="J124" s="624"/>
      <c r="K124" s="624"/>
      <c r="L124" s="624"/>
      <c r="M124" s="624"/>
      <c r="N124" s="624"/>
      <c r="O124" s="624"/>
      <c r="P124" s="626"/>
    </row>
    <row r="125" spans="1:16" s="360" customFormat="1" ht="38.25">
      <c r="A125" s="387">
        <v>7</v>
      </c>
      <c r="B125" s="334" t="s">
        <v>61</v>
      </c>
      <c r="C125" s="393" t="s">
        <v>609</v>
      </c>
      <c r="D125" s="392" t="s">
        <v>97</v>
      </c>
      <c r="E125" s="394">
        <v>2</v>
      </c>
      <c r="F125" s="27"/>
      <c r="G125" s="624"/>
      <c r="H125" s="625"/>
      <c r="I125" s="624"/>
      <c r="J125" s="624"/>
      <c r="K125" s="624"/>
      <c r="L125" s="624"/>
      <c r="M125" s="624"/>
      <c r="N125" s="624"/>
      <c r="O125" s="624"/>
      <c r="P125" s="626"/>
    </row>
    <row r="126" spans="1:16" s="360" customFormat="1" ht="38.25">
      <c r="A126" s="387">
        <v>8</v>
      </c>
      <c r="B126" s="334" t="s">
        <v>61</v>
      </c>
      <c r="C126" s="393" t="s">
        <v>610</v>
      </c>
      <c r="D126" s="392" t="s">
        <v>97</v>
      </c>
      <c r="E126" s="394">
        <v>2</v>
      </c>
      <c r="F126" s="27"/>
      <c r="G126" s="624"/>
      <c r="H126" s="625"/>
      <c r="I126" s="624"/>
      <c r="J126" s="624"/>
      <c r="K126" s="624"/>
      <c r="L126" s="624"/>
      <c r="M126" s="624"/>
      <c r="N126" s="624"/>
      <c r="O126" s="624"/>
      <c r="P126" s="626"/>
    </row>
    <row r="127" spans="1:16" s="360" customFormat="1" ht="45" customHeight="1">
      <c r="A127" s="387">
        <v>9</v>
      </c>
      <c r="B127" s="334" t="s">
        <v>61</v>
      </c>
      <c r="C127" s="393" t="s">
        <v>611</v>
      </c>
      <c r="D127" s="392" t="s">
        <v>125</v>
      </c>
      <c r="E127" s="232">
        <v>300</v>
      </c>
      <c r="F127" s="27"/>
      <c r="G127" s="624"/>
      <c r="H127" s="625"/>
      <c r="I127" s="624"/>
      <c r="J127" s="624"/>
      <c r="K127" s="624"/>
      <c r="L127" s="624"/>
      <c r="M127" s="624"/>
      <c r="N127" s="624"/>
      <c r="O127" s="624"/>
      <c r="P127" s="626"/>
    </row>
    <row r="128" spans="1:16" s="360" customFormat="1" ht="25.5">
      <c r="A128" s="387">
        <v>10</v>
      </c>
      <c r="B128" s="334" t="s">
        <v>61</v>
      </c>
      <c r="C128" s="388" t="s">
        <v>612</v>
      </c>
      <c r="D128" s="392" t="s">
        <v>165</v>
      </c>
      <c r="E128" s="232">
        <v>80</v>
      </c>
      <c r="F128" s="27"/>
      <c r="G128" s="624"/>
      <c r="H128" s="625"/>
      <c r="I128" s="624"/>
      <c r="J128" s="624"/>
      <c r="K128" s="624"/>
      <c r="L128" s="624"/>
      <c r="M128" s="624"/>
      <c r="N128" s="624"/>
      <c r="O128" s="624"/>
      <c r="P128" s="626"/>
    </row>
    <row r="129" spans="1:16" s="360" customFormat="1">
      <c r="A129" s="387">
        <v>11</v>
      </c>
      <c r="B129" s="334" t="s">
        <v>61</v>
      </c>
      <c r="C129" s="393" t="s">
        <v>613</v>
      </c>
      <c r="D129" s="392" t="s">
        <v>125</v>
      </c>
      <c r="E129" s="394">
        <v>100</v>
      </c>
      <c r="F129" s="27"/>
      <c r="G129" s="624"/>
      <c r="H129" s="625"/>
      <c r="I129" s="624"/>
      <c r="J129" s="624"/>
      <c r="K129" s="624"/>
      <c r="L129" s="624"/>
      <c r="M129" s="624"/>
      <c r="N129" s="624"/>
      <c r="O129" s="624"/>
      <c r="P129" s="626"/>
    </row>
    <row r="130" spans="1:16" s="360" customFormat="1" ht="27" customHeight="1">
      <c r="A130" s="397"/>
      <c r="B130" s="334"/>
      <c r="C130" s="381" t="s">
        <v>713</v>
      </c>
      <c r="D130" s="395"/>
      <c r="E130" s="446"/>
      <c r="F130" s="27"/>
      <c r="G130" s="624"/>
      <c r="H130" s="625"/>
      <c r="I130" s="624"/>
      <c r="J130" s="624"/>
      <c r="K130" s="624"/>
      <c r="L130" s="624"/>
      <c r="M130" s="624"/>
      <c r="N130" s="624"/>
      <c r="O130" s="624"/>
      <c r="P130" s="626"/>
    </row>
    <row r="131" spans="1:16" s="360" customFormat="1" ht="63.75">
      <c r="A131" s="378">
        <v>1</v>
      </c>
      <c r="B131" s="334" t="s">
        <v>61</v>
      </c>
      <c r="C131" s="391" t="s">
        <v>555</v>
      </c>
      <c r="D131" s="369" t="s">
        <v>165</v>
      </c>
      <c r="E131" s="390">
        <v>77.742000000000004</v>
      </c>
      <c r="F131" s="27"/>
      <c r="G131" s="624"/>
      <c r="H131" s="625"/>
      <c r="I131" s="624"/>
      <c r="J131" s="624"/>
      <c r="K131" s="624"/>
      <c r="L131" s="624"/>
      <c r="M131" s="624"/>
      <c r="N131" s="624"/>
      <c r="O131" s="624"/>
      <c r="P131" s="626"/>
    </row>
    <row r="132" spans="1:16" s="360" customFormat="1">
      <c r="A132" s="378">
        <v>2</v>
      </c>
      <c r="B132" s="334" t="s">
        <v>61</v>
      </c>
      <c r="C132" s="391" t="s">
        <v>614</v>
      </c>
      <c r="D132" s="369" t="s">
        <v>125</v>
      </c>
      <c r="E132" s="390">
        <v>30</v>
      </c>
      <c r="F132" s="27"/>
      <c r="G132" s="624"/>
      <c r="H132" s="625"/>
      <c r="I132" s="624"/>
      <c r="J132" s="624"/>
      <c r="K132" s="624"/>
      <c r="L132" s="624"/>
      <c r="M132" s="624"/>
      <c r="N132" s="624"/>
      <c r="O132" s="624"/>
      <c r="P132" s="626"/>
    </row>
    <row r="133" spans="1:16" ht="14.25" customHeight="1" thickBot="1">
      <c r="A133" s="45"/>
      <c r="B133" s="46"/>
      <c r="C133" s="47"/>
      <c r="D133" s="48"/>
      <c r="E133" s="49"/>
      <c r="F133" s="629"/>
      <c r="G133" s="629"/>
      <c r="H133" s="629"/>
      <c r="I133" s="629"/>
      <c r="J133" s="629"/>
      <c r="K133" s="629"/>
      <c r="L133" s="629"/>
      <c r="M133" s="629"/>
      <c r="N133" s="629"/>
      <c r="O133" s="630"/>
      <c r="P133" s="631"/>
    </row>
    <row r="134" spans="1:16" ht="13.5" thickBot="1">
      <c r="A134" s="124"/>
      <c r="B134" s="125"/>
      <c r="C134" s="725" t="s">
        <v>65</v>
      </c>
      <c r="D134" s="726"/>
      <c r="E134" s="726"/>
      <c r="F134" s="726"/>
      <c r="G134" s="726"/>
      <c r="H134" s="726"/>
      <c r="I134" s="726"/>
      <c r="J134" s="726"/>
      <c r="K134" s="727"/>
      <c r="L134" s="632">
        <f>SUM(L20:L133)</f>
        <v>0</v>
      </c>
      <c r="M134" s="632">
        <f>SUM(M20:M133)</f>
        <v>0</v>
      </c>
      <c r="N134" s="632">
        <f>SUM(N20:N133)</f>
        <v>0</v>
      </c>
      <c r="O134" s="632">
        <f>SUM(O20:O133)</f>
        <v>0</v>
      </c>
      <c r="P134" s="633">
        <f>SUM(P20:P133)</f>
        <v>0</v>
      </c>
    </row>
    <row r="135" spans="1:16" s="33" customFormat="1">
      <c r="C135" s="34"/>
      <c r="D135" s="34"/>
      <c r="E135" s="34"/>
    </row>
    <row r="136" spans="1:16" s="33" customFormat="1">
      <c r="A136" s="710" t="s">
        <v>14</v>
      </c>
      <c r="B136" s="710"/>
      <c r="C136" s="52">
        <f>PBK!C41</f>
        <v>0</v>
      </c>
      <c r="D136" s="728">
        <f>PBK!D41</f>
        <v>0</v>
      </c>
      <c r="E136" s="729"/>
      <c r="G136" s="710" t="s">
        <v>39</v>
      </c>
      <c r="H136" s="710"/>
      <c r="I136" s="730">
        <f>PBK!C46</f>
        <v>0</v>
      </c>
      <c r="J136" s="730"/>
      <c r="K136" s="730"/>
      <c r="L136" s="730"/>
      <c r="M136" s="730"/>
      <c r="N136" s="731">
        <f>D136</f>
        <v>0</v>
      </c>
      <c r="O136" s="710"/>
    </row>
    <row r="137" spans="1:16" s="33" customFormat="1">
      <c r="C137" s="53" t="s">
        <v>45</v>
      </c>
      <c r="D137" s="34"/>
      <c r="E137" s="34"/>
      <c r="K137" s="53" t="s">
        <v>45</v>
      </c>
    </row>
    <row r="138" spans="1:16" s="33" customFormat="1">
      <c r="C138" s="34"/>
      <c r="D138" s="34"/>
      <c r="E138" s="34"/>
    </row>
    <row r="139" spans="1:16" s="33" customFormat="1">
      <c r="A139" s="710" t="s">
        <v>15</v>
      </c>
      <c r="B139" s="710"/>
      <c r="C139" s="34">
        <f>PBK!C44</f>
        <v>0</v>
      </c>
      <c r="D139" s="34"/>
      <c r="E139" s="34"/>
      <c r="G139" s="710"/>
      <c r="H139" s="710"/>
      <c r="I139" s="33">
        <f>PBK!C49</f>
        <v>0</v>
      </c>
    </row>
    <row r="140" spans="1:16" s="33" customFormat="1">
      <c r="C140" s="34"/>
      <c r="D140" s="34"/>
      <c r="E140" s="34"/>
    </row>
    <row r="141" spans="1:16" s="33" customFormat="1">
      <c r="C141" s="34"/>
      <c r="D141" s="34"/>
      <c r="E141" s="34"/>
    </row>
    <row r="142" spans="1:16" s="33" customFormat="1">
      <c r="C142" s="34"/>
      <c r="D142" s="34"/>
      <c r="E142" s="34"/>
    </row>
    <row r="143" spans="1:16" s="33" customFormat="1">
      <c r="C143" s="34"/>
      <c r="D143" s="34"/>
      <c r="E143" s="34"/>
    </row>
    <row r="144" spans="1:16" s="33" customFormat="1">
      <c r="C144" s="34"/>
      <c r="D144" s="34"/>
      <c r="E144" s="34"/>
    </row>
    <row r="145" spans="3:5" s="33" customFormat="1">
      <c r="C145" s="34"/>
      <c r="D145" s="34"/>
      <c r="E145" s="34"/>
    </row>
    <row r="146" spans="3:5" s="33" customFormat="1">
      <c r="C146" s="34"/>
      <c r="D146" s="34"/>
      <c r="E146" s="34"/>
    </row>
    <row r="147" spans="3:5" s="33" customFormat="1">
      <c r="C147" s="34"/>
      <c r="D147" s="34"/>
      <c r="E147" s="34"/>
    </row>
    <row r="148" spans="3:5" s="33" customFormat="1">
      <c r="C148" s="34"/>
      <c r="D148" s="34"/>
      <c r="E148" s="34"/>
    </row>
    <row r="149" spans="3:5" s="33" customFormat="1">
      <c r="C149" s="34"/>
      <c r="D149" s="34"/>
      <c r="E149" s="34"/>
    </row>
    <row r="150" spans="3:5" s="33" customFormat="1">
      <c r="C150" s="34"/>
      <c r="D150" s="34"/>
      <c r="E150" s="34"/>
    </row>
    <row r="151" spans="3:5" s="33" customFormat="1">
      <c r="C151" s="34"/>
      <c r="D151" s="34"/>
      <c r="E151" s="34"/>
    </row>
    <row r="152" spans="3:5" s="33" customFormat="1">
      <c r="C152" s="34"/>
      <c r="D152" s="34"/>
      <c r="E152" s="34"/>
    </row>
    <row r="153" spans="3:5" s="33" customFormat="1">
      <c r="C153" s="34"/>
      <c r="D153" s="34"/>
      <c r="E153" s="34"/>
    </row>
    <row r="154" spans="3:5" s="33" customFormat="1">
      <c r="C154" s="34"/>
      <c r="D154" s="34"/>
      <c r="E154" s="34"/>
    </row>
    <row r="155" spans="3:5" s="33" customFormat="1">
      <c r="C155" s="34"/>
      <c r="D155" s="34"/>
      <c r="E155" s="34"/>
    </row>
    <row r="156" spans="3:5" s="33" customFormat="1">
      <c r="C156" s="34"/>
      <c r="D156" s="34"/>
      <c r="E156" s="34"/>
    </row>
    <row r="157" spans="3:5" s="33" customFormat="1">
      <c r="C157" s="34"/>
      <c r="D157" s="34"/>
      <c r="E157" s="34"/>
    </row>
    <row r="158" spans="3:5" s="33" customFormat="1">
      <c r="C158" s="34"/>
      <c r="D158" s="34"/>
      <c r="E158" s="34"/>
    </row>
    <row r="159" spans="3:5" s="33" customFormat="1">
      <c r="C159" s="34"/>
      <c r="D159" s="34"/>
      <c r="E159" s="34"/>
    </row>
    <row r="160" spans="3:5" s="33" customFormat="1">
      <c r="C160" s="34"/>
      <c r="D160" s="34"/>
      <c r="E160" s="34"/>
    </row>
    <row r="161" spans="3:5" s="33" customFormat="1">
      <c r="C161" s="34"/>
      <c r="D161" s="34"/>
      <c r="E161" s="34"/>
    </row>
    <row r="162" spans="3:5" s="33" customFormat="1">
      <c r="C162" s="34"/>
      <c r="D162" s="34"/>
      <c r="E162" s="34"/>
    </row>
    <row r="163" spans="3:5" s="33" customFormat="1">
      <c r="C163" s="34"/>
      <c r="D163" s="34"/>
      <c r="E163" s="34"/>
    </row>
    <row r="164" spans="3:5" s="33" customFormat="1">
      <c r="C164" s="34"/>
      <c r="D164" s="34"/>
      <c r="E164" s="34"/>
    </row>
    <row r="165" spans="3:5" s="33" customFormat="1">
      <c r="C165" s="34"/>
      <c r="D165" s="34"/>
      <c r="E165" s="34"/>
    </row>
    <row r="166" spans="3:5" s="33" customFormat="1">
      <c r="C166" s="34"/>
      <c r="D166" s="34"/>
      <c r="E166" s="34"/>
    </row>
    <row r="167" spans="3:5" s="33" customFormat="1">
      <c r="C167" s="34"/>
      <c r="D167" s="34"/>
      <c r="E167" s="34"/>
    </row>
    <row r="168" spans="3:5" s="33" customFormat="1">
      <c r="C168" s="34"/>
      <c r="D168" s="34"/>
      <c r="E168" s="34"/>
    </row>
    <row r="169" spans="3:5" s="33" customFormat="1">
      <c r="C169" s="34"/>
      <c r="D169" s="34"/>
      <c r="E169" s="34"/>
    </row>
    <row r="170" spans="3:5" s="33" customFormat="1">
      <c r="C170" s="34"/>
      <c r="D170" s="34"/>
      <c r="E170" s="34"/>
    </row>
    <row r="171" spans="3:5" s="33" customFormat="1">
      <c r="C171" s="34"/>
      <c r="D171" s="34"/>
      <c r="E171" s="34"/>
    </row>
    <row r="172" spans="3:5" s="33" customFormat="1">
      <c r="C172" s="34"/>
      <c r="D172" s="34"/>
      <c r="E172" s="34"/>
    </row>
    <row r="173" spans="3:5" s="33" customFormat="1">
      <c r="C173" s="34"/>
      <c r="D173" s="34"/>
      <c r="E173" s="34"/>
    </row>
    <row r="174" spans="3:5" s="33" customFormat="1">
      <c r="C174" s="34"/>
      <c r="D174" s="34"/>
      <c r="E174" s="34"/>
    </row>
    <row r="175" spans="3:5" s="33" customFormat="1">
      <c r="C175" s="34"/>
      <c r="D175" s="34"/>
      <c r="E175" s="34"/>
    </row>
    <row r="176" spans="3:5" s="33" customFormat="1">
      <c r="C176" s="34"/>
      <c r="D176" s="34"/>
      <c r="E176" s="34"/>
    </row>
    <row r="177" spans="3:5" s="33" customFormat="1">
      <c r="C177" s="34"/>
      <c r="D177" s="34"/>
      <c r="E177" s="34"/>
    </row>
    <row r="178" spans="3:5" s="33" customFormat="1">
      <c r="C178" s="34"/>
      <c r="D178" s="34"/>
      <c r="E178" s="34"/>
    </row>
    <row r="179" spans="3:5" s="33" customFormat="1">
      <c r="C179" s="34"/>
      <c r="D179" s="34"/>
      <c r="E179" s="34"/>
    </row>
    <row r="180" spans="3:5" s="33" customFormat="1">
      <c r="C180" s="34"/>
      <c r="D180" s="34"/>
      <c r="E180" s="34"/>
    </row>
    <row r="181" spans="3:5" s="33" customFormat="1">
      <c r="C181" s="34"/>
      <c r="D181" s="34"/>
      <c r="E181" s="34"/>
    </row>
    <row r="182" spans="3:5" s="33" customFormat="1">
      <c r="C182" s="34"/>
      <c r="D182" s="34"/>
      <c r="E182" s="34"/>
    </row>
    <row r="183" spans="3:5" s="33" customFormat="1">
      <c r="C183" s="34"/>
      <c r="D183" s="34"/>
      <c r="E183" s="34"/>
    </row>
    <row r="184" spans="3:5" s="33" customFormat="1">
      <c r="C184" s="34"/>
      <c r="D184" s="34"/>
      <c r="E184" s="34"/>
    </row>
    <row r="185" spans="3:5" s="33" customFormat="1">
      <c r="C185" s="34"/>
      <c r="D185" s="34"/>
      <c r="E185" s="34"/>
    </row>
    <row r="186" spans="3:5" s="33" customFormat="1">
      <c r="C186" s="34"/>
      <c r="D186" s="34"/>
      <c r="E186" s="34"/>
    </row>
    <row r="187" spans="3:5" s="33" customFormat="1">
      <c r="C187" s="34"/>
      <c r="D187" s="34"/>
      <c r="E187" s="34"/>
    </row>
    <row r="188" spans="3:5" s="33" customFormat="1">
      <c r="C188" s="34"/>
      <c r="D188" s="34"/>
      <c r="E188" s="34"/>
    </row>
    <row r="189" spans="3:5" s="33" customFormat="1">
      <c r="C189" s="34"/>
      <c r="D189" s="34"/>
      <c r="E189" s="34"/>
    </row>
    <row r="190" spans="3:5" s="33" customFormat="1">
      <c r="C190" s="34"/>
      <c r="D190" s="34"/>
      <c r="E190" s="34"/>
    </row>
    <row r="191" spans="3:5" s="33" customFormat="1">
      <c r="C191" s="34"/>
      <c r="D191" s="34"/>
      <c r="E191" s="34"/>
    </row>
    <row r="192" spans="3:5" s="33" customFormat="1">
      <c r="C192" s="34"/>
      <c r="D192" s="34"/>
      <c r="E192" s="34"/>
    </row>
    <row r="193" spans="3:5" s="33" customFormat="1">
      <c r="C193" s="34"/>
      <c r="D193" s="34"/>
      <c r="E193" s="34"/>
    </row>
    <row r="194" spans="3:5" s="33" customFormat="1">
      <c r="C194" s="34"/>
      <c r="D194" s="34"/>
      <c r="E194" s="34"/>
    </row>
    <row r="195" spans="3:5" s="33" customFormat="1">
      <c r="C195" s="34"/>
      <c r="D195" s="34"/>
      <c r="E195" s="34"/>
    </row>
    <row r="196" spans="3:5" s="33" customFormat="1">
      <c r="C196" s="34"/>
      <c r="D196" s="34"/>
      <c r="E196" s="34"/>
    </row>
    <row r="197" spans="3:5" s="33" customFormat="1">
      <c r="C197" s="34"/>
      <c r="D197" s="34"/>
      <c r="E197" s="34"/>
    </row>
    <row r="198" spans="3:5" s="33" customFormat="1">
      <c r="C198" s="34"/>
      <c r="D198" s="34"/>
      <c r="E198" s="34"/>
    </row>
    <row r="199" spans="3:5" s="33" customFormat="1">
      <c r="C199" s="34"/>
      <c r="D199" s="34"/>
      <c r="E199" s="34"/>
    </row>
    <row r="200" spans="3:5" s="33" customFormat="1">
      <c r="C200" s="34"/>
      <c r="D200" s="34"/>
      <c r="E200" s="34"/>
    </row>
    <row r="201" spans="3:5" s="33" customFormat="1">
      <c r="C201" s="34"/>
      <c r="D201" s="34"/>
      <c r="E201" s="34"/>
    </row>
    <row r="202" spans="3:5" s="33" customFormat="1">
      <c r="C202" s="34"/>
      <c r="D202" s="34"/>
      <c r="E202" s="34"/>
    </row>
    <row r="203" spans="3:5" s="33" customFormat="1">
      <c r="C203" s="34"/>
      <c r="D203" s="34"/>
      <c r="E203" s="34"/>
    </row>
    <row r="204" spans="3:5" s="33" customFormat="1">
      <c r="C204" s="34"/>
      <c r="D204" s="34"/>
      <c r="E204" s="34"/>
    </row>
    <row r="205" spans="3:5" s="33" customFormat="1">
      <c r="C205" s="34"/>
      <c r="D205" s="34"/>
      <c r="E205" s="34"/>
    </row>
    <row r="206" spans="3:5" s="33" customFormat="1">
      <c r="C206" s="34"/>
      <c r="D206" s="34"/>
      <c r="E206" s="34"/>
    </row>
    <row r="207" spans="3:5" s="33" customFormat="1">
      <c r="C207" s="34"/>
      <c r="D207" s="34"/>
      <c r="E207" s="34"/>
    </row>
    <row r="208" spans="3:5" s="33" customFormat="1">
      <c r="C208" s="34"/>
      <c r="D208" s="34"/>
      <c r="E208" s="34"/>
    </row>
    <row r="209" spans="3:5" s="33" customFormat="1">
      <c r="C209" s="34"/>
      <c r="D209" s="34"/>
      <c r="E209" s="34"/>
    </row>
    <row r="210" spans="3:5" s="33" customFormat="1">
      <c r="C210" s="34"/>
      <c r="D210" s="34"/>
      <c r="E210" s="34"/>
    </row>
    <row r="211" spans="3:5" s="33" customFormat="1">
      <c r="C211" s="34"/>
      <c r="D211" s="34"/>
      <c r="E211" s="34"/>
    </row>
    <row r="212" spans="3:5" s="33" customFormat="1">
      <c r="C212" s="34"/>
      <c r="D212" s="34"/>
      <c r="E212" s="34"/>
    </row>
    <row r="213" spans="3:5" s="33" customFormat="1">
      <c r="C213" s="34"/>
      <c r="D213" s="34"/>
      <c r="E213" s="34"/>
    </row>
    <row r="214" spans="3:5" s="33" customFormat="1">
      <c r="C214" s="34"/>
      <c r="D214" s="34"/>
      <c r="E214" s="34"/>
    </row>
    <row r="215" spans="3:5" s="33" customFormat="1">
      <c r="C215" s="34"/>
      <c r="D215" s="34"/>
      <c r="E215" s="34"/>
    </row>
    <row r="216" spans="3:5" s="33" customFormat="1">
      <c r="C216" s="34"/>
      <c r="D216" s="34"/>
      <c r="E216" s="34"/>
    </row>
    <row r="217" spans="3:5" s="33" customFormat="1">
      <c r="C217" s="34"/>
      <c r="D217" s="34"/>
      <c r="E217" s="34"/>
    </row>
    <row r="218" spans="3:5" s="33" customFormat="1">
      <c r="C218" s="34"/>
      <c r="D218" s="34"/>
      <c r="E218" s="34"/>
    </row>
    <row r="219" spans="3:5" s="33" customFormat="1">
      <c r="C219" s="34"/>
      <c r="D219" s="34"/>
      <c r="E219" s="34"/>
    </row>
    <row r="220" spans="3:5" s="33" customFormat="1">
      <c r="C220" s="34"/>
      <c r="D220" s="34"/>
      <c r="E220" s="34"/>
    </row>
    <row r="221" spans="3:5" s="33" customFormat="1">
      <c r="C221" s="34"/>
      <c r="D221" s="34"/>
      <c r="E221" s="34"/>
    </row>
    <row r="222" spans="3:5" s="33" customFormat="1">
      <c r="C222" s="34"/>
      <c r="D222" s="34"/>
      <c r="E222" s="34"/>
    </row>
    <row r="223" spans="3:5" s="33" customFormat="1">
      <c r="C223" s="34"/>
      <c r="D223" s="34"/>
      <c r="E223" s="34"/>
    </row>
    <row r="224" spans="3:5" s="33" customFormat="1">
      <c r="C224" s="34"/>
      <c r="D224" s="34"/>
      <c r="E224" s="34"/>
    </row>
    <row r="225" spans="3:5" s="33" customFormat="1">
      <c r="C225" s="34"/>
      <c r="D225" s="34"/>
      <c r="E225" s="34"/>
    </row>
    <row r="226" spans="3:5" s="33" customFormat="1">
      <c r="C226" s="34"/>
      <c r="D226" s="34"/>
      <c r="E226" s="34"/>
    </row>
    <row r="227" spans="3:5" s="33" customFormat="1">
      <c r="C227" s="34"/>
      <c r="D227" s="34"/>
      <c r="E227" s="34"/>
    </row>
    <row r="228" spans="3:5" s="33" customFormat="1">
      <c r="C228" s="34"/>
      <c r="D228" s="34"/>
      <c r="E228" s="34"/>
    </row>
    <row r="229" spans="3:5" s="33" customFormat="1">
      <c r="C229" s="34"/>
      <c r="D229" s="34"/>
      <c r="E229" s="34"/>
    </row>
    <row r="230" spans="3:5" s="33" customFormat="1">
      <c r="C230" s="34"/>
      <c r="D230" s="34"/>
      <c r="E230" s="34"/>
    </row>
    <row r="231" spans="3:5" s="33" customFormat="1">
      <c r="C231" s="34"/>
      <c r="D231" s="34"/>
      <c r="E231" s="34"/>
    </row>
    <row r="232" spans="3:5" s="33" customFormat="1">
      <c r="C232" s="34"/>
      <c r="D232" s="34"/>
      <c r="E232" s="34"/>
    </row>
    <row r="233" spans="3:5" s="33" customFormat="1">
      <c r="C233" s="34"/>
      <c r="D233" s="34"/>
      <c r="E233" s="34"/>
    </row>
    <row r="234" spans="3:5" s="33" customFormat="1">
      <c r="C234" s="34"/>
      <c r="D234" s="34"/>
      <c r="E234" s="34"/>
    </row>
    <row r="235" spans="3:5" s="33" customFormat="1">
      <c r="C235" s="34"/>
      <c r="D235" s="34"/>
      <c r="E235" s="34"/>
    </row>
    <row r="236" spans="3:5" s="33" customFormat="1">
      <c r="C236" s="34"/>
      <c r="D236" s="34"/>
      <c r="E236" s="34"/>
    </row>
    <row r="237" spans="3:5" s="33" customFormat="1">
      <c r="C237" s="34"/>
      <c r="D237" s="34"/>
      <c r="E237" s="34"/>
    </row>
    <row r="238" spans="3:5" s="33" customFormat="1">
      <c r="C238" s="34"/>
      <c r="D238" s="34"/>
      <c r="E238" s="34"/>
    </row>
    <row r="239" spans="3:5" s="33" customFormat="1">
      <c r="C239" s="34"/>
      <c r="D239" s="34"/>
      <c r="E239" s="34"/>
    </row>
    <row r="240" spans="3:5" s="33" customFormat="1">
      <c r="C240" s="34"/>
      <c r="D240" s="34"/>
      <c r="E240" s="34"/>
    </row>
    <row r="241" spans="3:5" s="33" customFormat="1">
      <c r="C241" s="34"/>
      <c r="D241" s="34"/>
      <c r="E241" s="34"/>
    </row>
    <row r="242" spans="3:5" s="33" customFormat="1">
      <c r="C242" s="34"/>
      <c r="D242" s="34"/>
      <c r="E242" s="34"/>
    </row>
    <row r="243" spans="3:5" s="33" customFormat="1">
      <c r="C243" s="34"/>
      <c r="D243" s="34"/>
      <c r="E243" s="34"/>
    </row>
    <row r="244" spans="3:5" s="33" customFormat="1">
      <c r="C244" s="34"/>
      <c r="D244" s="34"/>
      <c r="E244" s="34"/>
    </row>
    <row r="245" spans="3:5" s="33" customFormat="1">
      <c r="C245" s="34"/>
      <c r="D245" s="34"/>
      <c r="E245" s="34"/>
    </row>
    <row r="246" spans="3:5" s="33" customFormat="1">
      <c r="C246" s="34"/>
      <c r="D246" s="34"/>
      <c r="E246" s="34"/>
    </row>
    <row r="247" spans="3:5" s="33" customFormat="1">
      <c r="C247" s="34"/>
      <c r="D247" s="34"/>
      <c r="E247" s="34"/>
    </row>
    <row r="248" spans="3:5" s="33" customFormat="1">
      <c r="C248" s="34"/>
      <c r="D248" s="34"/>
      <c r="E248" s="34"/>
    </row>
    <row r="249" spans="3:5" s="33" customFormat="1">
      <c r="C249" s="34"/>
      <c r="D249" s="34"/>
      <c r="E249" s="34"/>
    </row>
    <row r="250" spans="3:5" s="33" customFormat="1">
      <c r="C250" s="34"/>
      <c r="D250" s="34"/>
      <c r="E250" s="34"/>
    </row>
    <row r="251" spans="3:5" s="33" customFormat="1">
      <c r="C251" s="34"/>
      <c r="D251" s="34"/>
      <c r="E251" s="34"/>
    </row>
    <row r="252" spans="3:5" s="33" customFormat="1">
      <c r="C252" s="34"/>
      <c r="D252" s="34"/>
      <c r="E252" s="34"/>
    </row>
    <row r="253" spans="3:5" s="33" customFormat="1">
      <c r="C253" s="34"/>
      <c r="D253" s="34"/>
      <c r="E253" s="34"/>
    </row>
    <row r="254" spans="3:5" s="33" customFormat="1">
      <c r="C254" s="34"/>
      <c r="D254" s="34"/>
      <c r="E254" s="34"/>
    </row>
    <row r="255" spans="3:5" s="33" customFormat="1">
      <c r="C255" s="34"/>
      <c r="D255" s="34"/>
      <c r="E255" s="34"/>
    </row>
    <row r="256" spans="3:5" s="33" customFormat="1">
      <c r="C256" s="34"/>
      <c r="D256" s="34"/>
      <c r="E256" s="34"/>
    </row>
    <row r="257" spans="3:5" s="33" customFormat="1">
      <c r="C257" s="34"/>
      <c r="D257" s="34"/>
      <c r="E257" s="34"/>
    </row>
    <row r="258" spans="3:5" s="33" customFormat="1">
      <c r="C258" s="34"/>
      <c r="D258" s="34"/>
      <c r="E258" s="34"/>
    </row>
    <row r="259" spans="3:5" s="33" customFormat="1">
      <c r="C259" s="34"/>
      <c r="D259" s="34"/>
      <c r="E259" s="34"/>
    </row>
    <row r="260" spans="3:5" s="33" customFormat="1">
      <c r="C260" s="34"/>
      <c r="D260" s="34"/>
      <c r="E260" s="34"/>
    </row>
    <row r="261" spans="3:5" s="33" customFormat="1">
      <c r="C261" s="34"/>
      <c r="D261" s="34"/>
      <c r="E261" s="34"/>
    </row>
    <row r="262" spans="3:5" s="33" customFormat="1">
      <c r="C262" s="34"/>
      <c r="D262" s="34"/>
      <c r="E262" s="34"/>
    </row>
    <row r="263" spans="3:5" s="33" customFormat="1">
      <c r="C263" s="34"/>
      <c r="D263" s="34"/>
      <c r="E263" s="34"/>
    </row>
    <row r="264" spans="3:5" s="33" customFormat="1">
      <c r="C264" s="34"/>
      <c r="D264" s="34"/>
      <c r="E264" s="34"/>
    </row>
    <row r="265" spans="3:5" s="33" customFormat="1">
      <c r="C265" s="34"/>
      <c r="D265" s="34"/>
      <c r="E265" s="34"/>
    </row>
    <row r="266" spans="3:5" s="33" customFormat="1">
      <c r="C266" s="34"/>
      <c r="D266" s="34"/>
      <c r="E266" s="34"/>
    </row>
    <row r="267" spans="3:5" s="33" customFormat="1">
      <c r="C267" s="34"/>
      <c r="D267" s="34"/>
      <c r="E267" s="34"/>
    </row>
    <row r="268" spans="3:5" s="33" customFormat="1">
      <c r="C268" s="34"/>
      <c r="D268" s="34"/>
      <c r="E268" s="34"/>
    </row>
    <row r="269" spans="3:5" s="33" customFormat="1">
      <c r="C269" s="34"/>
      <c r="D269" s="34"/>
      <c r="E269" s="34"/>
    </row>
    <row r="270" spans="3:5" s="33" customFormat="1">
      <c r="C270" s="34"/>
      <c r="D270" s="34"/>
      <c r="E270" s="34"/>
    </row>
    <row r="271" spans="3:5" s="33" customFormat="1">
      <c r="C271" s="34"/>
      <c r="D271" s="34"/>
      <c r="E271" s="34"/>
    </row>
    <row r="272" spans="3:5" s="33" customFormat="1">
      <c r="C272" s="34"/>
      <c r="D272" s="34"/>
      <c r="E272" s="34"/>
    </row>
    <row r="273" spans="3:5" s="33" customFormat="1">
      <c r="C273" s="34"/>
      <c r="D273" s="34"/>
      <c r="E273" s="34"/>
    </row>
    <row r="274" spans="3:5" s="33" customFormat="1">
      <c r="C274" s="34"/>
      <c r="D274" s="34"/>
      <c r="E274" s="34"/>
    </row>
    <row r="275" spans="3:5" s="33" customFormat="1">
      <c r="C275" s="34"/>
      <c r="D275" s="34"/>
      <c r="E275" s="34"/>
    </row>
    <row r="276" spans="3:5" s="33" customFormat="1">
      <c r="C276" s="34"/>
      <c r="D276" s="34"/>
      <c r="E276" s="34"/>
    </row>
    <row r="277" spans="3:5" s="33" customFormat="1">
      <c r="C277" s="34"/>
      <c r="D277" s="34"/>
      <c r="E277" s="34"/>
    </row>
    <row r="278" spans="3:5" s="33" customFormat="1">
      <c r="C278" s="34"/>
      <c r="D278" s="34"/>
      <c r="E278" s="34"/>
    </row>
    <row r="279" spans="3:5" s="33" customFormat="1">
      <c r="C279" s="34"/>
      <c r="D279" s="34"/>
      <c r="E279" s="34"/>
    </row>
    <row r="280" spans="3:5" s="33" customFormat="1">
      <c r="C280" s="34"/>
      <c r="D280" s="34"/>
      <c r="E280" s="34"/>
    </row>
    <row r="281" spans="3:5" s="33" customFormat="1">
      <c r="C281" s="34"/>
      <c r="D281" s="34"/>
      <c r="E281" s="34"/>
    </row>
    <row r="282" spans="3:5" s="33" customFormat="1">
      <c r="C282" s="34"/>
      <c r="D282" s="34"/>
      <c r="E282" s="34"/>
    </row>
    <row r="283" spans="3:5" s="33" customFormat="1">
      <c r="C283" s="34"/>
      <c r="D283" s="34"/>
      <c r="E283" s="34"/>
    </row>
    <row r="284" spans="3:5" s="33" customFormat="1">
      <c r="C284" s="34"/>
      <c r="D284" s="34"/>
      <c r="E284" s="34"/>
    </row>
    <row r="285" spans="3:5" s="33" customFormat="1">
      <c r="C285" s="34"/>
      <c r="D285" s="34"/>
      <c r="E285" s="34"/>
    </row>
    <row r="286" spans="3:5" s="33" customFormat="1">
      <c r="C286" s="34"/>
      <c r="D286" s="34"/>
      <c r="E286" s="34"/>
    </row>
    <row r="287" spans="3:5" s="33" customFormat="1">
      <c r="C287" s="34"/>
      <c r="D287" s="34"/>
      <c r="E287" s="34"/>
    </row>
    <row r="288" spans="3:5" s="33" customFormat="1">
      <c r="C288" s="34"/>
      <c r="D288" s="34"/>
      <c r="E288" s="34"/>
    </row>
    <row r="289" spans="3:5" s="33" customFormat="1">
      <c r="C289" s="34"/>
      <c r="D289" s="34"/>
      <c r="E289" s="34"/>
    </row>
    <row r="290" spans="3:5" s="33" customFormat="1">
      <c r="C290" s="34"/>
      <c r="D290" s="34"/>
      <c r="E290" s="34"/>
    </row>
    <row r="291" spans="3:5" s="33" customFormat="1">
      <c r="C291" s="34"/>
      <c r="D291" s="34"/>
      <c r="E291" s="34"/>
    </row>
    <row r="292" spans="3:5" s="33" customFormat="1">
      <c r="C292" s="34"/>
      <c r="D292" s="34"/>
      <c r="E292" s="34"/>
    </row>
    <row r="293" spans="3:5" s="33" customFormat="1">
      <c r="C293" s="34"/>
      <c r="D293" s="34"/>
      <c r="E293" s="34"/>
    </row>
    <row r="294" spans="3:5" s="33" customFormat="1">
      <c r="C294" s="34"/>
      <c r="D294" s="34"/>
      <c r="E294" s="34"/>
    </row>
    <row r="295" spans="3:5" s="33" customFormat="1">
      <c r="C295" s="34"/>
      <c r="D295" s="34"/>
      <c r="E295" s="34"/>
    </row>
    <row r="296" spans="3:5" s="33" customFormat="1">
      <c r="C296" s="34"/>
      <c r="D296" s="34"/>
      <c r="E296" s="34"/>
    </row>
    <row r="297" spans="3:5" s="33" customFormat="1">
      <c r="C297" s="34"/>
      <c r="D297" s="34"/>
      <c r="E297" s="34"/>
    </row>
    <row r="298" spans="3:5" s="33" customFormat="1">
      <c r="C298" s="34"/>
      <c r="D298" s="34"/>
      <c r="E298" s="34"/>
    </row>
    <row r="299" spans="3:5" s="33" customFormat="1">
      <c r="C299" s="34"/>
      <c r="D299" s="34"/>
      <c r="E299" s="34"/>
    </row>
    <row r="300" spans="3:5" s="33" customFormat="1">
      <c r="C300" s="34"/>
      <c r="D300" s="34"/>
      <c r="E300" s="34"/>
    </row>
    <row r="301" spans="3:5" s="33" customFormat="1">
      <c r="C301" s="34"/>
      <c r="D301" s="34"/>
      <c r="E301" s="34"/>
    </row>
    <row r="302" spans="3:5" s="33" customFormat="1">
      <c r="C302" s="34"/>
      <c r="D302" s="34"/>
      <c r="E302" s="34"/>
    </row>
    <row r="303" spans="3:5" s="33" customFormat="1">
      <c r="C303" s="34"/>
      <c r="D303" s="34"/>
      <c r="E303" s="34"/>
    </row>
    <row r="304" spans="3:5" s="33" customFormat="1">
      <c r="C304" s="34"/>
      <c r="D304" s="34"/>
      <c r="E304" s="34"/>
    </row>
    <row r="305" spans="3:5" s="33" customFormat="1">
      <c r="C305" s="34"/>
      <c r="D305" s="34"/>
      <c r="E305" s="34"/>
    </row>
    <row r="306" spans="3:5" s="33" customFormat="1">
      <c r="C306" s="34"/>
      <c r="D306" s="34"/>
      <c r="E306" s="34"/>
    </row>
    <row r="307" spans="3:5" s="33" customFormat="1">
      <c r="C307" s="34"/>
      <c r="D307" s="34"/>
      <c r="E307" s="34"/>
    </row>
    <row r="308" spans="3:5" s="33" customFormat="1">
      <c r="C308" s="34"/>
      <c r="D308" s="34"/>
      <c r="E308" s="34"/>
    </row>
    <row r="309" spans="3:5" s="33" customFormat="1">
      <c r="C309" s="34"/>
      <c r="D309" s="34"/>
      <c r="E309" s="34"/>
    </row>
    <row r="310" spans="3:5" s="33" customFormat="1">
      <c r="C310" s="34"/>
      <c r="D310" s="34"/>
      <c r="E310" s="34"/>
    </row>
    <row r="311" spans="3:5" s="33" customFormat="1">
      <c r="C311" s="34"/>
      <c r="D311" s="34"/>
      <c r="E311" s="34"/>
    </row>
    <row r="312" spans="3:5" s="33" customFormat="1">
      <c r="C312" s="34"/>
      <c r="D312" s="34"/>
      <c r="E312" s="34"/>
    </row>
    <row r="313" spans="3:5" s="33" customFormat="1">
      <c r="C313" s="34"/>
      <c r="D313" s="34"/>
      <c r="E313" s="34"/>
    </row>
    <row r="314" spans="3:5" s="33" customFormat="1">
      <c r="C314" s="34"/>
      <c r="D314" s="34"/>
      <c r="E314" s="34"/>
    </row>
    <row r="315" spans="3:5" s="33" customFormat="1">
      <c r="C315" s="34"/>
      <c r="D315" s="34"/>
      <c r="E315" s="34"/>
    </row>
    <row r="316" spans="3:5" s="33" customFormat="1">
      <c r="C316" s="34"/>
      <c r="D316" s="34"/>
      <c r="E316" s="34"/>
    </row>
    <row r="317" spans="3:5" s="33" customFormat="1">
      <c r="C317" s="34"/>
      <c r="D317" s="34"/>
      <c r="E317" s="34"/>
    </row>
    <row r="318" spans="3:5" s="33" customFormat="1">
      <c r="C318" s="34"/>
      <c r="D318" s="34"/>
      <c r="E318" s="34"/>
    </row>
    <row r="319" spans="3:5" s="33" customFormat="1">
      <c r="C319" s="34"/>
      <c r="D319" s="34"/>
      <c r="E319" s="34"/>
    </row>
    <row r="320" spans="3:5" s="33" customFormat="1">
      <c r="C320" s="34"/>
      <c r="D320" s="34"/>
      <c r="E320" s="34"/>
    </row>
    <row r="321" spans="3:5" s="33" customFormat="1">
      <c r="C321" s="34"/>
      <c r="D321" s="34"/>
      <c r="E321" s="34"/>
    </row>
    <row r="322" spans="3:5" s="33" customFormat="1">
      <c r="C322" s="34"/>
      <c r="D322" s="34"/>
      <c r="E322" s="34"/>
    </row>
    <row r="323" spans="3:5" s="33" customFormat="1">
      <c r="C323" s="34"/>
      <c r="D323" s="34"/>
      <c r="E323" s="34"/>
    </row>
    <row r="324" spans="3:5" s="33" customFormat="1">
      <c r="C324" s="34"/>
      <c r="D324" s="34"/>
      <c r="E324" s="34"/>
    </row>
    <row r="325" spans="3:5" s="33" customFormat="1">
      <c r="C325" s="34"/>
      <c r="D325" s="34"/>
      <c r="E325" s="34"/>
    </row>
    <row r="326" spans="3:5" s="33" customFormat="1">
      <c r="C326" s="34"/>
      <c r="D326" s="34"/>
      <c r="E326" s="34"/>
    </row>
    <row r="327" spans="3:5" s="33" customFormat="1">
      <c r="C327" s="34"/>
      <c r="D327" s="34"/>
      <c r="E327" s="34"/>
    </row>
    <row r="328" spans="3:5" s="33" customFormat="1">
      <c r="C328" s="34"/>
      <c r="D328" s="34"/>
      <c r="E328" s="34"/>
    </row>
    <row r="329" spans="3:5" s="33" customFormat="1">
      <c r="C329" s="34"/>
      <c r="D329" s="34"/>
      <c r="E329" s="34"/>
    </row>
    <row r="330" spans="3:5" s="33" customFormat="1">
      <c r="C330" s="34"/>
      <c r="D330" s="34"/>
      <c r="E330" s="34"/>
    </row>
    <row r="331" spans="3:5" s="33" customFormat="1">
      <c r="C331" s="34"/>
      <c r="D331" s="34"/>
      <c r="E331" s="34"/>
    </row>
    <row r="332" spans="3:5" s="33" customFormat="1">
      <c r="C332" s="34"/>
      <c r="D332" s="34"/>
      <c r="E332" s="34"/>
    </row>
    <row r="333" spans="3:5" s="33" customFormat="1">
      <c r="C333" s="34"/>
      <c r="D333" s="34"/>
      <c r="E333" s="34"/>
    </row>
    <row r="334" spans="3:5" s="33" customFormat="1">
      <c r="C334" s="34"/>
      <c r="D334" s="34"/>
      <c r="E334" s="34"/>
    </row>
    <row r="335" spans="3:5" s="33" customFormat="1">
      <c r="C335" s="34"/>
      <c r="D335" s="34"/>
      <c r="E335" s="34"/>
    </row>
    <row r="336" spans="3:5" s="33" customFormat="1">
      <c r="C336" s="34"/>
      <c r="D336" s="34"/>
      <c r="E336" s="34"/>
    </row>
    <row r="337" spans="3:5" s="33" customFormat="1">
      <c r="C337" s="34"/>
      <c r="D337" s="34"/>
      <c r="E337" s="34"/>
    </row>
    <row r="338" spans="3:5" s="33" customFormat="1">
      <c r="C338" s="34"/>
      <c r="D338" s="34"/>
      <c r="E338" s="34"/>
    </row>
    <row r="339" spans="3:5" s="33" customFormat="1">
      <c r="C339" s="34"/>
      <c r="D339" s="34"/>
      <c r="E339" s="34"/>
    </row>
    <row r="340" spans="3:5" s="33" customFormat="1">
      <c r="C340" s="34"/>
      <c r="D340" s="34"/>
      <c r="E340" s="34"/>
    </row>
    <row r="341" spans="3:5" s="33" customFormat="1">
      <c r="C341" s="34"/>
      <c r="D341" s="34"/>
      <c r="E341" s="34"/>
    </row>
    <row r="342" spans="3:5" s="33" customFormat="1">
      <c r="C342" s="34"/>
      <c r="D342" s="34"/>
      <c r="E342" s="34"/>
    </row>
    <row r="343" spans="3:5" s="33" customFormat="1">
      <c r="C343" s="34"/>
      <c r="D343" s="34"/>
      <c r="E343" s="34"/>
    </row>
    <row r="344" spans="3:5" s="33" customFormat="1">
      <c r="C344" s="34"/>
      <c r="D344" s="34"/>
      <c r="E344" s="34"/>
    </row>
    <row r="345" spans="3:5" s="33" customFormat="1">
      <c r="C345" s="34"/>
      <c r="D345" s="34"/>
      <c r="E345" s="34"/>
    </row>
    <row r="346" spans="3:5" s="33" customFormat="1">
      <c r="C346" s="34"/>
      <c r="D346" s="34"/>
      <c r="E346" s="34"/>
    </row>
    <row r="347" spans="3:5" s="33" customFormat="1">
      <c r="C347" s="34"/>
      <c r="D347" s="34"/>
      <c r="E347" s="34"/>
    </row>
    <row r="348" spans="3:5" s="33" customFormat="1">
      <c r="C348" s="34"/>
      <c r="D348" s="34"/>
      <c r="E348" s="34"/>
    </row>
    <row r="349" spans="3:5" s="33" customFormat="1">
      <c r="C349" s="34"/>
      <c r="D349" s="34"/>
      <c r="E349" s="34"/>
    </row>
    <row r="350" spans="3:5" s="33" customFormat="1">
      <c r="C350" s="34"/>
      <c r="D350" s="34"/>
      <c r="E350" s="34"/>
    </row>
    <row r="351" spans="3:5" s="33" customFormat="1">
      <c r="C351" s="34"/>
      <c r="D351" s="34"/>
      <c r="E351" s="34"/>
    </row>
    <row r="352" spans="3:5" s="33" customFormat="1">
      <c r="C352" s="34"/>
      <c r="D352" s="34"/>
      <c r="E352" s="34"/>
    </row>
    <row r="353" spans="3:5" s="33" customFormat="1">
      <c r="C353" s="34"/>
      <c r="D353" s="34"/>
      <c r="E353" s="34"/>
    </row>
    <row r="354" spans="3:5" s="33" customFormat="1">
      <c r="C354" s="34"/>
      <c r="D354" s="34"/>
      <c r="E354" s="34"/>
    </row>
    <row r="355" spans="3:5" s="33" customFormat="1">
      <c r="C355" s="34"/>
      <c r="D355" s="34"/>
      <c r="E355" s="34"/>
    </row>
    <row r="356" spans="3:5" s="33" customFormat="1">
      <c r="C356" s="34"/>
      <c r="D356" s="34"/>
      <c r="E356" s="34"/>
    </row>
    <row r="357" spans="3:5" s="33" customFormat="1">
      <c r="C357" s="34"/>
      <c r="D357" s="34"/>
      <c r="E357" s="34"/>
    </row>
    <row r="358" spans="3:5" s="33" customFormat="1">
      <c r="C358" s="34"/>
      <c r="D358" s="34"/>
      <c r="E358" s="34"/>
    </row>
    <row r="359" spans="3:5" s="33" customFormat="1">
      <c r="C359" s="34"/>
      <c r="D359" s="34"/>
      <c r="E359" s="34"/>
    </row>
    <row r="360" spans="3:5" s="33" customFormat="1">
      <c r="C360" s="34"/>
      <c r="D360" s="34"/>
      <c r="E360" s="34"/>
    </row>
    <row r="361" spans="3:5" s="33" customFormat="1">
      <c r="C361" s="34"/>
      <c r="D361" s="34"/>
      <c r="E361" s="34"/>
    </row>
    <row r="362" spans="3:5" s="33" customFormat="1">
      <c r="C362" s="34"/>
      <c r="D362" s="34"/>
      <c r="E362" s="34"/>
    </row>
    <row r="363" spans="3:5" s="33" customFormat="1">
      <c r="C363" s="34"/>
      <c r="D363" s="34"/>
      <c r="E363" s="34"/>
    </row>
    <row r="364" spans="3:5" s="33" customFormat="1">
      <c r="C364" s="34"/>
      <c r="D364" s="34"/>
      <c r="E364" s="34"/>
    </row>
    <row r="365" spans="3:5" s="33" customFormat="1">
      <c r="C365" s="34"/>
      <c r="D365" s="34"/>
      <c r="E365" s="34"/>
    </row>
    <row r="366" spans="3:5" s="33" customFormat="1">
      <c r="C366" s="34"/>
      <c r="D366" s="34"/>
      <c r="E366" s="34"/>
    </row>
    <row r="367" spans="3:5" s="33" customFormat="1">
      <c r="C367" s="34"/>
      <c r="D367" s="34"/>
      <c r="E367" s="34"/>
    </row>
    <row r="368" spans="3:5" s="33" customFormat="1">
      <c r="C368" s="34"/>
      <c r="D368" s="34"/>
      <c r="E368" s="34"/>
    </row>
    <row r="369" spans="3:5" s="33" customFormat="1">
      <c r="C369" s="34"/>
      <c r="D369" s="34"/>
      <c r="E369" s="34"/>
    </row>
    <row r="370" spans="3:5" s="33" customFormat="1">
      <c r="C370" s="34"/>
      <c r="D370" s="34"/>
      <c r="E370" s="34"/>
    </row>
    <row r="371" spans="3:5" s="33" customFormat="1">
      <c r="C371" s="34"/>
      <c r="D371" s="34"/>
      <c r="E371" s="34"/>
    </row>
    <row r="372" spans="3:5" s="33" customFormat="1">
      <c r="C372" s="34"/>
      <c r="D372" s="34"/>
      <c r="E372" s="34"/>
    </row>
    <row r="373" spans="3:5" s="33" customFormat="1">
      <c r="C373" s="34"/>
      <c r="D373" s="34"/>
      <c r="E373" s="34"/>
    </row>
    <row r="374" spans="3:5" s="33" customFormat="1">
      <c r="C374" s="34"/>
      <c r="D374" s="34"/>
      <c r="E374" s="34"/>
    </row>
    <row r="375" spans="3:5" s="33" customFormat="1">
      <c r="C375" s="34"/>
      <c r="D375" s="34"/>
      <c r="E375" s="34"/>
    </row>
    <row r="376" spans="3:5" s="33" customFormat="1">
      <c r="C376" s="34"/>
      <c r="D376" s="34"/>
      <c r="E376" s="34"/>
    </row>
    <row r="377" spans="3:5" s="33" customFormat="1">
      <c r="C377" s="34"/>
      <c r="D377" s="34"/>
      <c r="E377" s="34"/>
    </row>
    <row r="378" spans="3:5" s="33" customFormat="1">
      <c r="C378" s="34"/>
      <c r="D378" s="34"/>
      <c r="E378" s="34"/>
    </row>
    <row r="379" spans="3:5" s="33" customFormat="1">
      <c r="C379" s="34"/>
      <c r="D379" s="34"/>
      <c r="E379" s="34"/>
    </row>
    <row r="380" spans="3:5" s="33" customFormat="1">
      <c r="C380" s="34"/>
      <c r="D380" s="34"/>
      <c r="E380" s="34"/>
    </row>
    <row r="381" spans="3:5" s="33" customFormat="1">
      <c r="C381" s="34"/>
      <c r="D381" s="34"/>
      <c r="E381" s="34"/>
    </row>
    <row r="382" spans="3:5" s="33" customFormat="1">
      <c r="C382" s="34"/>
      <c r="D382" s="34"/>
      <c r="E382" s="34"/>
    </row>
    <row r="383" spans="3:5" s="33" customFormat="1">
      <c r="C383" s="34"/>
      <c r="D383" s="34"/>
      <c r="E383" s="34"/>
    </row>
    <row r="384" spans="3:5" s="33" customFormat="1">
      <c r="C384" s="34"/>
      <c r="D384" s="34"/>
      <c r="E384" s="34"/>
    </row>
    <row r="385" spans="3:5" s="33" customFormat="1">
      <c r="C385" s="34"/>
      <c r="D385" s="34"/>
      <c r="E385" s="34"/>
    </row>
    <row r="386" spans="3:5" s="33" customFormat="1">
      <c r="C386" s="34"/>
      <c r="D386" s="34"/>
      <c r="E386" s="34"/>
    </row>
    <row r="387" spans="3:5" s="33" customFormat="1">
      <c r="C387" s="34"/>
      <c r="D387" s="34"/>
      <c r="E387" s="34"/>
    </row>
    <row r="388" spans="3:5" s="33" customFormat="1">
      <c r="C388" s="34"/>
      <c r="D388" s="34"/>
      <c r="E388" s="34"/>
    </row>
    <row r="389" spans="3:5" s="33" customFormat="1">
      <c r="C389" s="34"/>
      <c r="D389" s="34"/>
      <c r="E389" s="34"/>
    </row>
    <row r="390" spans="3:5" s="33" customFormat="1">
      <c r="C390" s="34"/>
      <c r="D390" s="34"/>
      <c r="E390" s="34"/>
    </row>
    <row r="391" spans="3:5" s="33" customFormat="1">
      <c r="C391" s="34"/>
      <c r="D391" s="34"/>
      <c r="E391" s="34"/>
    </row>
    <row r="392" spans="3:5" s="33" customFormat="1">
      <c r="C392" s="34"/>
      <c r="D392" s="34"/>
      <c r="E392" s="34"/>
    </row>
    <row r="393" spans="3:5" s="33" customFormat="1">
      <c r="C393" s="34"/>
      <c r="D393" s="34"/>
      <c r="E393" s="34"/>
    </row>
    <row r="394" spans="3:5" s="33" customFormat="1">
      <c r="C394" s="34"/>
      <c r="D394" s="34"/>
      <c r="E394" s="34"/>
    </row>
    <row r="395" spans="3:5" s="33" customFormat="1">
      <c r="C395" s="34"/>
      <c r="D395" s="34"/>
      <c r="E395" s="34"/>
    </row>
    <row r="396" spans="3:5" s="33" customFormat="1">
      <c r="C396" s="34"/>
      <c r="D396" s="34"/>
      <c r="E396" s="34"/>
    </row>
    <row r="397" spans="3:5" s="33" customFormat="1">
      <c r="C397" s="34"/>
      <c r="D397" s="34"/>
      <c r="E397" s="34"/>
    </row>
    <row r="398" spans="3:5" s="33" customFormat="1">
      <c r="C398" s="34"/>
      <c r="D398" s="34"/>
      <c r="E398" s="34"/>
    </row>
    <row r="399" spans="3:5" s="33" customFormat="1">
      <c r="C399" s="34"/>
      <c r="D399" s="34"/>
      <c r="E399" s="34"/>
    </row>
    <row r="400" spans="3:5" s="33" customFormat="1">
      <c r="C400" s="34"/>
      <c r="D400" s="34"/>
      <c r="E400" s="34"/>
    </row>
    <row r="401" spans="3:5" s="33" customFormat="1">
      <c r="C401" s="34"/>
      <c r="D401" s="34"/>
      <c r="E401" s="34"/>
    </row>
    <row r="402" spans="3:5" s="33" customFormat="1">
      <c r="C402" s="34"/>
      <c r="D402" s="34"/>
      <c r="E402" s="34"/>
    </row>
    <row r="403" spans="3:5" s="33" customFormat="1">
      <c r="C403" s="34"/>
      <c r="D403" s="34"/>
      <c r="E403" s="34"/>
    </row>
    <row r="404" spans="3:5" s="33" customFormat="1">
      <c r="C404" s="34"/>
      <c r="D404" s="34"/>
      <c r="E404" s="34"/>
    </row>
    <row r="405" spans="3:5" s="33" customFormat="1">
      <c r="C405" s="34"/>
      <c r="D405" s="34"/>
      <c r="E405" s="34"/>
    </row>
    <row r="406" spans="3:5" s="33" customFormat="1">
      <c r="C406" s="34"/>
      <c r="D406" s="34"/>
      <c r="E406" s="34"/>
    </row>
    <row r="407" spans="3:5" s="33" customFormat="1">
      <c r="C407" s="34"/>
      <c r="D407" s="34"/>
      <c r="E407" s="34"/>
    </row>
    <row r="408" spans="3:5" s="33" customFormat="1">
      <c r="C408" s="34"/>
      <c r="D408" s="34"/>
      <c r="E408" s="34"/>
    </row>
    <row r="409" spans="3:5" s="33" customFormat="1">
      <c r="C409" s="34"/>
      <c r="D409" s="34"/>
      <c r="E409" s="34"/>
    </row>
    <row r="410" spans="3:5" s="33" customFormat="1">
      <c r="C410" s="34"/>
      <c r="D410" s="34"/>
      <c r="E410" s="34"/>
    </row>
    <row r="411" spans="3:5" s="33" customFormat="1">
      <c r="C411" s="34"/>
      <c r="D411" s="34"/>
      <c r="E411" s="34"/>
    </row>
    <row r="412" spans="3:5" s="33" customFormat="1">
      <c r="C412" s="34"/>
      <c r="D412" s="34"/>
      <c r="E412" s="34"/>
    </row>
    <row r="413" spans="3:5" s="33" customFormat="1">
      <c r="C413" s="34"/>
      <c r="D413" s="34"/>
      <c r="E413" s="34"/>
    </row>
    <row r="414" spans="3:5" s="33" customFormat="1">
      <c r="C414" s="34"/>
      <c r="D414" s="34"/>
      <c r="E414" s="34"/>
    </row>
    <row r="415" spans="3:5" s="33" customFormat="1">
      <c r="C415" s="34"/>
      <c r="D415" s="34"/>
      <c r="E415" s="34"/>
    </row>
    <row r="416" spans="3:5" s="33" customFormat="1">
      <c r="C416" s="34"/>
      <c r="D416" s="34"/>
      <c r="E416" s="34"/>
    </row>
    <row r="417" spans="3:5" s="33" customFormat="1">
      <c r="C417" s="34"/>
      <c r="D417" s="34"/>
      <c r="E417" s="34"/>
    </row>
    <row r="418" spans="3:5" s="33" customFormat="1">
      <c r="C418" s="34"/>
      <c r="D418" s="34"/>
      <c r="E418" s="34"/>
    </row>
    <row r="419" spans="3:5" s="33" customFormat="1">
      <c r="C419" s="34"/>
      <c r="D419" s="34"/>
      <c r="E419" s="34"/>
    </row>
    <row r="420" spans="3:5" s="33" customFormat="1">
      <c r="C420" s="34"/>
      <c r="D420" s="34"/>
      <c r="E420" s="34"/>
    </row>
    <row r="421" spans="3:5" s="33" customFormat="1">
      <c r="C421" s="34"/>
      <c r="D421" s="34"/>
      <c r="E421" s="34"/>
    </row>
    <row r="422" spans="3:5" s="33" customFormat="1">
      <c r="C422" s="34"/>
      <c r="D422" s="34"/>
      <c r="E422" s="34"/>
    </row>
    <row r="423" spans="3:5" s="33" customFormat="1">
      <c r="C423" s="34"/>
      <c r="D423" s="34"/>
      <c r="E423" s="34"/>
    </row>
    <row r="424" spans="3:5" s="33" customFormat="1">
      <c r="C424" s="34"/>
      <c r="D424" s="34"/>
      <c r="E424" s="34"/>
    </row>
    <row r="425" spans="3:5" s="33" customFormat="1">
      <c r="C425" s="34"/>
      <c r="D425" s="34"/>
      <c r="E425" s="34"/>
    </row>
    <row r="426" spans="3:5" s="33" customFormat="1">
      <c r="C426" s="34"/>
      <c r="D426" s="34"/>
      <c r="E426" s="34"/>
    </row>
    <row r="427" spans="3:5" s="33" customFormat="1">
      <c r="C427" s="34"/>
      <c r="D427" s="34"/>
      <c r="E427" s="34"/>
    </row>
    <row r="428" spans="3:5" s="33" customFormat="1">
      <c r="C428" s="34"/>
      <c r="D428" s="34"/>
      <c r="E428" s="34"/>
    </row>
    <row r="429" spans="3:5" s="33" customFormat="1">
      <c r="C429" s="34"/>
      <c r="D429" s="34"/>
      <c r="E429" s="34"/>
    </row>
  </sheetData>
  <mergeCells count="35">
    <mergeCell ref="L1:P1"/>
    <mergeCell ref="D2:H2"/>
    <mergeCell ref="C3:N3"/>
    <mergeCell ref="C4:N4"/>
    <mergeCell ref="A6:B6"/>
    <mergeCell ref="C6:N6"/>
    <mergeCell ref="A7:B7"/>
    <mergeCell ref="C7:N7"/>
    <mergeCell ref="A8:B8"/>
    <mergeCell ref="C8:N8"/>
    <mergeCell ref="A9:B9"/>
    <mergeCell ref="C9:N9"/>
    <mergeCell ref="A10:B10"/>
    <mergeCell ref="C10:N10"/>
    <mergeCell ref="A11:B11"/>
    <mergeCell ref="C11:N11"/>
    <mergeCell ref="A13:G13"/>
    <mergeCell ref="K13:M13"/>
    <mergeCell ref="N13:O13"/>
    <mergeCell ref="I15:K15"/>
    <mergeCell ref="A17:A18"/>
    <mergeCell ref="B17:B18"/>
    <mergeCell ref="C17:C18"/>
    <mergeCell ref="D17:D18"/>
    <mergeCell ref="E17:E18"/>
    <mergeCell ref="F17:K17"/>
    <mergeCell ref="A139:B139"/>
    <mergeCell ref="G139:H139"/>
    <mergeCell ref="L17:P17"/>
    <mergeCell ref="C134:K134"/>
    <mergeCell ref="A136:B136"/>
    <mergeCell ref="D136:E136"/>
    <mergeCell ref="G136:H136"/>
    <mergeCell ref="I136:M136"/>
    <mergeCell ref="N136:O136"/>
  </mergeCells>
  <pageMargins left="0.78740157480314965" right="0.78740157480314965" top="0.98425196850393704" bottom="0.78740157480314965" header="0.51181102362204722" footer="0.51181102362204722"/>
  <pageSetup paperSize="9" scale="87" fitToHeight="0" orientation="landscape" r:id="rId1"/>
  <headerFooter alignWithMargins="0">
    <oddFooter>&amp;R&amp;P lapa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  <pageSetUpPr fitToPage="1"/>
  </sheetPr>
  <dimension ref="A1:K62"/>
  <sheetViews>
    <sheetView showZeros="0" view="pageBreakPreview" topLeftCell="A15" zoomScaleNormal="100" workbookViewId="0">
      <selection activeCell="E16" sqref="E16"/>
    </sheetView>
  </sheetViews>
  <sheetFormatPr defaultRowHeight="12.75" outlineLevelCol="1"/>
  <cols>
    <col min="1" max="1" width="3" style="55" customWidth="1"/>
    <col min="2" max="2" width="4.7109375" style="55" customWidth="1"/>
    <col min="3" max="3" width="9.28515625" style="55" customWidth="1"/>
    <col min="4" max="4" width="35.140625" style="55" customWidth="1"/>
    <col min="5" max="5" width="6.140625" style="55" customWidth="1" outlineLevel="1"/>
    <col min="6" max="6" width="11.140625" style="55" customWidth="1"/>
    <col min="7" max="7" width="10" style="55" customWidth="1"/>
    <col min="8" max="8" width="11.140625" style="55" customWidth="1"/>
    <col min="9" max="10" width="10" style="55" customWidth="1"/>
    <col min="11" max="11" width="1.5703125" style="55" customWidth="1"/>
    <col min="12" max="12" width="41.42578125" style="55" customWidth="1"/>
    <col min="13" max="16384" width="9.140625" style="55"/>
  </cols>
  <sheetData>
    <row r="1" spans="1:10">
      <c r="D1" s="83"/>
      <c r="E1" s="57"/>
      <c r="F1" s="57"/>
      <c r="G1" s="57"/>
      <c r="H1" s="700" t="s">
        <v>67</v>
      </c>
      <c r="I1" s="700"/>
      <c r="J1" s="700"/>
    </row>
    <row r="2" spans="1:10" ht="14.25">
      <c r="A2" s="706" t="s">
        <v>17</v>
      </c>
      <c r="B2" s="706"/>
      <c r="C2" s="706"/>
      <c r="D2" s="706"/>
      <c r="E2" s="706"/>
      <c r="F2" s="706"/>
      <c r="G2" s="706"/>
      <c r="H2" s="706"/>
      <c r="I2" s="706"/>
      <c r="J2" s="706"/>
    </row>
    <row r="3" spans="1:10" ht="3.75" customHeight="1">
      <c r="A3" s="707"/>
      <c r="B3" s="707"/>
      <c r="C3" s="707"/>
      <c r="D3" s="707"/>
      <c r="E3" s="707"/>
      <c r="F3" s="707"/>
      <c r="G3" s="707"/>
      <c r="H3" s="707"/>
      <c r="I3" s="707"/>
      <c r="J3" s="707"/>
    </row>
    <row r="4" spans="1:10">
      <c r="A4" s="708" t="s">
        <v>18</v>
      </c>
      <c r="B4" s="708"/>
      <c r="C4" s="708"/>
      <c r="D4" s="708"/>
      <c r="E4" s="708"/>
      <c r="F4" s="708"/>
      <c r="G4" s="708"/>
      <c r="H4" s="708"/>
      <c r="I4" s="708"/>
      <c r="J4" s="708"/>
    </row>
    <row r="5" spans="1:10" ht="7.5" customHeight="1">
      <c r="A5" s="84"/>
      <c r="B5" s="84"/>
      <c r="C5" s="84"/>
      <c r="D5" s="84"/>
      <c r="E5" s="84"/>
      <c r="F5" s="84"/>
      <c r="G5" s="84"/>
      <c r="H5" s="84"/>
      <c r="I5" s="84"/>
      <c r="J5" s="84"/>
    </row>
    <row r="6" spans="1:10" ht="24.75" customHeight="1">
      <c r="A6" s="705" t="s">
        <v>4</v>
      </c>
      <c r="B6" s="705"/>
      <c r="C6" s="705"/>
      <c r="D6" s="704" t="str">
        <f>PBK!C26</f>
        <v>1. KĀRTA KATLU MĀJAS PĀRBŪVE PAR SOCIĀLĀS APRŪPES CENTRU UN KATLA MĀJAS NOVIETOŠANA</v>
      </c>
      <c r="E6" s="704"/>
      <c r="F6" s="704"/>
      <c r="G6" s="704"/>
      <c r="H6" s="704"/>
      <c r="I6" s="704"/>
      <c r="J6" s="704"/>
    </row>
    <row r="7" spans="1:10" s="85" customFormat="1" ht="27.75" customHeight="1">
      <c r="A7" s="674" t="s">
        <v>3</v>
      </c>
      <c r="B7" s="674"/>
      <c r="C7" s="674"/>
      <c r="D7" s="709" t="str">
        <f>PBK!C16</f>
        <v>1. KĀRTA KATLU MĀJAS PĀRBŪVE PAR SOCIĀLĀS APRŪPES CENTRU UN KATLA MĀJAS NOVIETOŠANA</v>
      </c>
      <c r="E7" s="709"/>
      <c r="F7" s="709"/>
      <c r="G7" s="709"/>
      <c r="H7" s="709"/>
      <c r="I7" s="709"/>
      <c r="J7" s="709"/>
    </row>
    <row r="8" spans="1:10" s="85" customFormat="1" ht="16.5" customHeight="1">
      <c r="A8" s="674" t="s">
        <v>5</v>
      </c>
      <c r="B8" s="674"/>
      <c r="C8" s="674"/>
      <c r="D8" s="679" t="str">
        <f>PBK!C17</f>
        <v>SIGULDAS IELA 7A, MORE, MORES PAGASTS, SIGULDAS NOVADS</v>
      </c>
      <c r="E8" s="679"/>
      <c r="F8" s="679"/>
      <c r="G8" s="679"/>
      <c r="H8" s="679"/>
      <c r="I8" s="679"/>
      <c r="J8" s="679"/>
    </row>
    <row r="9" spans="1:10" s="85" customFormat="1" ht="16.5" customHeight="1">
      <c r="A9" s="674" t="s">
        <v>47</v>
      </c>
      <c r="B9" s="674"/>
      <c r="C9" s="674"/>
      <c r="D9" s="679" t="str">
        <f>PBK!C18</f>
        <v>SIGULDAS NOVADA PAŠVALDĪBA</v>
      </c>
      <c r="E9" s="679"/>
      <c r="F9" s="679"/>
      <c r="G9" s="679"/>
      <c r="H9" s="679"/>
      <c r="I9" s="679"/>
      <c r="J9" s="679"/>
    </row>
    <row r="10" spans="1:10" s="85" customFormat="1" ht="16.5" customHeight="1">
      <c r="A10" s="674" t="s">
        <v>6</v>
      </c>
      <c r="B10" s="674"/>
      <c r="C10" s="674"/>
      <c r="D10" s="679">
        <f>PBK!C19</f>
        <v>0</v>
      </c>
      <c r="E10" s="679"/>
      <c r="F10" s="679"/>
      <c r="G10" s="679"/>
      <c r="H10" s="679"/>
      <c r="I10" s="679"/>
      <c r="J10" s="679"/>
    </row>
    <row r="11" spans="1:10" s="85" customFormat="1" ht="16.5" customHeight="1">
      <c r="A11" s="674" t="s">
        <v>41</v>
      </c>
      <c r="B11" s="674"/>
      <c r="C11" s="674"/>
      <c r="D11" s="679">
        <f>PBK!C20</f>
        <v>0</v>
      </c>
      <c r="E11" s="679"/>
      <c r="F11" s="679"/>
      <c r="G11" s="679"/>
      <c r="H11" s="679"/>
      <c r="I11" s="679"/>
      <c r="J11" s="679"/>
    </row>
    <row r="12" spans="1:10" s="85" customFormat="1" ht="3.75" customHeight="1">
      <c r="A12" s="86"/>
      <c r="B12" s="86"/>
      <c r="C12" s="86"/>
      <c r="D12" s="86"/>
      <c r="E12" s="86"/>
      <c r="F12" s="86"/>
      <c r="G12" s="87"/>
      <c r="H12" s="87"/>
      <c r="I12" s="87"/>
      <c r="J12" s="87"/>
    </row>
    <row r="13" spans="1:10" s="85" customFormat="1" ht="15">
      <c r="A13" s="86"/>
      <c r="B13" s="86"/>
      <c r="C13" s="86"/>
      <c r="D13" s="88" t="s">
        <v>55</v>
      </c>
      <c r="E13" s="680">
        <f>F54</f>
        <v>0</v>
      </c>
      <c r="F13" s="681"/>
      <c r="G13" s="87"/>
      <c r="H13" s="87"/>
      <c r="I13" s="87"/>
      <c r="J13" s="87"/>
    </row>
    <row r="14" spans="1:10" s="85" customFormat="1" ht="15">
      <c r="A14" s="86"/>
      <c r="B14" s="86"/>
      <c r="C14" s="86"/>
      <c r="D14" s="88" t="s">
        <v>27</v>
      </c>
      <c r="E14" s="682"/>
      <c r="F14" s="683"/>
      <c r="G14" s="87"/>
      <c r="H14" s="87"/>
      <c r="I14" s="87"/>
      <c r="J14" s="87"/>
    </row>
    <row r="15" spans="1:10" s="85" customFormat="1" ht="3.75" customHeight="1">
      <c r="A15" s="86"/>
      <c r="B15" s="86"/>
      <c r="C15" s="86"/>
      <c r="D15" s="86"/>
      <c r="E15" s="86"/>
      <c r="F15" s="86"/>
      <c r="G15" s="87"/>
      <c r="H15" s="87"/>
      <c r="I15" s="87"/>
      <c r="J15" s="87"/>
    </row>
    <row r="16" spans="1:10" s="85" customFormat="1" ht="15">
      <c r="A16" s="86"/>
      <c r="B16" s="86"/>
      <c r="C16" s="86"/>
      <c r="D16" s="89" t="s">
        <v>63</v>
      </c>
      <c r="E16" s="90"/>
      <c r="F16" s="104"/>
      <c r="G16" s="104"/>
      <c r="H16" s="104"/>
      <c r="I16" s="87"/>
      <c r="J16" s="87"/>
    </row>
    <row r="17" spans="1:10" ht="6" customHeight="1" thickBot="1"/>
    <row r="18" spans="1:10" ht="20.25" customHeight="1">
      <c r="A18" s="686" t="s">
        <v>1</v>
      </c>
      <c r="B18" s="677" t="s">
        <v>19</v>
      </c>
      <c r="C18" s="677" t="s">
        <v>20</v>
      </c>
      <c r="D18" s="675" t="s">
        <v>21</v>
      </c>
      <c r="E18" s="692"/>
      <c r="F18" s="690" t="s">
        <v>56</v>
      </c>
      <c r="G18" s="701" t="s">
        <v>22</v>
      </c>
      <c r="H18" s="675"/>
      <c r="I18" s="675"/>
      <c r="J18" s="702" t="s">
        <v>23</v>
      </c>
    </row>
    <row r="19" spans="1:10" ht="51" customHeight="1" thickBot="1">
      <c r="A19" s="687"/>
      <c r="B19" s="678"/>
      <c r="C19" s="678"/>
      <c r="D19" s="676"/>
      <c r="E19" s="693"/>
      <c r="F19" s="691"/>
      <c r="G19" s="24" t="s">
        <v>50</v>
      </c>
      <c r="H19" s="503" t="s">
        <v>51</v>
      </c>
      <c r="I19" s="503" t="s">
        <v>52</v>
      </c>
      <c r="J19" s="703"/>
    </row>
    <row r="20" spans="1:10" s="501" customFormat="1" ht="13.5" customHeight="1">
      <c r="A20" s="3"/>
      <c r="B20" s="502"/>
      <c r="C20" s="502"/>
      <c r="D20" s="4" t="s">
        <v>60</v>
      </c>
      <c r="E20" s="21"/>
      <c r="F20" s="26"/>
      <c r="G20" s="25"/>
      <c r="H20" s="5"/>
      <c r="I20" s="5"/>
      <c r="J20" s="6"/>
    </row>
    <row r="21" spans="1:10" s="501" customFormat="1" ht="24" customHeight="1">
      <c r="A21" s="19">
        <v>1</v>
      </c>
      <c r="B21" s="91" t="s">
        <v>394</v>
      </c>
      <c r="C21" s="91" t="s">
        <v>1004</v>
      </c>
      <c r="D21" s="20" t="s">
        <v>761</v>
      </c>
      <c r="E21" s="22"/>
      <c r="F21" s="607">
        <f t="shared" ref="F21:F32" si="0">G21+H21+I21</f>
        <v>0</v>
      </c>
      <c r="G21" s="608">
        <f>'1 BS'!M53</f>
        <v>0</v>
      </c>
      <c r="H21" s="608">
        <f>'1 BS'!N53</f>
        <v>0</v>
      </c>
      <c r="I21" s="608">
        <f>'1 BS'!O53</f>
        <v>0</v>
      </c>
      <c r="J21" s="609">
        <f>'1 BS'!L53</f>
        <v>0</v>
      </c>
    </row>
    <row r="22" spans="1:10" s="501" customFormat="1" ht="14.25" customHeight="1">
      <c r="A22" s="19">
        <v>2</v>
      </c>
      <c r="B22" s="91" t="s">
        <v>395</v>
      </c>
      <c r="C22" s="91" t="s">
        <v>989</v>
      </c>
      <c r="D22" s="20" t="s">
        <v>85</v>
      </c>
      <c r="E22" s="22"/>
      <c r="F22" s="607">
        <f t="shared" si="0"/>
        <v>0</v>
      </c>
      <c r="G22" s="608">
        <f>' 1 DEM'!M55</f>
        <v>0</v>
      </c>
      <c r="H22" s="608">
        <f>' 1 DEM'!N55</f>
        <v>0</v>
      </c>
      <c r="I22" s="608">
        <f>' 1 DEM'!O55</f>
        <v>0</v>
      </c>
      <c r="J22" s="609">
        <f>' 1 DEM'!L55</f>
        <v>0</v>
      </c>
    </row>
    <row r="23" spans="1:10" s="501" customFormat="1" ht="14.25" customHeight="1">
      <c r="A23" s="19">
        <v>3</v>
      </c>
      <c r="B23" s="91" t="s">
        <v>396</v>
      </c>
      <c r="C23" s="91" t="s">
        <v>1005</v>
      </c>
      <c r="D23" s="20" t="s">
        <v>397</v>
      </c>
      <c r="E23" s="22"/>
      <c r="F23" s="607">
        <f t="shared" si="0"/>
        <v>0</v>
      </c>
      <c r="G23" s="608">
        <f>'1 ZD'!M29</f>
        <v>0</v>
      </c>
      <c r="H23" s="608">
        <f>'1 ZD'!N29</f>
        <v>0</v>
      </c>
      <c r="I23" s="608">
        <f>'1 ZD'!O29</f>
        <v>0</v>
      </c>
      <c r="J23" s="609">
        <f>'1 ZD'!L29</f>
        <v>0</v>
      </c>
    </row>
    <row r="24" spans="1:10" s="501" customFormat="1" ht="14.25" customHeight="1">
      <c r="A24" s="19">
        <v>4</v>
      </c>
      <c r="B24" s="91" t="s">
        <v>398</v>
      </c>
      <c r="C24" s="91" t="s">
        <v>1006</v>
      </c>
      <c r="D24" s="20" t="s">
        <v>399</v>
      </c>
      <c r="E24" s="22"/>
      <c r="F24" s="607">
        <f t="shared" si="0"/>
        <v>0</v>
      </c>
      <c r="G24" s="608">
        <f>'1 PAM'!M69</f>
        <v>0</v>
      </c>
      <c r="H24" s="608">
        <f>'1 PAM'!N69</f>
        <v>0</v>
      </c>
      <c r="I24" s="608">
        <f>'1 PAM'!O69</f>
        <v>0</v>
      </c>
      <c r="J24" s="609">
        <f>'1 PAM'!L69</f>
        <v>0</v>
      </c>
    </row>
    <row r="25" spans="1:10" s="501" customFormat="1" ht="14.25" customHeight="1">
      <c r="A25" s="19">
        <v>5</v>
      </c>
      <c r="B25" s="91" t="s">
        <v>400</v>
      </c>
      <c r="C25" s="91" t="s">
        <v>1007</v>
      </c>
      <c r="D25" s="20" t="s">
        <v>401</v>
      </c>
      <c r="E25" s="22"/>
      <c r="F25" s="607">
        <f t="shared" si="0"/>
        <v>0</v>
      </c>
      <c r="G25" s="608">
        <f>'1 SIE'!M63</f>
        <v>0</v>
      </c>
      <c r="H25" s="608">
        <f>'1 SIE'!N63</f>
        <v>0</v>
      </c>
      <c r="I25" s="608">
        <f>'1 SIE'!O63</f>
        <v>0</v>
      </c>
      <c r="J25" s="609">
        <f>'1 SIE'!L63</f>
        <v>0</v>
      </c>
    </row>
    <row r="26" spans="1:10" s="501" customFormat="1" ht="14.25" customHeight="1">
      <c r="A26" s="19">
        <v>6</v>
      </c>
      <c r="B26" s="91" t="s">
        <v>815</v>
      </c>
      <c r="C26" s="91" t="s">
        <v>1008</v>
      </c>
      <c r="D26" s="20" t="s">
        <v>817</v>
      </c>
      <c r="E26" s="22"/>
      <c r="F26" s="607">
        <f t="shared" si="0"/>
        <v>0</v>
      </c>
      <c r="G26" s="608">
        <f>'1 PARS'!M23</f>
        <v>0</v>
      </c>
      <c r="H26" s="608">
        <f>'1 PARS'!N23</f>
        <v>0</v>
      </c>
      <c r="I26" s="608">
        <f>'1 PARS'!O23</f>
        <v>0</v>
      </c>
      <c r="J26" s="609">
        <f>'1 PARS'!L23</f>
        <v>0</v>
      </c>
    </row>
    <row r="27" spans="1:10" s="501" customFormat="1" ht="14.25" customHeight="1">
      <c r="A27" s="19">
        <v>7</v>
      </c>
      <c r="B27" s="91" t="s">
        <v>816</v>
      </c>
      <c r="C27" s="91" t="s">
        <v>1009</v>
      </c>
      <c r="D27" s="20" t="s">
        <v>847</v>
      </c>
      <c r="E27" s="22"/>
      <c r="F27" s="607">
        <f t="shared" si="0"/>
        <v>0</v>
      </c>
      <c r="G27" s="608">
        <f>'1 LD'!M38</f>
        <v>0</v>
      </c>
      <c r="H27" s="608">
        <f>'1 LD'!N38</f>
        <v>0</v>
      </c>
      <c r="I27" s="608">
        <f>'1 LD'!O38</f>
        <v>0</v>
      </c>
      <c r="J27" s="609">
        <f>'1 LD'!L38</f>
        <v>0</v>
      </c>
    </row>
    <row r="28" spans="1:10" s="501" customFormat="1" ht="14.25" customHeight="1">
      <c r="A28" s="19">
        <v>8</v>
      </c>
      <c r="B28" s="91" t="s">
        <v>848</v>
      </c>
      <c r="C28" s="91" t="s">
        <v>1010</v>
      </c>
      <c r="D28" s="20" t="s">
        <v>865</v>
      </c>
      <c r="E28" s="22"/>
      <c r="F28" s="607">
        <f t="shared" si="0"/>
        <v>0</v>
      </c>
      <c r="G28" s="608">
        <f>'1 JUM'!M56</f>
        <v>0</v>
      </c>
      <c r="H28" s="608">
        <f>'1 JUM'!N56</f>
        <v>0</v>
      </c>
      <c r="I28" s="608">
        <f>'1 JUM'!O56</f>
        <v>0</v>
      </c>
      <c r="J28" s="609">
        <f>'1 JUM'!L56</f>
        <v>0</v>
      </c>
    </row>
    <row r="29" spans="1:10" s="501" customFormat="1" ht="14.25" customHeight="1">
      <c r="A29" s="19">
        <v>9</v>
      </c>
      <c r="B29" s="91" t="s">
        <v>864</v>
      </c>
      <c r="C29" s="91" t="s">
        <v>1011</v>
      </c>
      <c r="D29" s="20" t="s">
        <v>870</v>
      </c>
      <c r="E29" s="22"/>
      <c r="F29" s="607">
        <f t="shared" si="0"/>
        <v>0</v>
      </c>
      <c r="G29" s="608">
        <f>'1 FAS'!M72</f>
        <v>0</v>
      </c>
      <c r="H29" s="608">
        <f>'1 FAS'!N72</f>
        <v>0</v>
      </c>
      <c r="I29" s="608">
        <f>'1 FAS'!O72</f>
        <v>0</v>
      </c>
      <c r="J29" s="609">
        <f>'1 FAS'!L72</f>
        <v>0</v>
      </c>
    </row>
    <row r="30" spans="1:10" s="501" customFormat="1" ht="14.25" customHeight="1">
      <c r="A30" s="19">
        <v>10</v>
      </c>
      <c r="B30" s="91" t="s">
        <v>869</v>
      </c>
      <c r="C30" s="91" t="s">
        <v>1012</v>
      </c>
      <c r="D30" s="20" t="s">
        <v>872</v>
      </c>
      <c r="E30" s="22"/>
      <c r="F30" s="607">
        <f t="shared" si="0"/>
        <v>0</v>
      </c>
      <c r="G30" s="608">
        <f>'1 GR'!M57</f>
        <v>0</v>
      </c>
      <c r="H30" s="608">
        <f>'1 GR'!N57</f>
        <v>0</v>
      </c>
      <c r="I30" s="608">
        <f>'1 GR'!O57</f>
        <v>0</v>
      </c>
      <c r="J30" s="609">
        <f>'1 GR'!L57</f>
        <v>0</v>
      </c>
    </row>
    <row r="31" spans="1:10" s="501" customFormat="1" ht="14.25" customHeight="1">
      <c r="A31" s="19">
        <v>11</v>
      </c>
      <c r="B31" s="91" t="s">
        <v>871</v>
      </c>
      <c r="C31" s="91" t="s">
        <v>1013</v>
      </c>
      <c r="D31" s="20" t="s">
        <v>893</v>
      </c>
      <c r="E31" s="22"/>
      <c r="F31" s="607">
        <f t="shared" si="0"/>
        <v>0</v>
      </c>
      <c r="G31" s="608">
        <f>'1 APD'!M43</f>
        <v>0</v>
      </c>
      <c r="H31" s="608">
        <f>'1 APD'!N43</f>
        <v>0</v>
      </c>
      <c r="I31" s="608">
        <f>'1 APD'!O43</f>
        <v>0</v>
      </c>
      <c r="J31" s="609">
        <f>'1 APD'!L43</f>
        <v>0</v>
      </c>
    </row>
    <row r="32" spans="1:10" s="501" customFormat="1" ht="14.25" customHeight="1">
      <c r="A32" s="19">
        <v>12</v>
      </c>
      <c r="B32" s="91" t="s">
        <v>892</v>
      </c>
      <c r="C32" s="91" t="s">
        <v>1014</v>
      </c>
      <c r="D32" s="20" t="s">
        <v>822</v>
      </c>
      <c r="E32" s="22"/>
      <c r="F32" s="607">
        <f t="shared" si="0"/>
        <v>0</v>
      </c>
      <c r="G32" s="608">
        <f>'1 LAB'!M59</f>
        <v>0</v>
      </c>
      <c r="H32" s="608">
        <f>'1 LAB'!N59</f>
        <v>0</v>
      </c>
      <c r="I32" s="608">
        <f>'1 LAB'!O59</f>
        <v>0</v>
      </c>
      <c r="J32" s="609">
        <f>'1 LAB'!L59</f>
        <v>0</v>
      </c>
    </row>
    <row r="33" spans="1:10" s="501" customFormat="1" ht="4.5" customHeight="1" thickBot="1">
      <c r="A33" s="19"/>
      <c r="B33" s="91"/>
      <c r="C33" s="91"/>
      <c r="D33" s="20"/>
      <c r="E33" s="22"/>
      <c r="F33" s="607">
        <f t="shared" ref="F33" si="1">G33+H33+I33</f>
        <v>0</v>
      </c>
      <c r="G33" s="608"/>
      <c r="H33" s="608"/>
      <c r="I33" s="608"/>
      <c r="J33" s="609"/>
    </row>
    <row r="34" spans="1:10" s="501" customFormat="1" ht="13.5" customHeight="1">
      <c r="A34" s="3"/>
      <c r="B34" s="502"/>
      <c r="C34" s="502"/>
      <c r="D34" s="4" t="s">
        <v>88</v>
      </c>
      <c r="E34" s="21"/>
      <c r="F34" s="610"/>
      <c r="G34" s="611"/>
      <c r="H34" s="612"/>
      <c r="I34" s="612"/>
      <c r="J34" s="613"/>
    </row>
    <row r="35" spans="1:10" s="501" customFormat="1" ht="14.25" customHeight="1">
      <c r="A35" s="19">
        <v>13</v>
      </c>
      <c r="B35" s="91" t="s">
        <v>87</v>
      </c>
      <c r="C35" s="91" t="s">
        <v>990</v>
      </c>
      <c r="D35" s="20" t="s">
        <v>89</v>
      </c>
      <c r="E35" s="22"/>
      <c r="F35" s="607">
        <f t="shared" ref="F35:F48" si="2">G35+H35+I35</f>
        <v>0</v>
      </c>
      <c r="G35" s="608">
        <f>'1 APK'!M43</f>
        <v>0</v>
      </c>
      <c r="H35" s="608">
        <f>'1 APK'!N43</f>
        <v>0</v>
      </c>
      <c r="I35" s="608">
        <f>'1 APK'!O43</f>
        <v>0</v>
      </c>
      <c r="J35" s="609">
        <f>'1 APK'!L43</f>
        <v>0</v>
      </c>
    </row>
    <row r="36" spans="1:10" s="501" customFormat="1" ht="14.25" customHeight="1">
      <c r="A36" s="19">
        <v>14</v>
      </c>
      <c r="B36" s="91" t="s">
        <v>115</v>
      </c>
      <c r="C36" s="91" t="s">
        <v>991</v>
      </c>
      <c r="D36" s="20" t="s">
        <v>191</v>
      </c>
      <c r="E36" s="22"/>
      <c r="F36" s="607">
        <f t="shared" si="2"/>
        <v>0</v>
      </c>
      <c r="G36" s="608">
        <f>'1 SM'!M80</f>
        <v>0</v>
      </c>
      <c r="H36" s="608">
        <f>'1 SM'!N80</f>
        <v>0</v>
      </c>
      <c r="I36" s="608">
        <f>'1 SM'!O80</f>
        <v>0</v>
      </c>
      <c r="J36" s="609">
        <f>'1 SM'!L80</f>
        <v>0</v>
      </c>
    </row>
    <row r="37" spans="1:10" s="501" customFormat="1" ht="14.25" customHeight="1">
      <c r="A37" s="19">
        <v>15</v>
      </c>
      <c r="B37" s="91" t="s">
        <v>190</v>
      </c>
      <c r="C37" s="91" t="s">
        <v>992</v>
      </c>
      <c r="D37" s="20" t="s">
        <v>249</v>
      </c>
      <c r="E37" s="22"/>
      <c r="F37" s="607">
        <f t="shared" si="2"/>
        <v>0</v>
      </c>
      <c r="G37" s="608">
        <f>'1 KM'!M86</f>
        <v>0</v>
      </c>
      <c r="H37" s="608">
        <f>'1 KM'!N86</f>
        <v>0</v>
      </c>
      <c r="I37" s="608">
        <f>'1 KM'!O86</f>
        <v>0</v>
      </c>
      <c r="J37" s="609">
        <f>'1 KM'!L86</f>
        <v>0</v>
      </c>
    </row>
    <row r="38" spans="1:10" s="501" customFormat="1" ht="14.25" customHeight="1">
      <c r="A38" s="19">
        <v>16</v>
      </c>
      <c r="B38" s="91" t="s">
        <v>388</v>
      </c>
      <c r="C38" s="91" t="s">
        <v>993</v>
      </c>
      <c r="D38" s="20" t="s">
        <v>116</v>
      </c>
      <c r="E38" s="22"/>
      <c r="F38" s="607">
        <f t="shared" si="2"/>
        <v>0</v>
      </c>
      <c r="G38" s="608">
        <f>'1 VENT'!M63</f>
        <v>0</v>
      </c>
      <c r="H38" s="608">
        <f>'1 VENT'!N63</f>
        <v>0</v>
      </c>
      <c r="I38" s="608">
        <f>'1 VENT'!O63</f>
        <v>0</v>
      </c>
      <c r="J38" s="609">
        <f>'1 VENT'!L63</f>
        <v>0</v>
      </c>
    </row>
    <row r="39" spans="1:10" s="501" customFormat="1" ht="14.25" customHeight="1">
      <c r="A39" s="19">
        <v>17</v>
      </c>
      <c r="B39" s="91" t="s">
        <v>389</v>
      </c>
      <c r="C39" s="91" t="s">
        <v>994</v>
      </c>
      <c r="D39" s="20" t="s">
        <v>159</v>
      </c>
      <c r="E39" s="22"/>
      <c r="F39" s="607">
        <f t="shared" si="2"/>
        <v>0</v>
      </c>
      <c r="G39" s="608">
        <f>'1 SAT'!M48</f>
        <v>0</v>
      </c>
      <c r="H39" s="608">
        <f>'1 SAT'!N48</f>
        <v>0</v>
      </c>
      <c r="I39" s="608">
        <f>'1 SAT'!O48</f>
        <v>0</v>
      </c>
      <c r="J39" s="609">
        <f>'1 SAT'!L48</f>
        <v>0</v>
      </c>
    </row>
    <row r="40" spans="1:10" s="501" customFormat="1" ht="14.25" customHeight="1">
      <c r="A40" s="19">
        <v>18</v>
      </c>
      <c r="B40" s="91" t="s">
        <v>390</v>
      </c>
      <c r="C40" s="91" t="s">
        <v>995</v>
      </c>
      <c r="D40" s="20" t="s">
        <v>309</v>
      </c>
      <c r="E40" s="22"/>
      <c r="F40" s="607">
        <f t="shared" si="2"/>
        <v>0</v>
      </c>
      <c r="G40" s="608">
        <f>'1 VNS'!M37</f>
        <v>0</v>
      </c>
      <c r="H40" s="608">
        <f>'1 VNS'!N37</f>
        <v>0</v>
      </c>
      <c r="I40" s="608">
        <f>'1 VNS'!O37</f>
        <v>0</v>
      </c>
      <c r="J40" s="609">
        <f>'1 VNS'!L37</f>
        <v>0</v>
      </c>
    </row>
    <row r="41" spans="1:10" s="501" customFormat="1" ht="14.25" customHeight="1">
      <c r="A41" s="19">
        <v>19</v>
      </c>
      <c r="B41" s="91" t="s">
        <v>391</v>
      </c>
      <c r="C41" s="91" t="s">
        <v>996</v>
      </c>
      <c r="D41" s="20" t="s">
        <v>329</v>
      </c>
      <c r="E41" s="22"/>
      <c r="F41" s="607">
        <f t="shared" si="2"/>
        <v>0</v>
      </c>
      <c r="G41" s="608">
        <f>'1 TKS'!M39</f>
        <v>0</v>
      </c>
      <c r="H41" s="608">
        <f>'1 TKS'!N39</f>
        <v>0</v>
      </c>
      <c r="I41" s="608">
        <f>'1 TKS'!O39</f>
        <v>0</v>
      </c>
      <c r="J41" s="609">
        <f>'1 TKS'!L39</f>
        <v>0</v>
      </c>
    </row>
    <row r="42" spans="1:10" s="501" customFormat="1" ht="14.25" customHeight="1">
      <c r="A42" s="19">
        <v>20</v>
      </c>
      <c r="B42" s="91" t="s">
        <v>392</v>
      </c>
      <c r="C42" s="91" t="s">
        <v>997</v>
      </c>
      <c r="D42" s="20" t="s">
        <v>371</v>
      </c>
      <c r="E42" s="22"/>
      <c r="F42" s="607">
        <f t="shared" si="2"/>
        <v>0</v>
      </c>
      <c r="G42" s="608">
        <f>'1 AAS'!M39</f>
        <v>0</v>
      </c>
      <c r="H42" s="608">
        <f>'1 AAS'!N39</f>
        <v>0</v>
      </c>
      <c r="I42" s="608">
        <f>'1 AAS'!O39</f>
        <v>0</v>
      </c>
      <c r="J42" s="609">
        <f>'1 AAS'!L39</f>
        <v>0</v>
      </c>
    </row>
    <row r="43" spans="1:10" s="501" customFormat="1" ht="26.25" customHeight="1">
      <c r="A43" s="19">
        <v>21</v>
      </c>
      <c r="B43" s="91" t="s">
        <v>393</v>
      </c>
      <c r="C43" s="91" t="s">
        <v>998</v>
      </c>
      <c r="D43" s="20" t="s">
        <v>347</v>
      </c>
      <c r="E43" s="22"/>
      <c r="F43" s="607">
        <f t="shared" si="2"/>
        <v>0</v>
      </c>
      <c r="G43" s="608">
        <f>'1 EST'!M47</f>
        <v>0</v>
      </c>
      <c r="H43" s="608">
        <f>'1 EST'!N47</f>
        <v>0</v>
      </c>
      <c r="I43" s="608">
        <f>'1 EST'!O47</f>
        <v>0</v>
      </c>
      <c r="J43" s="609">
        <f>'1 EST'!L47</f>
        <v>0</v>
      </c>
    </row>
    <row r="44" spans="1:10" s="501" customFormat="1" ht="14.25" customHeight="1">
      <c r="A44" s="19">
        <v>22</v>
      </c>
      <c r="B44" s="91" t="s">
        <v>409</v>
      </c>
      <c r="C44" s="91" t="s">
        <v>999</v>
      </c>
      <c r="D44" s="20" t="s">
        <v>615</v>
      </c>
      <c r="E44" s="22"/>
      <c r="F44" s="607">
        <f t="shared" si="2"/>
        <v>0</v>
      </c>
      <c r="G44" s="608">
        <f>'1 UAS'!M39</f>
        <v>0</v>
      </c>
      <c r="H44" s="608">
        <f>'1 UAS'!N39</f>
        <v>0</v>
      </c>
      <c r="I44" s="608">
        <f>'1 UAS'!O39</f>
        <v>0</v>
      </c>
      <c r="J44" s="609">
        <f>'1 UAS'!L39</f>
        <v>0</v>
      </c>
    </row>
    <row r="45" spans="1:10" s="501" customFormat="1" ht="14.25" customHeight="1">
      <c r="A45" s="19">
        <v>23</v>
      </c>
      <c r="B45" s="91" t="s">
        <v>410</v>
      </c>
      <c r="C45" s="91" t="s">
        <v>1000</v>
      </c>
      <c r="D45" s="20" t="s">
        <v>640</v>
      </c>
      <c r="E45" s="22"/>
      <c r="F45" s="607">
        <f t="shared" si="2"/>
        <v>0</v>
      </c>
      <c r="G45" s="608">
        <f>'1 EL'!M89</f>
        <v>0</v>
      </c>
      <c r="H45" s="608">
        <f>'1 EL'!N89</f>
        <v>0</v>
      </c>
      <c r="I45" s="608">
        <f>'1 EL'!O89</f>
        <v>0</v>
      </c>
      <c r="J45" s="609">
        <f>'1 EL'!L89</f>
        <v>0</v>
      </c>
    </row>
    <row r="46" spans="1:10" s="501" customFormat="1" ht="14.25" customHeight="1">
      <c r="A46" s="19">
        <v>24</v>
      </c>
      <c r="B46" s="91" t="s">
        <v>411</v>
      </c>
      <c r="C46" s="91" t="s">
        <v>1001</v>
      </c>
      <c r="D46" s="20" t="s">
        <v>414</v>
      </c>
      <c r="E46" s="22"/>
      <c r="F46" s="607">
        <f t="shared" si="2"/>
        <v>0</v>
      </c>
      <c r="G46" s="608">
        <f>'1 U 1'!M86</f>
        <v>0</v>
      </c>
      <c r="H46" s="608">
        <f>'1 U 1'!N86</f>
        <v>0</v>
      </c>
      <c r="I46" s="608">
        <f>'1 U 1'!O86</f>
        <v>0</v>
      </c>
      <c r="J46" s="609">
        <f>'1 U 1'!L86</f>
        <v>0</v>
      </c>
    </row>
    <row r="47" spans="1:10" s="501" customFormat="1" ht="14.25" customHeight="1">
      <c r="A47" s="19">
        <v>25</v>
      </c>
      <c r="B47" s="91" t="s">
        <v>412</v>
      </c>
      <c r="C47" s="91" t="s">
        <v>1002</v>
      </c>
      <c r="D47" s="20" t="s">
        <v>470</v>
      </c>
      <c r="E47" s="22"/>
      <c r="F47" s="607">
        <f t="shared" si="2"/>
        <v>0</v>
      </c>
      <c r="G47" s="608">
        <f>'1 K 1'!M67</f>
        <v>0</v>
      </c>
      <c r="H47" s="608">
        <f>'1 K 1'!N67</f>
        <v>0</v>
      </c>
      <c r="I47" s="608">
        <f>'1 K 1'!O67</f>
        <v>0</v>
      </c>
      <c r="J47" s="609">
        <f>'1 K 1'!L67</f>
        <v>0</v>
      </c>
    </row>
    <row r="48" spans="1:10" s="501" customFormat="1" ht="14.25" customHeight="1">
      <c r="A48" s="19">
        <v>26</v>
      </c>
      <c r="B48" s="91" t="s">
        <v>413</v>
      </c>
      <c r="C48" s="91" t="s">
        <v>1003</v>
      </c>
      <c r="D48" s="20" t="s">
        <v>509</v>
      </c>
      <c r="E48" s="22"/>
      <c r="F48" s="607">
        <f t="shared" si="2"/>
        <v>0</v>
      </c>
      <c r="G48" s="608">
        <f>'1 UKT'!M134</f>
        <v>0</v>
      </c>
      <c r="H48" s="608">
        <f>'1 UKT'!N134</f>
        <v>0</v>
      </c>
      <c r="I48" s="608">
        <f>'1 UKT'!O134</f>
        <v>0</v>
      </c>
      <c r="J48" s="609">
        <f>'1 UKT'!L134</f>
        <v>0</v>
      </c>
    </row>
    <row r="49" spans="1:11" s="92" customFormat="1" ht="3.75" customHeight="1" thickBot="1">
      <c r="A49" s="1"/>
      <c r="B49" s="2"/>
      <c r="C49" s="2"/>
      <c r="D49" s="7"/>
      <c r="E49" s="23"/>
      <c r="F49" s="614">
        <f>G49+H49+I49</f>
        <v>0</v>
      </c>
      <c r="G49" s="615"/>
      <c r="H49" s="616"/>
      <c r="I49" s="616"/>
      <c r="J49" s="133"/>
    </row>
    <row r="50" spans="1:11" ht="16.5" customHeight="1" thickBot="1">
      <c r="A50" s="688"/>
      <c r="B50" s="689"/>
      <c r="C50" s="689"/>
      <c r="D50" s="689"/>
      <c r="E50" s="93"/>
      <c r="F50" s="617">
        <f>SUM(F21:F49)</f>
        <v>0</v>
      </c>
      <c r="G50" s="618">
        <f>SUM(G21:G49)</f>
        <v>0</v>
      </c>
      <c r="H50" s="619">
        <f>SUM(H21:H49)</f>
        <v>0</v>
      </c>
      <c r="I50" s="619">
        <f>SUM(I21:I49)</f>
        <v>0</v>
      </c>
      <c r="J50" s="620">
        <f>SUM(J21:J49)</f>
        <v>0</v>
      </c>
      <c r="K50" s="94"/>
    </row>
    <row r="51" spans="1:11" ht="16.5" customHeight="1">
      <c r="A51" s="684" t="s">
        <v>57</v>
      </c>
      <c r="B51" s="685"/>
      <c r="C51" s="685"/>
      <c r="D51" s="685"/>
      <c r="E51" s="95"/>
      <c r="F51" s="621">
        <f>F50*E51</f>
        <v>0</v>
      </c>
      <c r="G51" s="100"/>
      <c r="H51" s="100"/>
      <c r="I51" s="100"/>
      <c r="J51" s="100"/>
      <c r="K51" s="94"/>
    </row>
    <row r="52" spans="1:11" ht="16.5" customHeight="1">
      <c r="A52" s="696" t="s">
        <v>24</v>
      </c>
      <c r="B52" s="697"/>
      <c r="C52" s="697"/>
      <c r="D52" s="697"/>
      <c r="E52" s="96"/>
      <c r="F52" s="622"/>
      <c r="G52" s="100"/>
      <c r="H52" s="100"/>
      <c r="I52" s="100"/>
      <c r="J52" s="100"/>
    </row>
    <row r="53" spans="1:11" ht="16.5" customHeight="1" thickBot="1">
      <c r="A53" s="698" t="s">
        <v>25</v>
      </c>
      <c r="B53" s="699"/>
      <c r="C53" s="699"/>
      <c r="D53" s="699"/>
      <c r="E53" s="97"/>
      <c r="F53" s="622">
        <f>E53*F50</f>
        <v>0</v>
      </c>
      <c r="G53" s="100"/>
      <c r="H53" s="100"/>
      <c r="I53" s="100"/>
      <c r="J53" s="100"/>
    </row>
    <row r="54" spans="1:11" ht="16.5" customHeight="1" thickBot="1">
      <c r="A54" s="688" t="s">
        <v>26</v>
      </c>
      <c r="B54" s="689"/>
      <c r="C54" s="689"/>
      <c r="D54" s="689"/>
      <c r="E54" s="93"/>
      <c r="F54" s="623"/>
      <c r="G54" s="100"/>
      <c r="H54" s="695"/>
      <c r="I54" s="695"/>
      <c r="J54" s="100"/>
      <c r="K54" s="98"/>
    </row>
    <row r="55" spans="1:11">
      <c r="E55" s="99"/>
      <c r="H55" s="100"/>
    </row>
    <row r="56" spans="1:11">
      <c r="A56" s="660" t="s">
        <v>14</v>
      </c>
      <c r="B56" s="660"/>
      <c r="C56" s="660"/>
      <c r="D56" s="9">
        <f>PBK!C41</f>
        <v>0</v>
      </c>
      <c r="E56" s="99"/>
      <c r="F56" s="694">
        <f>PBK!D41</f>
        <v>0</v>
      </c>
      <c r="G56" s="660"/>
    </row>
    <row r="57" spans="1:11">
      <c r="D57" s="81" t="s">
        <v>45</v>
      </c>
      <c r="E57" s="99"/>
    </row>
    <row r="58" spans="1:11">
      <c r="A58" s="660" t="s">
        <v>15</v>
      </c>
      <c r="B58" s="660"/>
      <c r="C58" s="660"/>
      <c r="D58" s="55">
        <f>PBK!C44</f>
        <v>0</v>
      </c>
    </row>
    <row r="60" spans="1:11">
      <c r="A60" s="660" t="s">
        <v>28</v>
      </c>
      <c r="B60" s="660"/>
      <c r="C60" s="660"/>
      <c r="D60" s="10">
        <f>PBK!C46</f>
        <v>0</v>
      </c>
      <c r="F60" s="694">
        <f>F56</f>
        <v>0</v>
      </c>
      <c r="G60" s="660"/>
    </row>
    <row r="61" spans="1:11">
      <c r="D61" s="81" t="s">
        <v>45</v>
      </c>
    </row>
    <row r="62" spans="1:11">
      <c r="A62" s="660"/>
      <c r="B62" s="660"/>
      <c r="C62" s="660"/>
      <c r="D62" s="55">
        <f>PBK!C49</f>
        <v>0</v>
      </c>
    </row>
  </sheetData>
  <mergeCells count="38">
    <mergeCell ref="H1:J1"/>
    <mergeCell ref="G18:I18"/>
    <mergeCell ref="J18:J19"/>
    <mergeCell ref="D6:J6"/>
    <mergeCell ref="A10:C10"/>
    <mergeCell ref="D10:J10"/>
    <mergeCell ref="D8:J8"/>
    <mergeCell ref="D9:J9"/>
    <mergeCell ref="A6:C6"/>
    <mergeCell ref="A7:C7"/>
    <mergeCell ref="A2:J2"/>
    <mergeCell ref="A3:J3"/>
    <mergeCell ref="A4:J4"/>
    <mergeCell ref="D7:J7"/>
    <mergeCell ref="A8:C8"/>
    <mergeCell ref="B18:B19"/>
    <mergeCell ref="A62:C62"/>
    <mergeCell ref="A56:C56"/>
    <mergeCell ref="F56:G56"/>
    <mergeCell ref="H54:I54"/>
    <mergeCell ref="A52:D52"/>
    <mergeCell ref="A53:D53"/>
    <mergeCell ref="A54:D54"/>
    <mergeCell ref="A58:C58"/>
    <mergeCell ref="A60:C60"/>
    <mergeCell ref="F60:G60"/>
    <mergeCell ref="A51:D51"/>
    <mergeCell ref="A18:A19"/>
    <mergeCell ref="A50:D50"/>
    <mergeCell ref="F18:F19"/>
    <mergeCell ref="E18:E19"/>
    <mergeCell ref="A9:C9"/>
    <mergeCell ref="D18:D19"/>
    <mergeCell ref="C18:C19"/>
    <mergeCell ref="A11:C11"/>
    <mergeCell ref="D11:J11"/>
    <mergeCell ref="E13:F13"/>
    <mergeCell ref="E14:F14"/>
  </mergeCells>
  <phoneticPr fontId="0" type="noConversion"/>
  <pageMargins left="1.1811023622047243" right="0.78740157480314965" top="0.78740157480314965" bottom="0.78740157480314965" header="0.51181102362204722" footer="0.51181102362204722"/>
  <pageSetup paperSize="9" scale="73" fitToHeight="0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16"/>
  <sheetViews>
    <sheetView tabSelected="1" view="pageBreakPreview" topLeftCell="A94" zoomScaleNormal="100" zoomScaleSheetLayoutView="100" workbookViewId="0">
      <selection activeCell="B9" sqref="B9"/>
    </sheetView>
  </sheetViews>
  <sheetFormatPr defaultRowHeight="12.75"/>
  <cols>
    <col min="1" max="1" width="4.140625" style="102" customWidth="1"/>
    <col min="2" max="2" width="13.85546875" style="120" customWidth="1"/>
    <col min="3" max="3" width="46.7109375" style="54" customWidth="1"/>
    <col min="4" max="4" width="5.85546875" style="54" customWidth="1"/>
    <col min="5" max="5" width="8.5703125" style="54" customWidth="1"/>
    <col min="6" max="16384" width="9.140625" style="37"/>
  </cols>
  <sheetData>
    <row r="1" spans="1:5" s="33" customFormat="1" ht="30.75" customHeight="1">
      <c r="A1" s="602"/>
      <c r="B1" s="657" t="s">
        <v>3</v>
      </c>
      <c r="C1" s="729" t="str">
        <f>PBK!C26</f>
        <v>1. KĀRTA KATLU MĀJAS PĀRBŪVE PAR SOCIĀLĀS APRŪPES CENTRU UN KATLA MĀJAS NOVIETOŠANA</v>
      </c>
      <c r="D1" s="729"/>
      <c r="E1" s="729"/>
    </row>
    <row r="2" spans="1:5" s="33" customFormat="1" ht="33.75" customHeight="1">
      <c r="A2" s="602"/>
      <c r="B2" s="657" t="s">
        <v>4</v>
      </c>
      <c r="C2" s="729" t="str">
        <f>PBK!C26</f>
        <v>1. KĀRTA KATLU MĀJAS PĀRBŪVE PAR SOCIĀLĀS APRŪPES CENTRU UN KATLA MĀJAS NOVIETOŠANA</v>
      </c>
      <c r="D2" s="729"/>
      <c r="E2" s="729"/>
    </row>
    <row r="3" spans="1:5" s="33" customFormat="1" ht="18" customHeight="1">
      <c r="A3" s="602"/>
      <c r="B3" s="602" t="s">
        <v>9</v>
      </c>
      <c r="C3" s="729" t="str">
        <f>[1]PBK!C17</f>
        <v>SIGULDAS IELA 7A, MORE, MORES PAGASTS, SIGULDAS NOVADS</v>
      </c>
      <c r="D3" s="729"/>
      <c r="E3" s="729"/>
    </row>
    <row r="4" spans="1:5" s="33" customFormat="1" ht="27.75" customHeight="1">
      <c r="A4" s="602"/>
      <c r="B4" s="602" t="s">
        <v>47</v>
      </c>
      <c r="C4" s="729" t="str">
        <f>PBK!C18</f>
        <v>SIGULDAS NOVADA PAŠVALDĪBA</v>
      </c>
      <c r="D4" s="729"/>
      <c r="E4" s="729"/>
    </row>
    <row r="5" spans="1:5" s="33" customFormat="1" ht="18" customHeight="1">
      <c r="A5" s="602"/>
      <c r="B5" s="602" t="s">
        <v>6</v>
      </c>
      <c r="C5" s="729">
        <f>[1]PBK!C19</f>
        <v>0</v>
      </c>
      <c r="D5" s="729"/>
      <c r="E5" s="729"/>
    </row>
    <row r="6" spans="1:5" s="33" customFormat="1" ht="18" customHeight="1">
      <c r="A6" s="602"/>
      <c r="B6" s="602" t="s">
        <v>41</v>
      </c>
      <c r="C6" s="729">
        <f>[1]PBK!C20</f>
        <v>0</v>
      </c>
      <c r="D6" s="729"/>
      <c r="E6" s="729"/>
    </row>
    <row r="7" spans="1:5" s="33" customFormat="1" ht="18" customHeight="1">
      <c r="A7" s="602"/>
      <c r="B7" s="602"/>
      <c r="C7" s="34"/>
      <c r="D7" s="34"/>
      <c r="E7" s="34"/>
    </row>
    <row r="8" spans="1:5" s="33" customFormat="1" ht="18" customHeight="1">
      <c r="A8" s="602"/>
      <c r="B8" s="757" t="s">
        <v>1069</v>
      </c>
      <c r="C8" s="757"/>
      <c r="D8" s="757"/>
      <c r="E8" s="757"/>
    </row>
    <row r="9" spans="1:5" s="33" customFormat="1" ht="13.5" customHeight="1">
      <c r="A9" s="602"/>
      <c r="B9" s="606"/>
      <c r="C9" s="606"/>
      <c r="D9" s="606"/>
      <c r="E9" s="606"/>
    </row>
    <row r="10" spans="1:5" s="33" customFormat="1" ht="12.75" customHeight="1">
      <c r="C10" s="715" t="s">
        <v>1029</v>
      </c>
      <c r="D10" s="715"/>
      <c r="E10" s="715"/>
    </row>
    <row r="11" spans="1:5" s="33" customFormat="1" ht="12.75" customHeight="1">
      <c r="C11" s="712" t="s">
        <v>761</v>
      </c>
      <c r="D11" s="712"/>
      <c r="E11" s="712"/>
    </row>
    <row r="12" spans="1:5" s="33" customFormat="1" ht="12.75" customHeight="1">
      <c r="C12" s="713" t="s">
        <v>18</v>
      </c>
      <c r="D12" s="713"/>
      <c r="E12" s="713"/>
    </row>
    <row r="13" spans="1:5" s="33" customFormat="1" ht="12.75" customHeight="1">
      <c r="C13" s="603"/>
      <c r="D13" s="603"/>
      <c r="E13" s="603"/>
    </row>
    <row r="14" spans="1:5" ht="13.5" thickBot="1">
      <c r="A14" s="37"/>
      <c r="B14" s="37"/>
      <c r="C14" s="37"/>
      <c r="D14" s="37"/>
      <c r="E14" s="37"/>
    </row>
    <row r="15" spans="1:5" s="11" customFormat="1" ht="32.25" customHeight="1">
      <c r="A15" s="718" t="s">
        <v>1</v>
      </c>
      <c r="B15" s="718" t="s">
        <v>29</v>
      </c>
      <c r="C15" s="720" t="s">
        <v>30</v>
      </c>
      <c r="D15" s="718" t="s">
        <v>31</v>
      </c>
      <c r="E15" s="718" t="s">
        <v>32</v>
      </c>
    </row>
    <row r="16" spans="1:5" s="11" customFormat="1" ht="23.25" customHeight="1" thickBot="1">
      <c r="A16" s="719"/>
      <c r="B16" s="719"/>
      <c r="C16" s="721"/>
      <c r="D16" s="719"/>
      <c r="E16" s="719"/>
    </row>
    <row r="17" spans="1:5" s="11" customFormat="1" ht="13.5" thickBot="1">
      <c r="A17" s="14" t="s">
        <v>37</v>
      </c>
      <c r="B17" s="15" t="s">
        <v>38</v>
      </c>
      <c r="C17" s="16">
        <v>3</v>
      </c>
      <c r="D17" s="17">
        <v>4</v>
      </c>
      <c r="E17" s="504">
        <v>5</v>
      </c>
    </row>
    <row r="18" spans="1:5" ht="18.75" customHeight="1">
      <c r="A18" s="39"/>
      <c r="B18" s="40"/>
      <c r="C18" s="101" t="s">
        <v>740</v>
      </c>
      <c r="D18" s="41"/>
      <c r="E18" s="505"/>
    </row>
    <row r="19" spans="1:5" s="492" customFormat="1" ht="14.25" customHeight="1">
      <c r="A19" s="489">
        <v>1</v>
      </c>
      <c r="B19" s="490" t="s">
        <v>61</v>
      </c>
      <c r="C19" s="331" t="s">
        <v>741</v>
      </c>
      <c r="D19" s="491" t="s">
        <v>92</v>
      </c>
      <c r="E19" s="506">
        <v>150</v>
      </c>
    </row>
    <row r="20" spans="1:5" s="492" customFormat="1" ht="14.25" customHeight="1">
      <c r="A20" s="489">
        <v>2</v>
      </c>
      <c r="B20" s="490" t="s">
        <v>61</v>
      </c>
      <c r="C20" s="494" t="s">
        <v>742</v>
      </c>
      <c r="D20" s="491" t="s">
        <v>97</v>
      </c>
      <c r="E20" s="506">
        <v>1</v>
      </c>
    </row>
    <row r="21" spans="1:5" s="492" customFormat="1" ht="14.25" customHeight="1">
      <c r="A21" s="489">
        <v>3</v>
      </c>
      <c r="B21" s="490" t="s">
        <v>61</v>
      </c>
      <c r="C21" s="494" t="s">
        <v>743</v>
      </c>
      <c r="D21" s="491" t="s">
        <v>97</v>
      </c>
      <c r="E21" s="506">
        <v>1</v>
      </c>
    </row>
    <row r="22" spans="1:5" s="492" customFormat="1" ht="14.25" customHeight="1">
      <c r="A22" s="489">
        <v>4</v>
      </c>
      <c r="B22" s="490" t="s">
        <v>61</v>
      </c>
      <c r="C22" s="494" t="s">
        <v>744</v>
      </c>
      <c r="D22" s="491" t="s">
        <v>97</v>
      </c>
      <c r="E22" s="506">
        <v>1</v>
      </c>
    </row>
    <row r="23" spans="1:5" s="492" customFormat="1" ht="14.25" customHeight="1">
      <c r="A23" s="489">
        <v>5</v>
      </c>
      <c r="B23" s="490" t="s">
        <v>61</v>
      </c>
      <c r="C23" s="494" t="s">
        <v>745</v>
      </c>
      <c r="D23" s="491" t="s">
        <v>97</v>
      </c>
      <c r="E23" s="506">
        <v>1</v>
      </c>
    </row>
    <row r="24" spans="1:5" s="492" customFormat="1" ht="14.25" customHeight="1">
      <c r="A24" s="489">
        <v>6</v>
      </c>
      <c r="B24" s="490" t="s">
        <v>61</v>
      </c>
      <c r="C24" s="494" t="s">
        <v>746</v>
      </c>
      <c r="D24" s="491" t="s">
        <v>97</v>
      </c>
      <c r="E24" s="506">
        <v>1</v>
      </c>
    </row>
    <row r="25" spans="1:5" s="492" customFormat="1" ht="14.25" customHeight="1">
      <c r="A25" s="489">
        <v>7</v>
      </c>
      <c r="B25" s="490" t="s">
        <v>61</v>
      </c>
      <c r="C25" s="494" t="s">
        <v>747</v>
      </c>
      <c r="D25" s="491" t="s">
        <v>97</v>
      </c>
      <c r="E25" s="506">
        <v>1</v>
      </c>
    </row>
    <row r="26" spans="1:5" s="492" customFormat="1" ht="14.25" customHeight="1">
      <c r="A26" s="489">
        <v>8</v>
      </c>
      <c r="B26" s="490" t="s">
        <v>61</v>
      </c>
      <c r="C26" s="494" t="s">
        <v>773</v>
      </c>
      <c r="D26" s="491" t="s">
        <v>109</v>
      </c>
      <c r="E26" s="506">
        <v>1</v>
      </c>
    </row>
    <row r="27" spans="1:5" s="492" customFormat="1" ht="14.25" customHeight="1">
      <c r="A27" s="489">
        <v>9</v>
      </c>
      <c r="B27" s="490" t="s">
        <v>61</v>
      </c>
      <c r="C27" s="494" t="s">
        <v>748</v>
      </c>
      <c r="D27" s="491" t="s">
        <v>109</v>
      </c>
      <c r="E27" s="506">
        <v>1</v>
      </c>
    </row>
    <row r="28" spans="1:5" s="492" customFormat="1" ht="14.25" customHeight="1">
      <c r="A28" s="489">
        <v>10</v>
      </c>
      <c r="B28" s="490" t="s">
        <v>61</v>
      </c>
      <c r="C28" s="494" t="s">
        <v>749</v>
      </c>
      <c r="D28" s="491" t="s">
        <v>109</v>
      </c>
      <c r="E28" s="506">
        <v>1</v>
      </c>
    </row>
    <row r="29" spans="1:5" s="492" customFormat="1" ht="14.25" customHeight="1">
      <c r="A29" s="489">
        <v>11</v>
      </c>
      <c r="B29" s="490" t="s">
        <v>61</v>
      </c>
      <c r="C29" s="494" t="s">
        <v>750</v>
      </c>
      <c r="D29" s="491" t="s">
        <v>97</v>
      </c>
      <c r="E29" s="506">
        <v>2</v>
      </c>
    </row>
    <row r="30" spans="1:5" s="492" customFormat="1" ht="14.25" customHeight="1">
      <c r="A30" s="489">
        <v>12</v>
      </c>
      <c r="B30" s="490" t="s">
        <v>61</v>
      </c>
      <c r="C30" s="494" t="s">
        <v>751</v>
      </c>
      <c r="D30" s="491" t="s">
        <v>109</v>
      </c>
      <c r="E30" s="506">
        <v>1</v>
      </c>
    </row>
    <row r="31" spans="1:5" s="492" customFormat="1" ht="14.25" customHeight="1">
      <c r="A31" s="489">
        <v>13</v>
      </c>
      <c r="B31" s="490" t="s">
        <v>61</v>
      </c>
      <c r="C31" s="494" t="s">
        <v>752</v>
      </c>
      <c r="D31" s="491" t="s">
        <v>109</v>
      </c>
      <c r="E31" s="506">
        <v>1</v>
      </c>
    </row>
    <row r="32" spans="1:5" s="492" customFormat="1" ht="14.25" customHeight="1">
      <c r="A32" s="489">
        <v>14</v>
      </c>
      <c r="B32" s="490" t="s">
        <v>61</v>
      </c>
      <c r="C32" s="494" t="s">
        <v>753</v>
      </c>
      <c r="D32" s="491" t="s">
        <v>97</v>
      </c>
      <c r="E32" s="506">
        <v>6</v>
      </c>
    </row>
    <row r="33" spans="1:5" s="492" customFormat="1" ht="24" customHeight="1">
      <c r="A33" s="489">
        <v>15</v>
      </c>
      <c r="B33" s="490" t="s">
        <v>61</v>
      </c>
      <c r="C33" s="494" t="s">
        <v>754</v>
      </c>
      <c r="D33" s="491" t="s">
        <v>109</v>
      </c>
      <c r="E33" s="506">
        <v>1</v>
      </c>
    </row>
    <row r="34" spans="1:5" s="492" customFormat="1" ht="14.25" customHeight="1">
      <c r="A34" s="489">
        <v>16</v>
      </c>
      <c r="B34" s="490" t="s">
        <v>61</v>
      </c>
      <c r="C34" s="494" t="s">
        <v>755</v>
      </c>
      <c r="D34" s="491" t="s">
        <v>125</v>
      </c>
      <c r="E34" s="506">
        <f>175.1/2</f>
        <v>87.55</v>
      </c>
    </row>
    <row r="35" spans="1:5" s="492" customFormat="1" ht="14.25" customHeight="1">
      <c r="A35" s="489">
        <v>17</v>
      </c>
      <c r="B35" s="490" t="s">
        <v>61</v>
      </c>
      <c r="C35" s="494" t="s">
        <v>756</v>
      </c>
      <c r="D35" s="491" t="s">
        <v>125</v>
      </c>
      <c r="E35" s="506">
        <f>160/2</f>
        <v>80</v>
      </c>
    </row>
    <row r="36" spans="1:5" s="492" customFormat="1" ht="14.25" customHeight="1">
      <c r="A36" s="489">
        <v>18</v>
      </c>
      <c r="B36" s="490" t="s">
        <v>61</v>
      </c>
      <c r="C36" s="494" t="s">
        <v>757</v>
      </c>
      <c r="D36" s="491" t="s">
        <v>125</v>
      </c>
      <c r="E36" s="506">
        <f>266.8/2</f>
        <v>133.4</v>
      </c>
    </row>
    <row r="37" spans="1:5" s="492" customFormat="1" ht="14.25" customHeight="1">
      <c r="A37" s="489">
        <v>19</v>
      </c>
      <c r="B37" s="490" t="s">
        <v>61</v>
      </c>
      <c r="C37" s="494" t="s">
        <v>758</v>
      </c>
      <c r="D37" s="491" t="s">
        <v>125</v>
      </c>
      <c r="E37" s="506">
        <f>(204.3+70.7)/2</f>
        <v>137.5</v>
      </c>
    </row>
    <row r="38" spans="1:5" s="492" customFormat="1" ht="14.25" customHeight="1">
      <c r="A38" s="489">
        <v>20</v>
      </c>
      <c r="B38" s="490" t="s">
        <v>61</v>
      </c>
      <c r="C38" s="494" t="s">
        <v>759</v>
      </c>
      <c r="D38" s="491" t="s">
        <v>109</v>
      </c>
      <c r="E38" s="506">
        <v>1</v>
      </c>
    </row>
    <row r="39" spans="1:5" s="492" customFormat="1" ht="14.25" customHeight="1">
      <c r="A39" s="489">
        <v>21</v>
      </c>
      <c r="B39" s="490" t="s">
        <v>61</v>
      </c>
      <c r="C39" s="494" t="s">
        <v>760</v>
      </c>
      <c r="D39" s="491" t="s">
        <v>109</v>
      </c>
      <c r="E39" s="507">
        <v>1</v>
      </c>
    </row>
    <row r="40" spans="1:5" ht="18.75" customHeight="1">
      <c r="A40" s="309"/>
      <c r="B40" s="310"/>
      <c r="C40" s="311" t="s">
        <v>769</v>
      </c>
      <c r="D40" s="312"/>
      <c r="E40" s="508"/>
    </row>
    <row r="41" spans="1:5" s="492" customFormat="1" ht="14.25" customHeight="1">
      <c r="A41" s="489">
        <v>1</v>
      </c>
      <c r="B41" s="490" t="s">
        <v>61</v>
      </c>
      <c r="C41" s="331" t="s">
        <v>762</v>
      </c>
      <c r="D41" s="491" t="s">
        <v>763</v>
      </c>
      <c r="E41" s="506">
        <v>4</v>
      </c>
    </row>
    <row r="42" spans="1:5" s="492" customFormat="1" ht="14.25" customHeight="1">
      <c r="A42" s="489">
        <v>2</v>
      </c>
      <c r="B42" s="490" t="s">
        <v>61</v>
      </c>
      <c r="C42" s="494" t="s">
        <v>764</v>
      </c>
      <c r="D42" s="491" t="s">
        <v>763</v>
      </c>
      <c r="E42" s="506">
        <v>4</v>
      </c>
    </row>
    <row r="43" spans="1:5" s="492" customFormat="1" ht="14.25" customHeight="1">
      <c r="A43" s="489">
        <v>3</v>
      </c>
      <c r="B43" s="490" t="s">
        <v>61</v>
      </c>
      <c r="C43" s="494" t="s">
        <v>765</v>
      </c>
      <c r="D43" s="491" t="s">
        <v>763</v>
      </c>
      <c r="E43" s="506">
        <v>4</v>
      </c>
    </row>
    <row r="44" spans="1:5" s="492" customFormat="1" ht="14.25" customHeight="1">
      <c r="A44" s="489">
        <v>4</v>
      </c>
      <c r="B44" s="490" t="s">
        <v>61</v>
      </c>
      <c r="C44" s="494" t="s">
        <v>766</v>
      </c>
      <c r="D44" s="491" t="s">
        <v>763</v>
      </c>
      <c r="E44" s="506">
        <v>4</v>
      </c>
    </row>
    <row r="45" spans="1:5" s="492" customFormat="1" ht="14.25" customHeight="1">
      <c r="A45" s="489">
        <v>5</v>
      </c>
      <c r="B45" s="490" t="s">
        <v>61</v>
      </c>
      <c r="C45" s="494" t="s">
        <v>767</v>
      </c>
      <c r="D45" s="491" t="s">
        <v>763</v>
      </c>
      <c r="E45" s="506">
        <v>4</v>
      </c>
    </row>
    <row r="46" spans="1:5" s="492" customFormat="1" ht="14.25" customHeight="1">
      <c r="A46" s="489">
        <v>6</v>
      </c>
      <c r="B46" s="490" t="s">
        <v>61</v>
      </c>
      <c r="C46" s="494" t="s">
        <v>768</v>
      </c>
      <c r="D46" s="491" t="s">
        <v>763</v>
      </c>
      <c r="E46" s="506">
        <f>E41</f>
        <v>4</v>
      </c>
    </row>
    <row r="47" spans="1:5" s="492" customFormat="1" ht="14.25" customHeight="1">
      <c r="A47" s="489">
        <v>7</v>
      </c>
      <c r="B47" s="490" t="s">
        <v>61</v>
      </c>
      <c r="C47" s="494" t="s">
        <v>770</v>
      </c>
      <c r="D47" s="491" t="s">
        <v>763</v>
      </c>
      <c r="E47" s="506">
        <f>E41</f>
        <v>4</v>
      </c>
    </row>
    <row r="48" spans="1:5" s="492" customFormat="1" ht="14.25" customHeight="1">
      <c r="A48" s="489">
        <v>8</v>
      </c>
      <c r="B48" s="490" t="s">
        <v>61</v>
      </c>
      <c r="C48" s="494" t="s">
        <v>771</v>
      </c>
      <c r="D48" s="491" t="s">
        <v>763</v>
      </c>
      <c r="E48" s="506">
        <f>E41</f>
        <v>4</v>
      </c>
    </row>
    <row r="49" spans="1:5" s="492" customFormat="1" ht="14.25" customHeight="1">
      <c r="A49" s="489">
        <v>9</v>
      </c>
      <c r="B49" s="490" t="s">
        <v>61</v>
      </c>
      <c r="C49" s="494" t="s">
        <v>772</v>
      </c>
      <c r="D49" s="491" t="s">
        <v>763</v>
      </c>
      <c r="E49" s="506">
        <f>E42</f>
        <v>4</v>
      </c>
    </row>
    <row r="50" spans="1:5" ht="14.25" customHeight="1" thickBot="1">
      <c r="A50" s="45"/>
      <c r="B50" s="46"/>
      <c r="C50" s="47"/>
      <c r="D50" s="48"/>
      <c r="E50" s="509"/>
    </row>
    <row r="51" spans="1:5" ht="13.5" thickBot="1">
      <c r="A51" s="124"/>
      <c r="B51" s="125"/>
      <c r="C51" s="725" t="s">
        <v>65</v>
      </c>
      <c r="D51" s="726"/>
      <c r="E51" s="755"/>
    </row>
    <row r="52" spans="1:5" s="33" customFormat="1" ht="13.5" customHeight="1">
      <c r="A52" s="602"/>
      <c r="B52" s="606"/>
      <c r="C52" s="606"/>
      <c r="D52" s="606"/>
      <c r="E52" s="606"/>
    </row>
    <row r="53" spans="1:5" s="33" customFormat="1" ht="12.75" customHeight="1">
      <c r="C53" s="715" t="s">
        <v>1030</v>
      </c>
      <c r="D53" s="715"/>
      <c r="E53" s="715"/>
    </row>
    <row r="54" spans="1:5" s="33" customFormat="1" ht="12.75" customHeight="1">
      <c r="C54" s="712" t="s">
        <v>85</v>
      </c>
      <c r="D54" s="712"/>
      <c r="E54" s="712"/>
    </row>
    <row r="55" spans="1:5" s="33" customFormat="1" ht="12.75" customHeight="1">
      <c r="C55" s="713" t="s">
        <v>18</v>
      </c>
      <c r="D55" s="713"/>
      <c r="E55" s="713"/>
    </row>
    <row r="56" spans="1:5" s="33" customFormat="1" ht="12.75" customHeight="1">
      <c r="C56" s="603"/>
      <c r="D56" s="603"/>
      <c r="E56" s="603"/>
    </row>
    <row r="57" spans="1:5" ht="13.5" thickBot="1">
      <c r="A57" s="37"/>
      <c r="B57" s="37"/>
      <c r="C57" s="37"/>
      <c r="D57" s="37"/>
      <c r="E57" s="37"/>
    </row>
    <row r="58" spans="1:5" s="11" customFormat="1" ht="13.5" customHeight="1">
      <c r="A58" s="718" t="s">
        <v>1</v>
      </c>
      <c r="B58" s="718" t="s">
        <v>29</v>
      </c>
      <c r="C58" s="720" t="s">
        <v>30</v>
      </c>
      <c r="D58" s="718" t="s">
        <v>31</v>
      </c>
      <c r="E58" s="718" t="s">
        <v>32</v>
      </c>
    </row>
    <row r="59" spans="1:5" s="11" customFormat="1" ht="34.5" customHeight="1" thickBot="1">
      <c r="A59" s="719"/>
      <c r="B59" s="719"/>
      <c r="C59" s="721"/>
      <c r="D59" s="719"/>
      <c r="E59" s="719"/>
    </row>
    <row r="60" spans="1:5" s="11" customFormat="1" ht="13.5" thickBot="1">
      <c r="A60" s="14" t="s">
        <v>37</v>
      </c>
      <c r="B60" s="15" t="s">
        <v>38</v>
      </c>
      <c r="C60" s="16">
        <v>3</v>
      </c>
      <c r="D60" s="17">
        <v>4</v>
      </c>
      <c r="E60" s="504">
        <v>5</v>
      </c>
    </row>
    <row r="61" spans="1:5" ht="18.75" customHeight="1">
      <c r="A61" s="39"/>
      <c r="B61" s="40"/>
      <c r="C61" s="101" t="s">
        <v>714</v>
      </c>
      <c r="D61" s="41"/>
      <c r="E61" s="505"/>
    </row>
    <row r="62" spans="1:5" s="492" customFormat="1" ht="14.25" customHeight="1">
      <c r="A62" s="489">
        <v>1</v>
      </c>
      <c r="B62" s="490" t="s">
        <v>61</v>
      </c>
      <c r="C62" s="494" t="s">
        <v>1056</v>
      </c>
      <c r="D62" s="491" t="s">
        <v>125</v>
      </c>
      <c r="E62" s="506">
        <v>469.32</v>
      </c>
    </row>
    <row r="63" spans="1:5" s="492" customFormat="1" ht="14.25" customHeight="1">
      <c r="A63" s="489">
        <v>2</v>
      </c>
      <c r="B63" s="490" t="s">
        <v>61</v>
      </c>
      <c r="C63" s="494" t="s">
        <v>1055</v>
      </c>
      <c r="D63" s="491" t="s">
        <v>125</v>
      </c>
      <c r="E63" s="506">
        <v>469.32</v>
      </c>
    </row>
    <row r="64" spans="1:5" s="492" customFormat="1" ht="14.25" customHeight="1">
      <c r="A64" s="489">
        <v>3</v>
      </c>
      <c r="B64" s="490" t="s">
        <v>61</v>
      </c>
      <c r="C64" s="494" t="s">
        <v>716</v>
      </c>
      <c r="D64" s="491" t="s">
        <v>125</v>
      </c>
      <c r="E64" s="506">
        <v>7.99</v>
      </c>
    </row>
    <row r="65" spans="1:5" s="492" customFormat="1" ht="24.75" customHeight="1">
      <c r="A65" s="489">
        <v>4</v>
      </c>
      <c r="B65" s="490" t="s">
        <v>61</v>
      </c>
      <c r="C65" s="494" t="s">
        <v>715</v>
      </c>
      <c r="D65" s="491" t="s">
        <v>92</v>
      </c>
      <c r="E65" s="506">
        <v>130.28</v>
      </c>
    </row>
    <row r="66" spans="1:5" s="492" customFormat="1" ht="14.25" customHeight="1">
      <c r="A66" s="489">
        <v>5</v>
      </c>
      <c r="B66" s="490" t="s">
        <v>61</v>
      </c>
      <c r="C66" s="494" t="s">
        <v>717</v>
      </c>
      <c r="D66" s="491" t="s">
        <v>157</v>
      </c>
      <c r="E66" s="506">
        <v>4</v>
      </c>
    </row>
    <row r="67" spans="1:5" s="492" customFormat="1" ht="14.25" customHeight="1">
      <c r="A67" s="489">
        <v>6</v>
      </c>
      <c r="B67" s="490" t="s">
        <v>61</v>
      </c>
      <c r="C67" s="494" t="s">
        <v>734</v>
      </c>
      <c r="D67" s="491" t="s">
        <v>109</v>
      </c>
      <c r="E67" s="506">
        <v>1</v>
      </c>
    </row>
    <row r="68" spans="1:5" s="492" customFormat="1" ht="14.25" customHeight="1">
      <c r="A68" s="489">
        <v>7</v>
      </c>
      <c r="B68" s="490" t="s">
        <v>61</v>
      </c>
      <c r="C68" s="494" t="s">
        <v>735</v>
      </c>
      <c r="D68" s="491" t="s">
        <v>165</v>
      </c>
      <c r="E68" s="506">
        <f>E62*0.015+E64*0.02+E65*0.02+E66+E67</f>
        <v>14.805199999999999</v>
      </c>
    </row>
    <row r="69" spans="1:5" s="206" customFormat="1" ht="21.75" customHeight="1">
      <c r="A69" s="510"/>
      <c r="B69" s="207"/>
      <c r="C69" s="205" t="s">
        <v>725</v>
      </c>
      <c r="D69" s="204"/>
      <c r="E69" s="511"/>
    </row>
    <row r="70" spans="1:5" s="492" customFormat="1" ht="14.25" customHeight="1">
      <c r="A70" s="489">
        <v>1</v>
      </c>
      <c r="B70" s="490" t="s">
        <v>61</v>
      </c>
      <c r="C70" s="494" t="s">
        <v>726</v>
      </c>
      <c r="D70" s="491" t="s">
        <v>109</v>
      </c>
      <c r="E70" s="506">
        <v>1</v>
      </c>
    </row>
    <row r="71" spans="1:5" s="492" customFormat="1" ht="14.25" customHeight="1">
      <c r="A71" s="489">
        <v>2</v>
      </c>
      <c r="B71" s="490" t="s">
        <v>61</v>
      </c>
      <c r="C71" s="494" t="s">
        <v>727</v>
      </c>
      <c r="D71" s="491" t="s">
        <v>109</v>
      </c>
      <c r="E71" s="506">
        <v>1</v>
      </c>
    </row>
    <row r="72" spans="1:5" s="492" customFormat="1" ht="14.25" customHeight="1">
      <c r="A72" s="489">
        <v>3</v>
      </c>
      <c r="B72" s="490" t="s">
        <v>61</v>
      </c>
      <c r="C72" s="331" t="s">
        <v>729</v>
      </c>
      <c r="D72" s="491" t="s">
        <v>109</v>
      </c>
      <c r="E72" s="506">
        <v>1</v>
      </c>
    </row>
    <row r="73" spans="1:5" s="492" customFormat="1" ht="14.25" customHeight="1">
      <c r="A73" s="489">
        <v>4</v>
      </c>
      <c r="B73" s="490" t="s">
        <v>61</v>
      </c>
      <c r="C73" s="494" t="s">
        <v>728</v>
      </c>
      <c r="D73" s="491" t="s">
        <v>109</v>
      </c>
      <c r="E73" s="506">
        <v>1</v>
      </c>
    </row>
    <row r="74" spans="1:5" s="492" customFormat="1" ht="14.25" customHeight="1">
      <c r="A74" s="489">
        <v>5</v>
      </c>
      <c r="B74" s="490" t="s">
        <v>61</v>
      </c>
      <c r="C74" s="494" t="s">
        <v>730</v>
      </c>
      <c r="D74" s="491" t="s">
        <v>125</v>
      </c>
      <c r="E74" s="506">
        <v>124.39</v>
      </c>
    </row>
    <row r="75" spans="1:5" s="492" customFormat="1" ht="14.25" customHeight="1">
      <c r="A75" s="489">
        <v>6</v>
      </c>
      <c r="B75" s="490" t="s">
        <v>61</v>
      </c>
      <c r="C75" s="494" t="s">
        <v>731</v>
      </c>
      <c r="D75" s="491" t="s">
        <v>125</v>
      </c>
      <c r="E75" s="506">
        <v>1.25</v>
      </c>
    </row>
    <row r="76" spans="1:5" s="492" customFormat="1" ht="27" customHeight="1">
      <c r="A76" s="489">
        <v>7</v>
      </c>
      <c r="B76" s="490" t="s">
        <v>61</v>
      </c>
      <c r="C76" s="494" t="s">
        <v>715</v>
      </c>
      <c r="D76" s="491" t="s">
        <v>92</v>
      </c>
      <c r="E76" s="506">
        <v>26.85</v>
      </c>
    </row>
    <row r="77" spans="1:5" s="492" customFormat="1" ht="14.25" customHeight="1">
      <c r="A77" s="489">
        <v>8</v>
      </c>
      <c r="B77" s="490" t="s">
        <v>61</v>
      </c>
      <c r="C77" s="494" t="s">
        <v>718</v>
      </c>
      <c r="D77" s="491" t="s">
        <v>125</v>
      </c>
      <c r="E77" s="506">
        <v>92.94</v>
      </c>
    </row>
    <row r="78" spans="1:5" s="492" customFormat="1" ht="14.25" customHeight="1">
      <c r="A78" s="489">
        <v>9</v>
      </c>
      <c r="B78" s="490" t="s">
        <v>61</v>
      </c>
      <c r="C78" s="494" t="s">
        <v>732</v>
      </c>
      <c r="D78" s="491" t="s">
        <v>92</v>
      </c>
      <c r="E78" s="506">
        <v>2.7</v>
      </c>
    </row>
    <row r="79" spans="1:5" s="492" customFormat="1" ht="14.25" customHeight="1">
      <c r="A79" s="489">
        <v>10</v>
      </c>
      <c r="B79" s="490" t="s">
        <v>61</v>
      </c>
      <c r="C79" s="494" t="s">
        <v>719</v>
      </c>
      <c r="D79" s="491" t="s">
        <v>165</v>
      </c>
      <c r="E79" s="506">
        <v>4.5999999999999996</v>
      </c>
    </row>
    <row r="80" spans="1:5" s="492" customFormat="1" ht="14.25" customHeight="1">
      <c r="A80" s="489">
        <v>11</v>
      </c>
      <c r="B80" s="490" t="s">
        <v>61</v>
      </c>
      <c r="C80" s="494" t="s">
        <v>733</v>
      </c>
      <c r="D80" s="491" t="s">
        <v>125</v>
      </c>
      <c r="E80" s="506">
        <v>17.850000000000001</v>
      </c>
    </row>
    <row r="81" spans="1:5" s="492" customFormat="1" ht="14.25" customHeight="1">
      <c r="A81" s="489">
        <v>12</v>
      </c>
      <c r="B81" s="490" t="s">
        <v>61</v>
      </c>
      <c r="C81" s="494" t="s">
        <v>720</v>
      </c>
      <c r="D81" s="491" t="s">
        <v>165</v>
      </c>
      <c r="E81" s="506">
        <v>1</v>
      </c>
    </row>
    <row r="82" spans="1:5" s="492" customFormat="1" ht="22.5" customHeight="1">
      <c r="A82" s="489">
        <v>13</v>
      </c>
      <c r="B82" s="490" t="s">
        <v>61</v>
      </c>
      <c r="C82" s="494" t="s">
        <v>721</v>
      </c>
      <c r="D82" s="491" t="s">
        <v>125</v>
      </c>
      <c r="E82" s="506">
        <v>115.52</v>
      </c>
    </row>
    <row r="83" spans="1:5" s="492" customFormat="1" ht="14.25" customHeight="1">
      <c r="A83" s="489">
        <v>14</v>
      </c>
      <c r="B83" s="490" t="s">
        <v>61</v>
      </c>
      <c r="C83" s="494" t="s">
        <v>722</v>
      </c>
      <c r="D83" s="491" t="s">
        <v>97</v>
      </c>
      <c r="E83" s="506">
        <v>4</v>
      </c>
    </row>
    <row r="84" spans="1:5" s="492" customFormat="1" ht="14.25" customHeight="1">
      <c r="A84" s="489">
        <v>15</v>
      </c>
      <c r="B84" s="490" t="s">
        <v>61</v>
      </c>
      <c r="C84" s="494" t="s">
        <v>723</v>
      </c>
      <c r="D84" s="491" t="s">
        <v>97</v>
      </c>
      <c r="E84" s="506">
        <v>1</v>
      </c>
    </row>
    <row r="85" spans="1:5" s="492" customFormat="1" ht="14.25" customHeight="1">
      <c r="A85" s="489">
        <v>16</v>
      </c>
      <c r="B85" s="490" t="s">
        <v>61</v>
      </c>
      <c r="C85" s="494" t="s">
        <v>724</v>
      </c>
      <c r="D85" s="491" t="s">
        <v>97</v>
      </c>
      <c r="E85" s="506">
        <v>4</v>
      </c>
    </row>
    <row r="86" spans="1:5" s="492" customFormat="1" ht="14.25" customHeight="1">
      <c r="A86" s="489">
        <v>17</v>
      </c>
      <c r="B86" s="490" t="s">
        <v>61</v>
      </c>
      <c r="C86" s="494" t="s">
        <v>734</v>
      </c>
      <c r="D86" s="491" t="s">
        <v>109</v>
      </c>
      <c r="E86" s="506">
        <v>1</v>
      </c>
    </row>
    <row r="87" spans="1:5" s="492" customFormat="1" ht="14.25" customHeight="1">
      <c r="A87" s="489">
        <v>18</v>
      </c>
      <c r="B87" s="490" t="s">
        <v>61</v>
      </c>
      <c r="C87" s="494" t="s">
        <v>735</v>
      </c>
      <c r="D87" s="491" t="s">
        <v>165</v>
      </c>
      <c r="E87" s="506">
        <f>E70+E71+E72+E73+E74*0.15++E75*0.15+E76*0.02+E77*0.04+E78*0.02+E79+E80*0.125+E81+E82*0.2+E83*0.05+E84*0.05+E85*0.08+E86</f>
        <v>59.659849999999999</v>
      </c>
    </row>
    <row r="88" spans="1:5" s="492" customFormat="1" ht="14.25" customHeight="1">
      <c r="A88" s="489">
        <v>19</v>
      </c>
      <c r="B88" s="490" t="s">
        <v>61</v>
      </c>
      <c r="C88" s="494" t="s">
        <v>774</v>
      </c>
      <c r="D88" s="491" t="s">
        <v>109</v>
      </c>
      <c r="E88" s="506">
        <v>1</v>
      </c>
    </row>
    <row r="89" spans="1:5" s="206" customFormat="1" ht="19.5" customHeight="1">
      <c r="A89" s="510"/>
      <c r="B89" s="207"/>
      <c r="C89" s="205" t="s">
        <v>739</v>
      </c>
      <c r="D89" s="204"/>
      <c r="E89" s="511"/>
    </row>
    <row r="90" spans="1:5" s="492" customFormat="1" ht="14.25" customHeight="1">
      <c r="A90" s="489">
        <v>1</v>
      </c>
      <c r="B90" s="490" t="s">
        <v>61</v>
      </c>
      <c r="C90" s="447" t="s">
        <v>736</v>
      </c>
      <c r="D90" s="448" t="s">
        <v>165</v>
      </c>
      <c r="E90" s="512">
        <v>20.34</v>
      </c>
    </row>
    <row r="91" spans="1:5" s="492" customFormat="1" ht="14.25" customHeight="1">
      <c r="A91" s="489">
        <v>2</v>
      </c>
      <c r="B91" s="490" t="s">
        <v>61</v>
      </c>
      <c r="C91" s="447" t="s">
        <v>737</v>
      </c>
      <c r="D91" s="448" t="s">
        <v>165</v>
      </c>
      <c r="E91" s="512">
        <v>7.42</v>
      </c>
    </row>
    <row r="92" spans="1:5" s="492" customFormat="1" ht="14.25" customHeight="1">
      <c r="A92" s="489">
        <v>3</v>
      </c>
      <c r="B92" s="490" t="s">
        <v>61</v>
      </c>
      <c r="C92" s="447" t="s">
        <v>738</v>
      </c>
      <c r="D92" s="448" t="s">
        <v>92</v>
      </c>
      <c r="E92" s="512">
        <v>16.46</v>
      </c>
    </row>
    <row r="93" spans="1:5" s="492" customFormat="1" ht="14.25" customHeight="1">
      <c r="A93" s="489">
        <v>4</v>
      </c>
      <c r="B93" s="490" t="s">
        <v>61</v>
      </c>
      <c r="C93" s="494" t="s">
        <v>734</v>
      </c>
      <c r="D93" s="491" t="s">
        <v>109</v>
      </c>
      <c r="E93" s="506">
        <v>1</v>
      </c>
    </row>
    <row r="94" spans="1:5" s="492" customFormat="1" ht="14.25" customHeight="1">
      <c r="A94" s="489">
        <v>5</v>
      </c>
      <c r="B94" s="490" t="s">
        <v>61</v>
      </c>
      <c r="C94" s="494" t="s">
        <v>735</v>
      </c>
      <c r="D94" s="491" t="s">
        <v>165</v>
      </c>
      <c r="E94" s="506">
        <f>E90+E91+E92*0.12+E93</f>
        <v>30.735199999999999</v>
      </c>
    </row>
    <row r="95" spans="1:5" ht="14.25" customHeight="1" thickBot="1">
      <c r="A95" s="45"/>
      <c r="B95" s="46"/>
      <c r="C95" s="47"/>
      <c r="D95" s="48"/>
      <c r="E95" s="509"/>
    </row>
    <row r="96" spans="1:5" ht="13.5" thickBot="1">
      <c r="A96" s="124"/>
      <c r="B96" s="125"/>
      <c r="C96" s="725" t="s">
        <v>65</v>
      </c>
      <c r="D96" s="726"/>
      <c r="E96" s="755"/>
    </row>
    <row r="97" spans="1:5" s="33" customFormat="1" ht="13.5" customHeight="1">
      <c r="A97" s="602"/>
      <c r="B97" s="606"/>
      <c r="C97" s="606"/>
      <c r="D97" s="606"/>
      <c r="E97" s="606"/>
    </row>
    <row r="98" spans="1:5" s="33" customFormat="1" ht="12.75" customHeight="1">
      <c r="C98" s="715" t="s">
        <v>1031</v>
      </c>
      <c r="D98" s="715"/>
      <c r="E98" s="715"/>
    </row>
    <row r="99" spans="1:5" s="33" customFormat="1" ht="12.75" customHeight="1">
      <c r="C99" s="712" t="s">
        <v>397</v>
      </c>
      <c r="D99" s="712"/>
      <c r="E99" s="712"/>
    </row>
    <row r="100" spans="1:5" s="33" customFormat="1" ht="12.75" customHeight="1">
      <c r="C100" s="713" t="s">
        <v>18</v>
      </c>
      <c r="D100" s="713"/>
      <c r="E100" s="713"/>
    </row>
    <row r="101" spans="1:5" s="33" customFormat="1" ht="12.75" customHeight="1">
      <c r="C101" s="603"/>
      <c r="D101" s="603"/>
      <c r="E101" s="603"/>
    </row>
    <row r="102" spans="1:5" ht="13.5" thickBot="1">
      <c r="A102" s="37"/>
      <c r="B102" s="37"/>
      <c r="C102" s="37"/>
      <c r="D102" s="37"/>
      <c r="E102" s="37"/>
    </row>
    <row r="103" spans="1:5" s="11" customFormat="1" ht="31.5" customHeight="1">
      <c r="A103" s="718" t="s">
        <v>1</v>
      </c>
      <c r="B103" s="718" t="s">
        <v>29</v>
      </c>
      <c r="C103" s="720" t="s">
        <v>30</v>
      </c>
      <c r="D103" s="718" t="s">
        <v>31</v>
      </c>
      <c r="E103" s="718" t="s">
        <v>32</v>
      </c>
    </row>
    <row r="104" spans="1:5" s="11" customFormat="1" ht="31.5" customHeight="1" thickBot="1">
      <c r="A104" s="719"/>
      <c r="B104" s="719"/>
      <c r="C104" s="721"/>
      <c r="D104" s="719"/>
      <c r="E104" s="719"/>
    </row>
    <row r="105" spans="1:5" s="11" customFormat="1" ht="13.5" thickBot="1">
      <c r="A105" s="14" t="s">
        <v>37</v>
      </c>
      <c r="B105" s="15" t="s">
        <v>38</v>
      </c>
      <c r="C105" s="16">
        <v>3</v>
      </c>
      <c r="D105" s="17">
        <v>4</v>
      </c>
      <c r="E105" s="504">
        <v>5</v>
      </c>
    </row>
    <row r="106" spans="1:5" ht="18.75" customHeight="1">
      <c r="A106" s="39"/>
      <c r="B106" s="40"/>
      <c r="C106" s="101" t="s">
        <v>775</v>
      </c>
      <c r="D106" s="41"/>
      <c r="E106" s="505"/>
    </row>
    <row r="107" spans="1:5" s="492" customFormat="1" ht="14.25" customHeight="1">
      <c r="A107" s="489">
        <v>1</v>
      </c>
      <c r="B107" s="490" t="s">
        <v>61</v>
      </c>
      <c r="C107" s="331" t="s">
        <v>778</v>
      </c>
      <c r="D107" s="491" t="s">
        <v>109</v>
      </c>
      <c r="E107" s="506">
        <v>2</v>
      </c>
    </row>
    <row r="108" spans="1:5" s="492" customFormat="1" ht="14.25" customHeight="1">
      <c r="A108" s="489">
        <v>2</v>
      </c>
      <c r="B108" s="490" t="s">
        <v>61</v>
      </c>
      <c r="C108" s="494" t="s">
        <v>779</v>
      </c>
      <c r="D108" s="491" t="s">
        <v>165</v>
      </c>
      <c r="E108" s="506">
        <v>105.39999999999999</v>
      </c>
    </row>
    <row r="109" spans="1:5" s="492" customFormat="1" ht="14.25" customHeight="1">
      <c r="A109" s="489">
        <v>3</v>
      </c>
      <c r="B109" s="490" t="s">
        <v>61</v>
      </c>
      <c r="C109" s="494" t="s">
        <v>780</v>
      </c>
      <c r="D109" s="491" t="s">
        <v>165</v>
      </c>
      <c r="E109" s="506">
        <v>8.4319999999999986</v>
      </c>
    </row>
    <row r="110" spans="1:5" s="492" customFormat="1" ht="14.25" customHeight="1">
      <c r="A110" s="489">
        <v>4</v>
      </c>
      <c r="B110" s="490" t="s">
        <v>61</v>
      </c>
      <c r="C110" s="494" t="s">
        <v>781</v>
      </c>
      <c r="D110" s="491" t="s">
        <v>165</v>
      </c>
      <c r="E110" s="506">
        <v>113.83199999999999</v>
      </c>
    </row>
    <row r="111" spans="1:5" s="169" customFormat="1" ht="33" customHeight="1">
      <c r="A111" s="489">
        <v>5</v>
      </c>
      <c r="B111" s="455" t="s">
        <v>782</v>
      </c>
      <c r="C111" s="438" t="s">
        <v>783</v>
      </c>
      <c r="D111" s="231" t="s">
        <v>165</v>
      </c>
      <c r="E111" s="513">
        <v>82.7</v>
      </c>
    </row>
    <row r="112" spans="1:5" s="169" customFormat="1" ht="12.75" customHeight="1">
      <c r="A112" s="489">
        <v>6</v>
      </c>
      <c r="B112" s="455"/>
      <c r="C112" s="458" t="s">
        <v>784</v>
      </c>
      <c r="D112" s="231" t="s">
        <v>165</v>
      </c>
      <c r="E112" s="513">
        <v>107.51</v>
      </c>
    </row>
    <row r="113" spans="1:5" s="169" customFormat="1" ht="12.75" customHeight="1">
      <c r="A113" s="489">
        <v>7</v>
      </c>
      <c r="B113" s="455" t="s">
        <v>785</v>
      </c>
      <c r="C113" s="438" t="s">
        <v>786</v>
      </c>
      <c r="D113" s="231" t="s">
        <v>787</v>
      </c>
      <c r="E113" s="513">
        <v>3</v>
      </c>
    </row>
    <row r="114" spans="1:5" ht="14.25" customHeight="1" thickBot="1">
      <c r="A114" s="45"/>
      <c r="B114" s="46"/>
      <c r="C114" s="47"/>
      <c r="D114" s="48"/>
      <c r="E114" s="509"/>
    </row>
    <row r="115" spans="1:5" ht="13.5" thickBot="1">
      <c r="A115" s="124"/>
      <c r="B115" s="125"/>
      <c r="C115" s="725" t="s">
        <v>65</v>
      </c>
      <c r="D115" s="726"/>
      <c r="E115" s="755"/>
    </row>
    <row r="116" spans="1:5" s="33" customFormat="1" ht="13.5" customHeight="1">
      <c r="A116" s="602"/>
      <c r="B116" s="606"/>
      <c r="C116" s="606"/>
      <c r="D116" s="606"/>
      <c r="E116" s="606"/>
    </row>
    <row r="117" spans="1:5" s="33" customFormat="1" ht="12.75" customHeight="1">
      <c r="C117" s="715" t="s">
        <v>1032</v>
      </c>
      <c r="D117" s="715"/>
      <c r="E117" s="715"/>
    </row>
    <row r="118" spans="1:5" s="33" customFormat="1" ht="12.75" customHeight="1">
      <c r="C118" s="712" t="s">
        <v>399</v>
      </c>
      <c r="D118" s="712"/>
      <c r="E118" s="712"/>
    </row>
    <row r="119" spans="1:5" s="33" customFormat="1" ht="12.75" customHeight="1">
      <c r="C119" s="713" t="s">
        <v>18</v>
      </c>
      <c r="D119" s="713"/>
      <c r="E119" s="713"/>
    </row>
    <row r="120" spans="1:5" s="33" customFormat="1" ht="12.75" customHeight="1">
      <c r="C120" s="603"/>
      <c r="D120" s="603"/>
      <c r="E120" s="603"/>
    </row>
    <row r="121" spans="1:5" ht="13.5" thickBot="1">
      <c r="A121" s="37"/>
      <c r="B121" s="37"/>
      <c r="C121" s="37"/>
      <c r="D121" s="37"/>
      <c r="E121" s="37"/>
    </row>
    <row r="122" spans="1:5" s="11" customFormat="1" ht="13.5" customHeight="1">
      <c r="A122" s="718" t="s">
        <v>1</v>
      </c>
      <c r="B122" s="718" t="s">
        <v>29</v>
      </c>
      <c r="C122" s="720" t="s">
        <v>30</v>
      </c>
      <c r="D122" s="718" t="s">
        <v>31</v>
      </c>
      <c r="E122" s="718" t="s">
        <v>32</v>
      </c>
    </row>
    <row r="123" spans="1:5" s="11" customFormat="1" ht="51" customHeight="1" thickBot="1">
      <c r="A123" s="719"/>
      <c r="B123" s="719"/>
      <c r="C123" s="721"/>
      <c r="D123" s="719"/>
      <c r="E123" s="719"/>
    </row>
    <row r="124" spans="1:5" s="11" customFormat="1" ht="13.5" thickBot="1">
      <c r="A124" s="156" t="s">
        <v>37</v>
      </c>
      <c r="B124" s="157" t="s">
        <v>38</v>
      </c>
      <c r="C124" s="158">
        <v>3</v>
      </c>
      <c r="D124" s="159">
        <v>4</v>
      </c>
      <c r="E124" s="514">
        <v>5</v>
      </c>
    </row>
    <row r="125" spans="1:5" s="169" customFormat="1" ht="29.25" customHeight="1">
      <c r="A125" s="459"/>
      <c r="B125" s="460"/>
      <c r="C125" s="289" t="s">
        <v>1019</v>
      </c>
      <c r="D125" s="461"/>
      <c r="E125" s="515">
        <v>20</v>
      </c>
    </row>
    <row r="126" spans="1:5" s="55" customFormat="1" ht="14.25" customHeight="1">
      <c r="A126" s="464">
        <v>1</v>
      </c>
      <c r="B126" s="465" t="s">
        <v>61</v>
      </c>
      <c r="C126" s="466" t="s">
        <v>788</v>
      </c>
      <c r="D126" s="467" t="s">
        <v>125</v>
      </c>
      <c r="E126" s="456">
        <f>E125*0.8</f>
        <v>16</v>
      </c>
    </row>
    <row r="127" spans="1:5" s="55" customFormat="1" ht="14.25" customHeight="1">
      <c r="A127" s="464">
        <v>2</v>
      </c>
      <c r="B127" s="465" t="s">
        <v>61</v>
      </c>
      <c r="C127" s="466" t="s">
        <v>800</v>
      </c>
      <c r="D127" s="467" t="s">
        <v>165</v>
      </c>
      <c r="E127" s="456">
        <f>E126*0.2</f>
        <v>3.2</v>
      </c>
    </row>
    <row r="128" spans="1:5" s="55" customFormat="1" ht="14.25" customHeight="1">
      <c r="A128" s="464">
        <v>3</v>
      </c>
      <c r="B128" s="465"/>
      <c r="C128" s="468" t="s">
        <v>789</v>
      </c>
      <c r="D128" s="467" t="s">
        <v>165</v>
      </c>
      <c r="E128" s="456">
        <f>E127*1.3</f>
        <v>4.16</v>
      </c>
    </row>
    <row r="129" spans="1:5" s="55" customFormat="1" ht="14.25" customHeight="1">
      <c r="A129" s="464">
        <v>4</v>
      </c>
      <c r="B129" s="465" t="s">
        <v>61</v>
      </c>
      <c r="C129" s="466" t="s">
        <v>790</v>
      </c>
      <c r="D129" s="467" t="s">
        <v>125</v>
      </c>
      <c r="E129" s="456">
        <f>E126</f>
        <v>16</v>
      </c>
    </row>
    <row r="130" spans="1:5" s="55" customFormat="1" ht="14.25" customHeight="1">
      <c r="A130" s="464">
        <v>5</v>
      </c>
      <c r="B130" s="465" t="s">
        <v>61</v>
      </c>
      <c r="C130" s="466" t="s">
        <v>801</v>
      </c>
      <c r="D130" s="467" t="s">
        <v>125</v>
      </c>
      <c r="E130" s="456">
        <f>E126</f>
        <v>16</v>
      </c>
    </row>
    <row r="131" spans="1:5" s="55" customFormat="1" ht="14.25" customHeight="1">
      <c r="A131" s="464">
        <v>6</v>
      </c>
      <c r="B131" s="465"/>
      <c r="C131" s="468" t="s">
        <v>802</v>
      </c>
      <c r="D131" s="467" t="s">
        <v>125</v>
      </c>
      <c r="E131" s="456">
        <f>E130*1.3</f>
        <v>20.8</v>
      </c>
    </row>
    <row r="132" spans="1:5" s="55" customFormat="1" ht="14.25" customHeight="1">
      <c r="A132" s="464">
        <v>7</v>
      </c>
      <c r="B132" s="465" t="s">
        <v>61</v>
      </c>
      <c r="C132" s="466" t="s">
        <v>804</v>
      </c>
      <c r="D132" s="467" t="s">
        <v>125</v>
      </c>
      <c r="E132" s="456">
        <f>E125*2*0.3</f>
        <v>12</v>
      </c>
    </row>
    <row r="133" spans="1:5" s="55" customFormat="1" ht="14.25" customHeight="1">
      <c r="A133" s="464">
        <v>8</v>
      </c>
      <c r="B133" s="465"/>
      <c r="C133" s="468" t="s">
        <v>791</v>
      </c>
      <c r="D133" s="467" t="s">
        <v>125</v>
      </c>
      <c r="E133" s="456">
        <f>ROUND(E132*1.02,2)</f>
        <v>12.24</v>
      </c>
    </row>
    <row r="134" spans="1:5" s="55" customFormat="1" ht="14.25" customHeight="1">
      <c r="A134" s="464">
        <v>9</v>
      </c>
      <c r="B134" s="469"/>
      <c r="C134" s="470" t="s">
        <v>792</v>
      </c>
      <c r="D134" s="465" t="s">
        <v>165</v>
      </c>
      <c r="E134" s="456">
        <f>E125*0.03</f>
        <v>0.6</v>
      </c>
    </row>
    <row r="135" spans="1:5" s="55" customFormat="1" ht="14.25" customHeight="1">
      <c r="A135" s="464">
        <v>10</v>
      </c>
      <c r="B135" s="465"/>
      <c r="C135" s="468" t="s">
        <v>793</v>
      </c>
      <c r="D135" s="467" t="s">
        <v>125</v>
      </c>
      <c r="E135" s="456">
        <f>E132</f>
        <v>12</v>
      </c>
    </row>
    <row r="136" spans="1:5" s="55" customFormat="1" ht="14.25" customHeight="1">
      <c r="A136" s="464">
        <v>11</v>
      </c>
      <c r="B136" s="465" t="s">
        <v>61</v>
      </c>
      <c r="C136" s="466" t="s">
        <v>805</v>
      </c>
      <c r="D136" s="467" t="s">
        <v>794</v>
      </c>
      <c r="E136" s="456">
        <f>((0.44*8+1.2*4)*0.62+6*1*0.22)*0.001*E125*1.1</f>
        <v>0.14252480000000003</v>
      </c>
    </row>
    <row r="137" spans="1:5" s="55" customFormat="1" ht="14.25" customHeight="1">
      <c r="A137" s="464">
        <v>12</v>
      </c>
      <c r="B137" s="465"/>
      <c r="C137" s="468" t="s">
        <v>795</v>
      </c>
      <c r="D137" s="467" t="s">
        <v>794</v>
      </c>
      <c r="E137" s="456">
        <f>E136*1.15</f>
        <v>0.16390352000000002</v>
      </c>
    </row>
    <row r="138" spans="1:5" s="55" customFormat="1" ht="23.25" customHeight="1">
      <c r="A138" s="464">
        <v>13</v>
      </c>
      <c r="B138" s="465"/>
      <c r="C138" s="468" t="s">
        <v>796</v>
      </c>
      <c r="D138" s="467" t="s">
        <v>97</v>
      </c>
      <c r="E138" s="456">
        <f>ROUND(E125*3.5,0)</f>
        <v>70</v>
      </c>
    </row>
    <row r="139" spans="1:5" s="55" customFormat="1">
      <c r="A139" s="464">
        <v>14</v>
      </c>
      <c r="B139" s="465"/>
      <c r="C139" s="468" t="s">
        <v>797</v>
      </c>
      <c r="D139" s="467" t="s">
        <v>97</v>
      </c>
      <c r="E139" s="456">
        <f>ROUND(E126*50*1.1*0.41/1000,2)</f>
        <v>0.36</v>
      </c>
    </row>
    <row r="140" spans="1:5" s="55" customFormat="1">
      <c r="A140" s="464">
        <v>15</v>
      </c>
      <c r="B140" s="465" t="s">
        <v>61</v>
      </c>
      <c r="C140" s="466" t="s">
        <v>803</v>
      </c>
      <c r="D140" s="467" t="s">
        <v>165</v>
      </c>
      <c r="E140" s="456">
        <f>E125*0.5*0.3</f>
        <v>3</v>
      </c>
    </row>
    <row r="141" spans="1:5" s="55" customFormat="1" ht="13.5" customHeight="1">
      <c r="A141" s="464">
        <v>16</v>
      </c>
      <c r="B141" s="465"/>
      <c r="C141" s="468" t="s">
        <v>806</v>
      </c>
      <c r="D141" s="467" t="s">
        <v>165</v>
      </c>
      <c r="E141" s="456">
        <f>E140*1.05</f>
        <v>3.1500000000000004</v>
      </c>
    </row>
    <row r="142" spans="1:5" s="55" customFormat="1" ht="13.5" customHeight="1">
      <c r="A142" s="464">
        <v>17</v>
      </c>
      <c r="B142" s="465"/>
      <c r="C142" s="468" t="s">
        <v>798</v>
      </c>
      <c r="D142" s="467" t="s">
        <v>97</v>
      </c>
      <c r="E142" s="456">
        <f>ROUND(E141/7,2)</f>
        <v>0.45</v>
      </c>
    </row>
    <row r="143" spans="1:5" s="55" customFormat="1" ht="13.5" customHeight="1">
      <c r="A143" s="464">
        <v>18</v>
      </c>
      <c r="B143" s="465"/>
      <c r="C143" s="468" t="s">
        <v>799</v>
      </c>
      <c r="D143" s="467" t="s">
        <v>346</v>
      </c>
      <c r="E143" s="456">
        <f>ROUND(E141/7,2)</f>
        <v>0.45</v>
      </c>
    </row>
    <row r="144" spans="1:5" s="492" customFormat="1" ht="14.25" customHeight="1">
      <c r="A144" s="464">
        <v>19</v>
      </c>
      <c r="B144" s="490" t="s">
        <v>61</v>
      </c>
      <c r="C144" s="331" t="s">
        <v>807</v>
      </c>
      <c r="D144" s="491" t="s">
        <v>125</v>
      </c>
      <c r="E144" s="209">
        <f>E125*1.6</f>
        <v>32</v>
      </c>
    </row>
    <row r="145" spans="1:5" s="492" customFormat="1" ht="14.25" customHeight="1">
      <c r="A145" s="464">
        <v>20</v>
      </c>
      <c r="B145" s="490"/>
      <c r="C145" s="493" t="s">
        <v>808</v>
      </c>
      <c r="D145" s="491" t="s">
        <v>165</v>
      </c>
      <c r="E145" s="209">
        <f>ROUND(E144*1.02*0.3,2)</f>
        <v>9.7899999999999991</v>
      </c>
    </row>
    <row r="146" spans="1:5" s="492" customFormat="1" ht="14.25" customHeight="1">
      <c r="A146" s="464">
        <v>21</v>
      </c>
      <c r="B146" s="490"/>
      <c r="C146" s="493" t="s">
        <v>809</v>
      </c>
      <c r="D146" s="491" t="s">
        <v>165</v>
      </c>
      <c r="E146" s="209">
        <f>E144*0.19*1.1</f>
        <v>6.6880000000000006</v>
      </c>
    </row>
    <row r="147" spans="1:5" s="492" customFormat="1" ht="14.25" customHeight="1">
      <c r="A147" s="464">
        <v>22</v>
      </c>
      <c r="B147" s="490"/>
      <c r="C147" s="493" t="s">
        <v>810</v>
      </c>
      <c r="D147" s="491" t="s">
        <v>92</v>
      </c>
      <c r="E147" s="209">
        <f>E144*14</f>
        <v>448</v>
      </c>
    </row>
    <row r="148" spans="1:5" s="492" customFormat="1" ht="14.25" customHeight="1">
      <c r="A148" s="464">
        <v>23</v>
      </c>
      <c r="B148" s="490"/>
      <c r="C148" s="493" t="s">
        <v>155</v>
      </c>
      <c r="D148" s="491" t="s">
        <v>125</v>
      </c>
      <c r="E148" s="209">
        <f>E144</f>
        <v>32</v>
      </c>
    </row>
    <row r="149" spans="1:5" s="492" customFormat="1" ht="14.25" customHeight="1">
      <c r="A149" s="464">
        <v>24</v>
      </c>
      <c r="B149" s="490" t="s">
        <v>61</v>
      </c>
      <c r="C149" s="494" t="s">
        <v>813</v>
      </c>
      <c r="D149" s="491" t="s">
        <v>125</v>
      </c>
      <c r="E149" s="209">
        <f>E144*1.1</f>
        <v>35.200000000000003</v>
      </c>
    </row>
    <row r="150" spans="1:5" s="492" customFormat="1" ht="14.25" customHeight="1">
      <c r="A150" s="464">
        <v>25</v>
      </c>
      <c r="B150" s="490"/>
      <c r="C150" s="493" t="s">
        <v>811</v>
      </c>
      <c r="D150" s="491" t="s">
        <v>408</v>
      </c>
      <c r="E150" s="209">
        <f>E149*2</f>
        <v>70.400000000000006</v>
      </c>
    </row>
    <row r="151" spans="1:5" s="492" customFormat="1" ht="27.75" customHeight="1">
      <c r="A151" s="464">
        <v>26</v>
      </c>
      <c r="B151" s="490" t="s">
        <v>61</v>
      </c>
      <c r="C151" s="494" t="s">
        <v>812</v>
      </c>
      <c r="D151" s="491" t="s">
        <v>125</v>
      </c>
      <c r="E151" s="209">
        <f>E125*0.3</f>
        <v>6</v>
      </c>
    </row>
    <row r="152" spans="1:5" s="492" customFormat="1" ht="14.25" customHeight="1">
      <c r="A152" s="464">
        <v>27</v>
      </c>
      <c r="B152" s="490"/>
      <c r="C152" s="493" t="s">
        <v>811</v>
      </c>
      <c r="D152" s="491" t="s">
        <v>408</v>
      </c>
      <c r="E152" s="209">
        <f>E151*2</f>
        <v>12</v>
      </c>
    </row>
    <row r="153" spans="1:5" s="492" customFormat="1" ht="14.25" customHeight="1">
      <c r="A153" s="464">
        <v>28</v>
      </c>
      <c r="B153" s="490"/>
      <c r="C153" s="493" t="s">
        <v>814</v>
      </c>
      <c r="D153" s="491" t="s">
        <v>125</v>
      </c>
      <c r="E153" s="209">
        <f>E151*2.2</f>
        <v>13.200000000000001</v>
      </c>
    </row>
    <row r="154" spans="1:5" s="169" customFormat="1" ht="20.25" customHeight="1">
      <c r="A154" s="459"/>
      <c r="B154" s="460"/>
      <c r="C154" s="289" t="s">
        <v>1020</v>
      </c>
      <c r="D154" s="461"/>
      <c r="E154" s="515">
        <v>16.295999999999999</v>
      </c>
    </row>
    <row r="155" spans="1:5" s="55" customFormat="1" ht="14.25" customHeight="1">
      <c r="A155" s="464">
        <v>1</v>
      </c>
      <c r="B155" s="465" t="s">
        <v>61</v>
      </c>
      <c r="C155" s="466" t="s">
        <v>788</v>
      </c>
      <c r="D155" s="467" t="s">
        <v>125</v>
      </c>
      <c r="E155" s="456">
        <f>E154*1.1</f>
        <v>17.925599999999999</v>
      </c>
    </row>
    <row r="156" spans="1:5" s="55" customFormat="1" ht="14.25" customHeight="1">
      <c r="A156" s="464">
        <v>2</v>
      </c>
      <c r="B156" s="465" t="s">
        <v>61</v>
      </c>
      <c r="C156" s="466" t="s">
        <v>800</v>
      </c>
      <c r="D156" s="467" t="s">
        <v>165</v>
      </c>
      <c r="E156" s="456">
        <f>E155*0.2</f>
        <v>3.5851199999999999</v>
      </c>
    </row>
    <row r="157" spans="1:5" s="55" customFormat="1" ht="14.25" customHeight="1">
      <c r="A157" s="464">
        <v>3</v>
      </c>
      <c r="B157" s="465"/>
      <c r="C157" s="468" t="s">
        <v>789</v>
      </c>
      <c r="D157" s="467" t="s">
        <v>165</v>
      </c>
      <c r="E157" s="456">
        <f>E156*1.3</f>
        <v>4.6606560000000004</v>
      </c>
    </row>
    <row r="158" spans="1:5" s="55" customFormat="1" ht="14.25" customHeight="1">
      <c r="A158" s="464">
        <v>4</v>
      </c>
      <c r="B158" s="465" t="s">
        <v>61</v>
      </c>
      <c r="C158" s="466" t="s">
        <v>790</v>
      </c>
      <c r="D158" s="467" t="s">
        <v>125</v>
      </c>
      <c r="E158" s="456">
        <f>E155</f>
        <v>17.925599999999999</v>
      </c>
    </row>
    <row r="159" spans="1:5" s="55" customFormat="1" ht="14.25" customHeight="1">
      <c r="A159" s="464">
        <v>5</v>
      </c>
      <c r="B159" s="465" t="s">
        <v>61</v>
      </c>
      <c r="C159" s="466" t="s">
        <v>801</v>
      </c>
      <c r="D159" s="467" t="s">
        <v>125</v>
      </c>
      <c r="E159" s="456">
        <f>E155</f>
        <v>17.925599999999999</v>
      </c>
    </row>
    <row r="160" spans="1:5" s="55" customFormat="1" ht="14.25" customHeight="1">
      <c r="A160" s="464">
        <v>6</v>
      </c>
      <c r="B160" s="465"/>
      <c r="C160" s="468" t="s">
        <v>802</v>
      </c>
      <c r="D160" s="467" t="s">
        <v>125</v>
      </c>
      <c r="E160" s="456">
        <f>E159*1.3</f>
        <v>23.303280000000001</v>
      </c>
    </row>
    <row r="161" spans="1:5" s="55" customFormat="1" ht="14.25" customHeight="1">
      <c r="A161" s="464">
        <v>7</v>
      </c>
      <c r="B161" s="465" t="s">
        <v>61</v>
      </c>
      <c r="C161" s="466" t="s">
        <v>819</v>
      </c>
      <c r="D161" s="467" t="s">
        <v>125</v>
      </c>
      <c r="E161" s="456">
        <f>1.2*2*2*1.98+1.5*2*0.8+4.85*2*0.2*2+2.075*0.6+2.075*0.6*0.6*2</f>
        <v>18.523</v>
      </c>
    </row>
    <row r="162" spans="1:5" s="55" customFormat="1" ht="14.25" customHeight="1">
      <c r="A162" s="464">
        <v>8</v>
      </c>
      <c r="B162" s="465"/>
      <c r="C162" s="468" t="s">
        <v>791</v>
      </c>
      <c r="D162" s="467" t="s">
        <v>125</v>
      </c>
      <c r="E162" s="456">
        <f>ROUND(E161*1.02,2)</f>
        <v>18.89</v>
      </c>
    </row>
    <row r="163" spans="1:5" s="55" customFormat="1" ht="14.25" customHeight="1">
      <c r="A163" s="464">
        <v>9</v>
      </c>
      <c r="B163" s="469"/>
      <c r="C163" s="470" t="s">
        <v>792</v>
      </c>
      <c r="D163" s="465" t="s">
        <v>165</v>
      </c>
      <c r="E163" s="456">
        <f>E154*0.03</f>
        <v>0.48887999999999998</v>
      </c>
    </row>
    <row r="164" spans="1:5" s="55" customFormat="1" ht="14.25" customHeight="1">
      <c r="A164" s="464">
        <v>10</v>
      </c>
      <c r="B164" s="465"/>
      <c r="C164" s="468" t="s">
        <v>793</v>
      </c>
      <c r="D164" s="467" t="s">
        <v>125</v>
      </c>
      <c r="E164" s="456">
        <f>E161</f>
        <v>18.523</v>
      </c>
    </row>
    <row r="165" spans="1:5" s="55" customFormat="1" ht="14.25" customHeight="1">
      <c r="A165" s="464">
        <v>11</v>
      </c>
      <c r="B165" s="465" t="s">
        <v>61</v>
      </c>
      <c r="C165" s="466" t="s">
        <v>820</v>
      </c>
      <c r="D165" s="467" t="s">
        <v>794</v>
      </c>
      <c r="E165" s="456">
        <f>569*0.64*0.001</f>
        <v>0.36416000000000004</v>
      </c>
    </row>
    <row r="166" spans="1:5" s="55" customFormat="1" ht="14.25" customHeight="1">
      <c r="A166" s="464">
        <v>12</v>
      </c>
      <c r="B166" s="465"/>
      <c r="C166" s="468" t="s">
        <v>795</v>
      </c>
      <c r="D166" s="467" t="s">
        <v>794</v>
      </c>
      <c r="E166" s="456">
        <f>E165*1.15</f>
        <v>0.41878399999999999</v>
      </c>
    </row>
    <row r="167" spans="1:5" s="55" customFormat="1" ht="23.25" customHeight="1">
      <c r="A167" s="464">
        <v>13</v>
      </c>
      <c r="B167" s="465"/>
      <c r="C167" s="468" t="s">
        <v>796</v>
      </c>
      <c r="D167" s="467" t="s">
        <v>97</v>
      </c>
      <c r="E167" s="456">
        <f>ROUND(E154*3.5,0)</f>
        <v>57</v>
      </c>
    </row>
    <row r="168" spans="1:5" s="55" customFormat="1">
      <c r="A168" s="464">
        <v>14</v>
      </c>
      <c r="B168" s="465"/>
      <c r="C168" s="468" t="s">
        <v>797</v>
      </c>
      <c r="D168" s="467" t="s">
        <v>97</v>
      </c>
      <c r="E168" s="456">
        <f>ROUND(E155*50*1.1*0.41/1000,2)</f>
        <v>0.4</v>
      </c>
    </row>
    <row r="169" spans="1:5" s="55" customFormat="1">
      <c r="A169" s="464">
        <v>15</v>
      </c>
      <c r="B169" s="465" t="s">
        <v>61</v>
      </c>
      <c r="C169" s="466" t="s">
        <v>821</v>
      </c>
      <c r="D169" s="467" t="s">
        <v>165</v>
      </c>
      <c r="E169" s="456">
        <f>1.98*1.2*0.3*2+1.5*0.6*0.3+2.724*0.2*1.98+4.85*1.5*0.2+4.85*2*0.15*0.2+2.075*0.4*0.28+2.075*0.2*0.28</f>
        <v>4.8689040000000006</v>
      </c>
    </row>
    <row r="170" spans="1:5" s="55" customFormat="1" ht="13.5" customHeight="1">
      <c r="A170" s="464">
        <v>16</v>
      </c>
      <c r="B170" s="465"/>
      <c r="C170" s="468" t="s">
        <v>806</v>
      </c>
      <c r="D170" s="467" t="s">
        <v>165</v>
      </c>
      <c r="E170" s="456">
        <f>E169*1.05</f>
        <v>5.1123492000000006</v>
      </c>
    </row>
    <row r="171" spans="1:5" s="55" customFormat="1" ht="13.5" customHeight="1">
      <c r="A171" s="464">
        <v>17</v>
      </c>
      <c r="B171" s="465"/>
      <c r="C171" s="468" t="s">
        <v>798</v>
      </c>
      <c r="D171" s="467" t="s">
        <v>97</v>
      </c>
      <c r="E171" s="456">
        <f>ROUND(E170/7,2)</f>
        <v>0.73</v>
      </c>
    </row>
    <row r="172" spans="1:5" s="55" customFormat="1" ht="13.5" customHeight="1">
      <c r="A172" s="464">
        <v>18</v>
      </c>
      <c r="B172" s="465"/>
      <c r="C172" s="468" t="s">
        <v>799</v>
      </c>
      <c r="D172" s="467" t="s">
        <v>346</v>
      </c>
      <c r="E172" s="456">
        <f>ROUND(E170/7,2)</f>
        <v>0.73</v>
      </c>
    </row>
    <row r="173" spans="1:5" ht="14.25" customHeight="1" thickBot="1">
      <c r="A173" s="45"/>
      <c r="B173" s="46"/>
      <c r="C173" s="47"/>
      <c r="D173" s="48"/>
      <c r="E173" s="509"/>
    </row>
    <row r="174" spans="1:5" ht="13.5" thickBot="1">
      <c r="A174" s="124"/>
      <c r="B174" s="125"/>
      <c r="C174" s="725" t="s">
        <v>65</v>
      </c>
      <c r="D174" s="726"/>
      <c r="E174" s="755"/>
    </row>
    <row r="175" spans="1:5" s="33" customFormat="1" ht="13.5" customHeight="1">
      <c r="A175" s="602"/>
      <c r="B175" s="606"/>
      <c r="C175" s="606"/>
      <c r="D175" s="606"/>
      <c r="E175" s="606"/>
    </row>
    <row r="176" spans="1:5" s="33" customFormat="1" ht="12.75" customHeight="1">
      <c r="C176" s="715" t="s">
        <v>1033</v>
      </c>
      <c r="D176" s="715"/>
      <c r="E176" s="715"/>
    </row>
    <row r="177" spans="1:5" s="33" customFormat="1" ht="12.75" customHeight="1">
      <c r="C177" s="712" t="s">
        <v>401</v>
      </c>
      <c r="D177" s="712"/>
      <c r="E177" s="712"/>
    </row>
    <row r="178" spans="1:5" s="33" customFormat="1" ht="12.75" customHeight="1">
      <c r="C178" s="713" t="s">
        <v>18</v>
      </c>
      <c r="D178" s="713"/>
      <c r="E178" s="713"/>
    </row>
    <row r="179" spans="1:5" ht="13.5" thickBot="1">
      <c r="A179" s="37"/>
      <c r="B179" s="37"/>
      <c r="C179" s="37"/>
      <c r="D179" s="37"/>
      <c r="E179" s="37"/>
    </row>
    <row r="180" spans="1:5" s="11" customFormat="1" ht="13.5" customHeight="1">
      <c r="A180" s="718" t="s">
        <v>1</v>
      </c>
      <c r="B180" s="718" t="s">
        <v>29</v>
      </c>
      <c r="C180" s="720" t="s">
        <v>30</v>
      </c>
      <c r="D180" s="718" t="s">
        <v>31</v>
      </c>
      <c r="E180" s="718" t="s">
        <v>32</v>
      </c>
    </row>
    <row r="181" spans="1:5" s="11" customFormat="1" ht="41.25" customHeight="1" thickBot="1">
      <c r="A181" s="719"/>
      <c r="B181" s="719"/>
      <c r="C181" s="721"/>
      <c r="D181" s="719"/>
      <c r="E181" s="719"/>
    </row>
    <row r="182" spans="1:5" s="11" customFormat="1" ht="13.5" thickBot="1">
      <c r="A182" s="14" t="s">
        <v>37</v>
      </c>
      <c r="B182" s="15" t="s">
        <v>38</v>
      </c>
      <c r="C182" s="16">
        <v>3</v>
      </c>
      <c r="D182" s="17">
        <v>4</v>
      </c>
      <c r="E182" s="504">
        <v>5</v>
      </c>
    </row>
    <row r="183" spans="1:5" ht="14.25" customHeight="1">
      <c r="A183" s="39"/>
      <c r="B183" s="40"/>
      <c r="C183" s="101" t="s">
        <v>972</v>
      </c>
      <c r="D183" s="41"/>
      <c r="E183" s="505">
        <v>1.3399999999999999</v>
      </c>
    </row>
    <row r="184" spans="1:5" s="492" customFormat="1" ht="14.25" customHeight="1">
      <c r="A184" s="489">
        <v>1</v>
      </c>
      <c r="B184" s="490" t="s">
        <v>61</v>
      </c>
      <c r="C184" s="331" t="s">
        <v>402</v>
      </c>
      <c r="D184" s="491" t="s">
        <v>125</v>
      </c>
      <c r="E184" s="506">
        <v>33.375</v>
      </c>
    </row>
    <row r="185" spans="1:5" s="492" customFormat="1" ht="14.25" customHeight="1">
      <c r="A185" s="489">
        <v>2</v>
      </c>
      <c r="B185" s="490"/>
      <c r="C185" s="493" t="s">
        <v>403</v>
      </c>
      <c r="D185" s="491" t="s">
        <v>165</v>
      </c>
      <c r="E185" s="506">
        <v>8.34375</v>
      </c>
    </row>
    <row r="186" spans="1:5" s="492" customFormat="1" ht="14.25" customHeight="1">
      <c r="A186" s="489">
        <v>3</v>
      </c>
      <c r="B186" s="490"/>
      <c r="C186" s="493" t="s">
        <v>404</v>
      </c>
      <c r="D186" s="491" t="s">
        <v>408</v>
      </c>
      <c r="E186" s="516">
        <v>876.09375</v>
      </c>
    </row>
    <row r="187" spans="1:5" s="492" customFormat="1" ht="14.25" customHeight="1">
      <c r="A187" s="489">
        <v>4</v>
      </c>
      <c r="B187" s="490"/>
      <c r="C187" s="493" t="s">
        <v>405</v>
      </c>
      <c r="D187" s="491" t="s">
        <v>92</v>
      </c>
      <c r="E187" s="506">
        <v>133.5</v>
      </c>
    </row>
    <row r="188" spans="1:5" s="492" customFormat="1" ht="14.25" customHeight="1">
      <c r="A188" s="489">
        <v>5</v>
      </c>
      <c r="B188" s="490"/>
      <c r="C188" s="493" t="s">
        <v>155</v>
      </c>
      <c r="D188" s="491" t="s">
        <v>125</v>
      </c>
      <c r="E188" s="506">
        <v>33.375</v>
      </c>
    </row>
    <row r="189" spans="1:5" s="492" customFormat="1" ht="14.25" customHeight="1">
      <c r="A189" s="489">
        <v>6</v>
      </c>
      <c r="B189" s="490" t="s">
        <v>61</v>
      </c>
      <c r="C189" s="494" t="s">
        <v>407</v>
      </c>
      <c r="D189" s="491" t="s">
        <v>125</v>
      </c>
      <c r="E189" s="507">
        <v>33.375</v>
      </c>
    </row>
    <row r="190" spans="1:5" ht="14.25" customHeight="1">
      <c r="A190" s="309"/>
      <c r="B190" s="310"/>
      <c r="C190" s="311" t="s">
        <v>1024</v>
      </c>
      <c r="D190" s="312"/>
      <c r="E190" s="508">
        <v>17.850000000000001</v>
      </c>
    </row>
    <row r="191" spans="1:5" s="492" customFormat="1" ht="14.25" customHeight="1">
      <c r="A191" s="489">
        <v>1</v>
      </c>
      <c r="B191" s="490" t="s">
        <v>61</v>
      </c>
      <c r="C191" s="331" t="s">
        <v>973</v>
      </c>
      <c r="D191" s="491" t="s">
        <v>125</v>
      </c>
      <c r="E191" s="517">
        <v>49.980000000000004</v>
      </c>
    </row>
    <row r="192" spans="1:5" s="492" customFormat="1" ht="14.25" customHeight="1">
      <c r="A192" s="489">
        <v>2</v>
      </c>
      <c r="B192" s="490"/>
      <c r="C192" s="493" t="s">
        <v>974</v>
      </c>
      <c r="D192" s="491" t="s">
        <v>125</v>
      </c>
      <c r="E192" s="518">
        <v>49.980000000000004</v>
      </c>
    </row>
    <row r="193" spans="1:5" s="492" customFormat="1" ht="14.25" customHeight="1">
      <c r="A193" s="489">
        <v>3</v>
      </c>
      <c r="B193" s="490"/>
      <c r="C193" s="493" t="s">
        <v>982</v>
      </c>
      <c r="D193" s="491" t="s">
        <v>125</v>
      </c>
      <c r="E193" s="518">
        <v>219.91200000000003</v>
      </c>
    </row>
    <row r="194" spans="1:5" s="492" customFormat="1" ht="14.25" customHeight="1">
      <c r="A194" s="489">
        <v>4</v>
      </c>
      <c r="B194" s="490"/>
      <c r="C194" s="493" t="s">
        <v>976</v>
      </c>
      <c r="D194" s="491" t="s">
        <v>125</v>
      </c>
      <c r="E194" s="518">
        <v>50.979600000000005</v>
      </c>
    </row>
    <row r="195" spans="1:5" s="492" customFormat="1" ht="14.25" customHeight="1">
      <c r="A195" s="489">
        <v>5</v>
      </c>
      <c r="B195" s="490"/>
      <c r="C195" s="493" t="s">
        <v>977</v>
      </c>
      <c r="D195" s="491" t="s">
        <v>125</v>
      </c>
      <c r="E195" s="518">
        <v>59.975999999999999</v>
      </c>
    </row>
    <row r="196" spans="1:5" s="492" customFormat="1" ht="14.25" customHeight="1">
      <c r="A196" s="489">
        <v>6</v>
      </c>
      <c r="B196" s="490"/>
      <c r="C196" s="493" t="s">
        <v>979</v>
      </c>
      <c r="D196" s="491" t="s">
        <v>97</v>
      </c>
      <c r="E196" s="519">
        <v>2998.8</v>
      </c>
    </row>
    <row r="197" spans="1:5" s="492" customFormat="1" ht="14.25" customHeight="1">
      <c r="A197" s="489">
        <v>7</v>
      </c>
      <c r="B197" s="490"/>
      <c r="C197" s="493" t="s">
        <v>980</v>
      </c>
      <c r="D197" s="491" t="s">
        <v>92</v>
      </c>
      <c r="E197" s="518">
        <v>299.88</v>
      </c>
    </row>
    <row r="198" spans="1:5" s="492" customFormat="1" ht="14.25" customHeight="1">
      <c r="A198" s="489">
        <v>8</v>
      </c>
      <c r="B198" s="490"/>
      <c r="C198" s="493" t="s">
        <v>981</v>
      </c>
      <c r="D198" s="491" t="s">
        <v>408</v>
      </c>
      <c r="E198" s="518">
        <v>74.97</v>
      </c>
    </row>
    <row r="199" spans="1:5" s="492" customFormat="1" ht="14.25" customHeight="1">
      <c r="A199" s="489">
        <v>9</v>
      </c>
      <c r="B199" s="490"/>
      <c r="C199" s="493" t="s">
        <v>155</v>
      </c>
      <c r="D199" s="491" t="s">
        <v>125</v>
      </c>
      <c r="E199" s="518">
        <v>49.980000000000004</v>
      </c>
    </row>
    <row r="200" spans="1:5" ht="14.25" customHeight="1">
      <c r="A200" s="309"/>
      <c r="B200" s="310"/>
      <c r="C200" s="311" t="s">
        <v>1025</v>
      </c>
      <c r="D200" s="312"/>
      <c r="E200" s="508">
        <v>14.45</v>
      </c>
    </row>
    <row r="201" spans="1:5" s="492" customFormat="1" ht="14.25" customHeight="1">
      <c r="A201" s="489">
        <v>1</v>
      </c>
      <c r="B201" s="490" t="s">
        <v>61</v>
      </c>
      <c r="C201" s="331" t="s">
        <v>973</v>
      </c>
      <c r="D201" s="491" t="s">
        <v>125</v>
      </c>
      <c r="E201" s="517">
        <v>46.24</v>
      </c>
    </row>
    <row r="202" spans="1:5" s="492" customFormat="1" ht="14.25" customHeight="1">
      <c r="A202" s="489">
        <v>2</v>
      </c>
      <c r="B202" s="490"/>
      <c r="C202" s="493" t="s">
        <v>974</v>
      </c>
      <c r="D202" s="491" t="s">
        <v>125</v>
      </c>
      <c r="E202" s="518">
        <v>46.24</v>
      </c>
    </row>
    <row r="203" spans="1:5" s="492" customFormat="1" ht="14.25" customHeight="1">
      <c r="A203" s="489">
        <v>3</v>
      </c>
      <c r="B203" s="490"/>
      <c r="C203" s="493" t="s">
        <v>975</v>
      </c>
      <c r="D203" s="491" t="s">
        <v>125</v>
      </c>
      <c r="E203" s="518">
        <v>101.72800000000001</v>
      </c>
    </row>
    <row r="204" spans="1:5" s="492" customFormat="1" ht="14.25" customHeight="1">
      <c r="A204" s="489">
        <v>4</v>
      </c>
      <c r="B204" s="490"/>
      <c r="C204" s="493" t="s">
        <v>976</v>
      </c>
      <c r="D204" s="491" t="s">
        <v>125</v>
      </c>
      <c r="E204" s="518">
        <v>47.1648</v>
      </c>
    </row>
    <row r="205" spans="1:5" s="492" customFormat="1" ht="14.25" customHeight="1">
      <c r="A205" s="489">
        <v>5</v>
      </c>
      <c r="B205" s="490"/>
      <c r="C205" s="493" t="s">
        <v>977</v>
      </c>
      <c r="D205" s="491" t="s">
        <v>125</v>
      </c>
      <c r="E205" s="518">
        <v>55.488</v>
      </c>
    </row>
    <row r="206" spans="1:5" s="492" customFormat="1" ht="14.25" customHeight="1">
      <c r="A206" s="489">
        <v>6</v>
      </c>
      <c r="B206" s="490"/>
      <c r="C206" s="493" t="s">
        <v>978</v>
      </c>
      <c r="D206" s="491" t="s">
        <v>125</v>
      </c>
      <c r="E206" s="518">
        <v>101.72800000000001</v>
      </c>
    </row>
    <row r="207" spans="1:5" s="492" customFormat="1" ht="14.25" customHeight="1">
      <c r="A207" s="489">
        <v>7</v>
      </c>
      <c r="B207" s="490"/>
      <c r="C207" s="493" t="s">
        <v>979</v>
      </c>
      <c r="D207" s="491" t="s">
        <v>97</v>
      </c>
      <c r="E207" s="519">
        <v>2774.4</v>
      </c>
    </row>
    <row r="208" spans="1:5" s="492" customFormat="1" ht="14.25" customHeight="1">
      <c r="A208" s="489">
        <v>8</v>
      </c>
      <c r="B208" s="490"/>
      <c r="C208" s="493" t="s">
        <v>980</v>
      </c>
      <c r="D208" s="491" t="s">
        <v>92</v>
      </c>
      <c r="E208" s="519">
        <v>277.44</v>
      </c>
    </row>
    <row r="209" spans="1:5" s="492" customFormat="1" ht="14.25" customHeight="1">
      <c r="A209" s="489">
        <v>9</v>
      </c>
      <c r="B209" s="490"/>
      <c r="C209" s="493" t="s">
        <v>981</v>
      </c>
      <c r="D209" s="491" t="s">
        <v>408</v>
      </c>
      <c r="E209" s="518">
        <v>69.36</v>
      </c>
    </row>
    <row r="210" spans="1:5" s="492" customFormat="1" ht="14.25" customHeight="1">
      <c r="A210" s="489">
        <v>10</v>
      </c>
      <c r="B210" s="490"/>
      <c r="C210" s="493" t="s">
        <v>155</v>
      </c>
      <c r="D210" s="491" t="s">
        <v>125</v>
      </c>
      <c r="E210" s="518">
        <v>46.24</v>
      </c>
    </row>
    <row r="211" spans="1:5" ht="14.25" customHeight="1">
      <c r="A211" s="309"/>
      <c r="B211" s="310"/>
      <c r="C211" s="311" t="s">
        <v>1026</v>
      </c>
      <c r="D211" s="312"/>
      <c r="E211" s="508"/>
    </row>
    <row r="212" spans="1:5" s="492" customFormat="1" ht="14.25" customHeight="1">
      <c r="A212" s="489">
        <v>1</v>
      </c>
      <c r="B212" s="490" t="s">
        <v>61</v>
      </c>
      <c r="C212" s="331" t="s">
        <v>973</v>
      </c>
      <c r="D212" s="491" t="s">
        <v>125</v>
      </c>
      <c r="E212" s="517">
        <v>28.160000000000004</v>
      </c>
    </row>
    <row r="213" spans="1:5" s="492" customFormat="1" ht="14.25" customHeight="1">
      <c r="A213" s="489">
        <v>2</v>
      </c>
      <c r="B213" s="490"/>
      <c r="C213" s="493" t="s">
        <v>974</v>
      </c>
      <c r="D213" s="491" t="s">
        <v>125</v>
      </c>
      <c r="E213" s="518">
        <v>28.160000000000004</v>
      </c>
    </row>
    <row r="214" spans="1:5" s="492" customFormat="1" ht="14.25" customHeight="1">
      <c r="A214" s="489">
        <v>3</v>
      </c>
      <c r="B214" s="490"/>
      <c r="C214" s="493" t="s">
        <v>983</v>
      </c>
      <c r="D214" s="491" t="s">
        <v>125</v>
      </c>
      <c r="E214" s="518">
        <v>123.90400000000002</v>
      </c>
    </row>
    <row r="215" spans="1:5" s="492" customFormat="1" ht="14.25" customHeight="1">
      <c r="A215" s="489">
        <v>4</v>
      </c>
      <c r="B215" s="490"/>
      <c r="C215" s="493" t="s">
        <v>976</v>
      </c>
      <c r="D215" s="491" t="s">
        <v>125</v>
      </c>
      <c r="E215" s="518">
        <v>28.723200000000006</v>
      </c>
    </row>
    <row r="216" spans="1:5" s="492" customFormat="1" ht="14.25" customHeight="1">
      <c r="A216" s="489">
        <v>5</v>
      </c>
      <c r="B216" s="490"/>
      <c r="C216" s="493" t="s">
        <v>977</v>
      </c>
      <c r="D216" s="491" t="s">
        <v>125</v>
      </c>
      <c r="E216" s="518">
        <v>33.792000000000002</v>
      </c>
    </row>
    <row r="217" spans="1:5" s="492" customFormat="1" ht="14.25" customHeight="1">
      <c r="A217" s="489">
        <v>6</v>
      </c>
      <c r="B217" s="490"/>
      <c r="C217" s="493" t="s">
        <v>979</v>
      </c>
      <c r="D217" s="491" t="s">
        <v>97</v>
      </c>
      <c r="E217" s="519">
        <v>1689.6000000000001</v>
      </c>
    </row>
    <row r="218" spans="1:5" s="492" customFormat="1" ht="14.25" customHeight="1">
      <c r="A218" s="489">
        <v>7</v>
      </c>
      <c r="B218" s="490"/>
      <c r="C218" s="493" t="s">
        <v>980</v>
      </c>
      <c r="D218" s="491" t="s">
        <v>92</v>
      </c>
      <c r="E218" s="518">
        <v>168.96000000000004</v>
      </c>
    </row>
    <row r="219" spans="1:5" s="492" customFormat="1" ht="14.25" customHeight="1">
      <c r="A219" s="489">
        <v>8</v>
      </c>
      <c r="B219" s="490"/>
      <c r="C219" s="493" t="s">
        <v>981</v>
      </c>
      <c r="D219" s="491" t="s">
        <v>408</v>
      </c>
      <c r="E219" s="518">
        <v>42.240000000000009</v>
      </c>
    </row>
    <row r="220" spans="1:5" s="492" customFormat="1" ht="14.25" customHeight="1">
      <c r="A220" s="489">
        <v>9</v>
      </c>
      <c r="B220" s="490"/>
      <c r="C220" s="493" t="s">
        <v>155</v>
      </c>
      <c r="D220" s="491" t="s">
        <v>125</v>
      </c>
      <c r="E220" s="518">
        <v>28.160000000000004</v>
      </c>
    </row>
    <row r="221" spans="1:5" ht="14.25" customHeight="1">
      <c r="A221" s="309"/>
      <c r="B221" s="310"/>
      <c r="C221" s="311" t="s">
        <v>1027</v>
      </c>
      <c r="D221" s="312"/>
      <c r="E221" s="508"/>
    </row>
    <row r="222" spans="1:5" s="492" customFormat="1" ht="14.25" customHeight="1">
      <c r="A222" s="489">
        <v>1</v>
      </c>
      <c r="B222" s="490" t="s">
        <v>61</v>
      </c>
      <c r="C222" s="331" t="s">
        <v>406</v>
      </c>
      <c r="D222" s="491" t="s">
        <v>97</v>
      </c>
      <c r="E222" s="506">
        <v>2</v>
      </c>
    </row>
    <row r="223" spans="1:5" s="492" customFormat="1" ht="14.25" customHeight="1">
      <c r="A223" s="489">
        <v>2</v>
      </c>
      <c r="B223" s="490"/>
      <c r="C223" s="493" t="s">
        <v>818</v>
      </c>
      <c r="D223" s="491" t="s">
        <v>97</v>
      </c>
      <c r="E223" s="506">
        <v>2</v>
      </c>
    </row>
    <row r="224" spans="1:5" s="492" customFormat="1" ht="14.25" customHeight="1">
      <c r="A224" s="489">
        <v>3</v>
      </c>
      <c r="B224" s="490"/>
      <c r="C224" s="493" t="s">
        <v>155</v>
      </c>
      <c r="D224" s="491" t="s">
        <v>203</v>
      </c>
      <c r="E224" s="506">
        <v>2</v>
      </c>
    </row>
    <row r="225" spans="1:5" ht="15.75" customHeight="1" thickBot="1">
      <c r="A225" s="45"/>
      <c r="B225" s="46"/>
      <c r="C225" s="47"/>
      <c r="D225" s="48"/>
      <c r="E225" s="509"/>
    </row>
    <row r="226" spans="1:5" ht="13.5" thickBot="1">
      <c r="A226" s="124"/>
      <c r="B226" s="125"/>
      <c r="C226" s="725" t="s">
        <v>65</v>
      </c>
      <c r="D226" s="726"/>
      <c r="E226" s="755"/>
    </row>
    <row r="227" spans="1:5" s="33" customFormat="1">
      <c r="A227" s="602"/>
      <c r="B227" s="606"/>
      <c r="C227" s="606"/>
      <c r="D227" s="606"/>
      <c r="E227" s="606"/>
    </row>
    <row r="228" spans="1:5" s="33" customFormat="1" ht="12.75" customHeight="1">
      <c r="C228" s="715" t="s">
        <v>1034</v>
      </c>
      <c r="D228" s="715"/>
      <c r="E228" s="715"/>
    </row>
    <row r="229" spans="1:5" s="33" customFormat="1" ht="12.75" customHeight="1">
      <c r="C229" s="712" t="s">
        <v>817</v>
      </c>
      <c r="D229" s="712"/>
      <c r="E229" s="712"/>
    </row>
    <row r="230" spans="1:5" s="33" customFormat="1" ht="12.75" customHeight="1">
      <c r="C230" s="713" t="s">
        <v>18</v>
      </c>
      <c r="D230" s="713"/>
      <c r="E230" s="713"/>
    </row>
    <row r="231" spans="1:5" s="33" customFormat="1" ht="12.75" customHeight="1">
      <c r="C231" s="603"/>
      <c r="D231" s="603"/>
      <c r="E231" s="603"/>
    </row>
    <row r="232" spans="1:5" ht="13.5" thickBot="1">
      <c r="A232" s="37"/>
      <c r="B232" s="37"/>
      <c r="C232" s="37"/>
      <c r="D232" s="37"/>
      <c r="E232" s="37"/>
    </row>
    <row r="233" spans="1:5" s="11" customFormat="1" ht="13.5" customHeight="1">
      <c r="A233" s="718" t="s">
        <v>1</v>
      </c>
      <c r="B233" s="718" t="s">
        <v>29</v>
      </c>
      <c r="C233" s="720" t="s">
        <v>30</v>
      </c>
      <c r="D233" s="718" t="s">
        <v>31</v>
      </c>
      <c r="E233" s="718" t="s">
        <v>32</v>
      </c>
    </row>
    <row r="234" spans="1:5" s="11" customFormat="1" ht="52.5" customHeight="1" thickBot="1">
      <c r="A234" s="719"/>
      <c r="B234" s="719"/>
      <c r="C234" s="721"/>
      <c r="D234" s="719"/>
      <c r="E234" s="719"/>
    </row>
    <row r="235" spans="1:5" s="11" customFormat="1" ht="13.5" thickBot="1">
      <c r="A235" s="156" t="s">
        <v>37</v>
      </c>
      <c r="B235" s="157" t="s">
        <v>38</v>
      </c>
      <c r="C235" s="158">
        <v>3</v>
      </c>
      <c r="D235" s="159">
        <v>4</v>
      </c>
      <c r="E235" s="514">
        <v>5</v>
      </c>
    </row>
    <row r="236" spans="1:5" ht="18.75" customHeight="1">
      <c r="A236" s="309"/>
      <c r="B236" s="310"/>
      <c r="C236" s="311" t="s">
        <v>1021</v>
      </c>
      <c r="D236" s="312"/>
      <c r="E236" s="508"/>
    </row>
    <row r="237" spans="1:5" s="169" customFormat="1" ht="39.75" customHeight="1">
      <c r="A237" s="464">
        <v>1</v>
      </c>
      <c r="B237" s="472" t="s">
        <v>61</v>
      </c>
      <c r="C237" s="438" t="s">
        <v>936</v>
      </c>
      <c r="D237" s="231" t="s">
        <v>125</v>
      </c>
      <c r="E237" s="513">
        <f>78.7*0.05</f>
        <v>3.9350000000000005</v>
      </c>
    </row>
    <row r="238" spans="1:5" ht="14.25" customHeight="1" thickBot="1">
      <c r="A238" s="45"/>
      <c r="B238" s="46"/>
      <c r="C238" s="47"/>
      <c r="D238" s="48"/>
      <c r="E238" s="509"/>
    </row>
    <row r="239" spans="1:5" ht="13.5" thickBot="1">
      <c r="A239" s="124"/>
      <c r="B239" s="125"/>
      <c r="C239" s="725" t="s">
        <v>65</v>
      </c>
      <c r="D239" s="726"/>
      <c r="E239" s="755"/>
    </row>
    <row r="240" spans="1:5" s="33" customFormat="1" ht="13.5" customHeight="1">
      <c r="A240" s="602"/>
      <c r="B240" s="606"/>
      <c r="C240" s="606"/>
      <c r="D240" s="606"/>
      <c r="E240" s="606"/>
    </row>
    <row r="241" spans="1:5" s="33" customFormat="1" ht="12.75" customHeight="1">
      <c r="C241" s="715" t="s">
        <v>1035</v>
      </c>
      <c r="D241" s="715"/>
      <c r="E241" s="715"/>
    </row>
    <row r="242" spans="1:5" s="33" customFormat="1" ht="12.75" customHeight="1">
      <c r="C242" s="712" t="s">
        <v>847</v>
      </c>
      <c r="D242" s="712"/>
      <c r="E242" s="712"/>
    </row>
    <row r="243" spans="1:5" s="33" customFormat="1" ht="12.75" customHeight="1">
      <c r="C243" s="713" t="s">
        <v>18</v>
      </c>
      <c r="D243" s="713"/>
      <c r="E243" s="713"/>
    </row>
    <row r="244" spans="1:5" s="33" customFormat="1" ht="12.75" customHeight="1">
      <c r="C244" s="603"/>
      <c r="D244" s="603"/>
      <c r="E244" s="603"/>
    </row>
    <row r="245" spans="1:5" ht="13.5" thickBot="1">
      <c r="A245" s="37"/>
      <c r="B245" s="37"/>
      <c r="C245" s="37"/>
      <c r="D245" s="37"/>
      <c r="E245" s="37"/>
    </row>
    <row r="246" spans="1:5" s="11" customFormat="1" ht="13.5" customHeight="1">
      <c r="A246" s="718" t="s">
        <v>1</v>
      </c>
      <c r="B246" s="718" t="s">
        <v>29</v>
      </c>
      <c r="C246" s="720" t="s">
        <v>30</v>
      </c>
      <c r="D246" s="718" t="s">
        <v>31</v>
      </c>
      <c r="E246" s="718" t="s">
        <v>32</v>
      </c>
    </row>
    <row r="247" spans="1:5" s="11" customFormat="1" ht="48.75" customHeight="1" thickBot="1">
      <c r="A247" s="719"/>
      <c r="B247" s="719"/>
      <c r="C247" s="721"/>
      <c r="D247" s="719"/>
      <c r="E247" s="719"/>
    </row>
    <row r="248" spans="1:5" s="11" customFormat="1" ht="13.5" thickBot="1">
      <c r="A248" s="14" t="s">
        <v>37</v>
      </c>
      <c r="B248" s="15" t="s">
        <v>38</v>
      </c>
      <c r="C248" s="16">
        <v>3</v>
      </c>
      <c r="D248" s="17">
        <v>4</v>
      </c>
      <c r="E248" s="504">
        <v>5</v>
      </c>
    </row>
    <row r="249" spans="1:5" ht="18.75" customHeight="1">
      <c r="A249" s="39"/>
      <c r="B249" s="40"/>
      <c r="C249" s="101" t="s">
        <v>850</v>
      </c>
      <c r="D249" s="41"/>
      <c r="E249" s="505">
        <v>350</v>
      </c>
    </row>
    <row r="250" spans="1:5" s="492" customFormat="1" ht="28.5" customHeight="1">
      <c r="A250" s="489">
        <v>1</v>
      </c>
      <c r="B250" s="490" t="s">
        <v>61</v>
      </c>
      <c r="C250" s="331" t="s">
        <v>851</v>
      </c>
      <c r="D250" s="491" t="s">
        <v>97</v>
      </c>
      <c r="E250" s="506">
        <v>1</v>
      </c>
    </row>
    <row r="251" spans="1:5" s="492" customFormat="1" ht="39" customHeight="1">
      <c r="A251" s="489">
        <v>2</v>
      </c>
      <c r="B251" s="490" t="s">
        <v>61</v>
      </c>
      <c r="C251" s="494" t="s">
        <v>852</v>
      </c>
      <c r="D251" s="491" t="s">
        <v>97</v>
      </c>
      <c r="E251" s="506">
        <v>1</v>
      </c>
    </row>
    <row r="252" spans="1:5" s="492" customFormat="1" ht="42" customHeight="1">
      <c r="A252" s="489">
        <v>3</v>
      </c>
      <c r="B252" s="490" t="s">
        <v>61</v>
      </c>
      <c r="C252" s="494" t="s">
        <v>853</v>
      </c>
      <c r="D252" s="491" t="s">
        <v>97</v>
      </c>
      <c r="E252" s="506">
        <v>3</v>
      </c>
    </row>
    <row r="253" spans="1:5" s="360" customFormat="1">
      <c r="A253" s="489">
        <v>4</v>
      </c>
      <c r="B253" s="490" t="s">
        <v>61</v>
      </c>
      <c r="C253" s="20" t="s">
        <v>857</v>
      </c>
      <c r="D253" s="369" t="s">
        <v>92</v>
      </c>
      <c r="E253" s="520">
        <f>E251*5.4+E252*4.7</f>
        <v>19.5</v>
      </c>
    </row>
    <row r="254" spans="1:5" s="360" customFormat="1">
      <c r="A254" s="489">
        <v>5</v>
      </c>
      <c r="B254" s="490" t="s">
        <v>61</v>
      </c>
      <c r="C254" s="20" t="s">
        <v>858</v>
      </c>
      <c r="D254" s="369" t="s">
        <v>92</v>
      </c>
      <c r="E254" s="520">
        <f>E253</f>
        <v>19.5</v>
      </c>
    </row>
    <row r="255" spans="1:5" s="360" customFormat="1">
      <c r="A255" s="489">
        <v>6</v>
      </c>
      <c r="B255" s="490" t="s">
        <v>61</v>
      </c>
      <c r="C255" s="20" t="s">
        <v>854</v>
      </c>
      <c r="D255" s="369" t="s">
        <v>92</v>
      </c>
      <c r="E255" s="520">
        <f>E254</f>
        <v>19.5</v>
      </c>
    </row>
    <row r="256" spans="1:5" s="360" customFormat="1">
      <c r="A256" s="489">
        <v>7</v>
      </c>
      <c r="B256" s="490" t="s">
        <v>61</v>
      </c>
      <c r="C256" s="20" t="s">
        <v>855</v>
      </c>
      <c r="D256" s="369" t="s">
        <v>92</v>
      </c>
      <c r="E256" s="520">
        <f>E251*0.9+E250*2*0.9</f>
        <v>2.7</v>
      </c>
    </row>
    <row r="257" spans="1:5" s="360" customFormat="1">
      <c r="A257" s="489">
        <v>8</v>
      </c>
      <c r="B257" s="490" t="s">
        <v>61</v>
      </c>
      <c r="C257" s="20" t="s">
        <v>856</v>
      </c>
      <c r="D257" s="369" t="s">
        <v>92</v>
      </c>
      <c r="E257" s="520">
        <f>E256-2*0.9</f>
        <v>0.90000000000000013</v>
      </c>
    </row>
    <row r="258" spans="1:5" s="360" customFormat="1">
      <c r="A258" s="489">
        <v>9</v>
      </c>
      <c r="B258" s="490" t="s">
        <v>61</v>
      </c>
      <c r="C258" s="230" t="s">
        <v>155</v>
      </c>
      <c r="D258" s="369" t="s">
        <v>109</v>
      </c>
      <c r="E258" s="521">
        <f>SUM(E250:E252)</f>
        <v>5</v>
      </c>
    </row>
    <row r="259" spans="1:5" ht="18.75" customHeight="1">
      <c r="A259" s="309"/>
      <c r="B259" s="310"/>
      <c r="C259" s="311" t="s">
        <v>1028</v>
      </c>
      <c r="D259" s="312"/>
      <c r="E259" s="508"/>
    </row>
    <row r="260" spans="1:5" s="492" customFormat="1" ht="39.75" customHeight="1">
      <c r="A260" s="489">
        <v>1</v>
      </c>
      <c r="B260" s="490" t="s">
        <v>61</v>
      </c>
      <c r="C260" s="494" t="s">
        <v>859</v>
      </c>
      <c r="D260" s="491" t="s">
        <v>97</v>
      </c>
      <c r="E260" s="506">
        <v>3</v>
      </c>
    </row>
    <row r="261" spans="1:5" s="492" customFormat="1" ht="39" customHeight="1">
      <c r="A261" s="489">
        <v>2</v>
      </c>
      <c r="B261" s="490" t="s">
        <v>61</v>
      </c>
      <c r="C261" s="494" t="s">
        <v>860</v>
      </c>
      <c r="D261" s="491" t="s">
        <v>97</v>
      </c>
      <c r="E261" s="506">
        <v>2</v>
      </c>
    </row>
    <row r="262" spans="1:5" s="492" customFormat="1" ht="39.75" customHeight="1">
      <c r="A262" s="489">
        <v>3</v>
      </c>
      <c r="B262" s="490" t="s">
        <v>61</v>
      </c>
      <c r="C262" s="494" t="s">
        <v>861</v>
      </c>
      <c r="D262" s="491" t="s">
        <v>97</v>
      </c>
      <c r="E262" s="506">
        <v>4</v>
      </c>
    </row>
    <row r="263" spans="1:5" s="492" customFormat="1" ht="54" customHeight="1">
      <c r="A263" s="489">
        <v>4</v>
      </c>
      <c r="B263" s="490" t="s">
        <v>61</v>
      </c>
      <c r="C263" s="494" t="s">
        <v>862</v>
      </c>
      <c r="D263" s="491" t="s">
        <v>97</v>
      </c>
      <c r="E263" s="506">
        <v>1</v>
      </c>
    </row>
    <row r="264" spans="1:5" s="492" customFormat="1" ht="14.25" customHeight="1">
      <c r="A264" s="489">
        <v>5</v>
      </c>
      <c r="B264" s="490" t="s">
        <v>61</v>
      </c>
      <c r="C264" s="494" t="s">
        <v>863</v>
      </c>
      <c r="D264" s="491" t="s">
        <v>92</v>
      </c>
      <c r="E264" s="506">
        <f>10*5.2</f>
        <v>52</v>
      </c>
    </row>
    <row r="265" spans="1:5" s="360" customFormat="1">
      <c r="A265" s="489">
        <v>6</v>
      </c>
      <c r="B265" s="490" t="s">
        <v>61</v>
      </c>
      <c r="C265" s="230" t="s">
        <v>155</v>
      </c>
      <c r="D265" s="369" t="s">
        <v>109</v>
      </c>
      <c r="E265" s="521">
        <f>SUM(E260:E263)</f>
        <v>10</v>
      </c>
    </row>
    <row r="266" spans="1:5" ht="14.25" customHeight="1" thickBot="1">
      <c r="A266" s="45"/>
      <c r="B266" s="46"/>
      <c r="C266" s="47"/>
      <c r="D266" s="48"/>
      <c r="E266" s="509"/>
    </row>
    <row r="267" spans="1:5" ht="13.5" thickBot="1">
      <c r="A267" s="124"/>
      <c r="B267" s="125"/>
      <c r="C267" s="725" t="s">
        <v>65</v>
      </c>
      <c r="D267" s="726"/>
      <c r="E267" s="755"/>
    </row>
    <row r="268" spans="1:5" s="33" customFormat="1" ht="13.5" customHeight="1">
      <c r="A268" s="602"/>
      <c r="B268" s="606"/>
      <c r="C268" s="606"/>
      <c r="D268" s="606"/>
      <c r="E268" s="606"/>
    </row>
    <row r="269" spans="1:5" s="33" customFormat="1" ht="12.75" customHeight="1">
      <c r="C269" s="715" t="s">
        <v>1036</v>
      </c>
      <c r="D269" s="715"/>
      <c r="E269" s="715"/>
    </row>
    <row r="270" spans="1:5" s="33" customFormat="1" ht="12.75" customHeight="1">
      <c r="C270" s="712" t="s">
        <v>865</v>
      </c>
      <c r="D270" s="712"/>
      <c r="E270" s="712"/>
    </row>
    <row r="271" spans="1:5" s="33" customFormat="1" ht="12.75" customHeight="1">
      <c r="C271" s="713" t="s">
        <v>18</v>
      </c>
      <c r="D271" s="713"/>
      <c r="E271" s="713"/>
    </row>
    <row r="272" spans="1:5">
      <c r="A272" s="37"/>
      <c r="B272" s="37"/>
      <c r="C272" s="37"/>
      <c r="D272" s="37"/>
      <c r="E272" s="37"/>
    </row>
    <row r="273" spans="1:5" ht="5.25" customHeight="1" thickBot="1">
      <c r="A273" s="37"/>
      <c r="B273" s="37"/>
      <c r="C273" s="37"/>
      <c r="D273" s="37"/>
      <c r="E273" s="37"/>
    </row>
    <row r="274" spans="1:5" s="11" customFormat="1" ht="13.5" customHeight="1">
      <c r="A274" s="718" t="s">
        <v>1</v>
      </c>
      <c r="B274" s="718" t="s">
        <v>29</v>
      </c>
      <c r="C274" s="720" t="s">
        <v>30</v>
      </c>
      <c r="D274" s="718" t="s">
        <v>31</v>
      </c>
      <c r="E274" s="718" t="s">
        <v>32</v>
      </c>
    </row>
    <row r="275" spans="1:5" s="11" customFormat="1" ht="60.75" customHeight="1" thickBot="1">
      <c r="A275" s="719"/>
      <c r="B275" s="719"/>
      <c r="C275" s="721"/>
      <c r="D275" s="719"/>
      <c r="E275" s="719"/>
    </row>
    <row r="276" spans="1:5" s="11" customFormat="1" ht="13.5" thickBot="1">
      <c r="A276" s="14" t="s">
        <v>37</v>
      </c>
      <c r="B276" s="15" t="s">
        <v>38</v>
      </c>
      <c r="C276" s="16">
        <v>3</v>
      </c>
      <c r="D276" s="17">
        <v>4</v>
      </c>
      <c r="E276" s="504">
        <v>5</v>
      </c>
    </row>
    <row r="277" spans="1:5" ht="18.75" customHeight="1">
      <c r="A277" s="39"/>
      <c r="B277" s="40"/>
      <c r="C277" s="101" t="s">
        <v>868</v>
      </c>
      <c r="D277" s="41"/>
      <c r="E277" s="505"/>
    </row>
    <row r="278" spans="1:5" s="492" customFormat="1" ht="24" customHeight="1">
      <c r="A278" s="489">
        <v>1</v>
      </c>
      <c r="B278" s="490" t="s">
        <v>61</v>
      </c>
      <c r="C278" s="331" t="s">
        <v>867</v>
      </c>
      <c r="D278" s="491" t="s">
        <v>97</v>
      </c>
      <c r="E278" s="506">
        <v>1</v>
      </c>
    </row>
    <row r="279" spans="1:5" ht="15" customHeight="1">
      <c r="A279" s="479"/>
      <c r="B279" s="51"/>
      <c r="C279" s="477" t="s">
        <v>908</v>
      </c>
      <c r="D279" s="473"/>
      <c r="E279" s="522"/>
    </row>
    <row r="280" spans="1:5" s="360" customFormat="1" ht="33.75" customHeight="1">
      <c r="A280" s="474">
        <v>1</v>
      </c>
      <c r="B280" s="369" t="s">
        <v>61</v>
      </c>
      <c r="C280" s="230" t="s">
        <v>923</v>
      </c>
      <c r="D280" s="369" t="s">
        <v>125</v>
      </c>
      <c r="E280" s="335">
        <f>(13.1*7.41)*0.2</f>
        <v>19.414200000000001</v>
      </c>
    </row>
    <row r="281" spans="1:5" s="360" customFormat="1">
      <c r="A281" s="474">
        <v>2</v>
      </c>
      <c r="B281" s="369"/>
      <c r="C281" s="458" t="s">
        <v>404</v>
      </c>
      <c r="D281" s="369" t="s">
        <v>165</v>
      </c>
      <c r="E281" s="335">
        <f>E280*0.03</f>
        <v>0.582426</v>
      </c>
    </row>
    <row r="282" spans="1:5" s="360" customFormat="1">
      <c r="A282" s="474">
        <v>3</v>
      </c>
      <c r="B282" s="369" t="s">
        <v>61</v>
      </c>
      <c r="C282" s="230" t="s">
        <v>909</v>
      </c>
      <c r="D282" s="369" t="s">
        <v>125</v>
      </c>
      <c r="E282" s="335">
        <f>13.1*7.41</f>
        <v>97.070999999999998</v>
      </c>
    </row>
    <row r="283" spans="1:5" s="360" customFormat="1">
      <c r="A283" s="474">
        <v>4</v>
      </c>
      <c r="B283" s="369"/>
      <c r="C283" s="458" t="s">
        <v>910</v>
      </c>
      <c r="D283" s="369" t="s">
        <v>125</v>
      </c>
      <c r="E283" s="335">
        <f>E282*1.03</f>
        <v>99.983130000000003</v>
      </c>
    </row>
    <row r="284" spans="1:5" s="360" customFormat="1">
      <c r="A284" s="474">
        <v>5</v>
      </c>
      <c r="B284" s="369"/>
      <c r="C284" s="458" t="s">
        <v>937</v>
      </c>
      <c r="D284" s="369" t="s">
        <v>125</v>
      </c>
      <c r="E284" s="335">
        <f>E282*1.03</f>
        <v>99.983130000000003</v>
      </c>
    </row>
    <row r="285" spans="1:5" s="360" customFormat="1" ht="25.5">
      <c r="A285" s="474">
        <v>6</v>
      </c>
      <c r="B285" s="369"/>
      <c r="C285" s="458" t="s">
        <v>911</v>
      </c>
      <c r="D285" s="369" t="s">
        <v>92</v>
      </c>
      <c r="E285" s="335">
        <f>13.1*2+7.41*2</f>
        <v>41.019999999999996</v>
      </c>
    </row>
    <row r="286" spans="1:5" s="360" customFormat="1">
      <c r="A286" s="474">
        <v>7</v>
      </c>
      <c r="B286" s="369"/>
      <c r="C286" s="458" t="s">
        <v>922</v>
      </c>
      <c r="D286" s="369" t="s">
        <v>165</v>
      </c>
      <c r="E286" s="335">
        <f>E282*0.07</f>
        <v>6.7949700000000002</v>
      </c>
    </row>
    <row r="287" spans="1:5" s="360" customFormat="1" ht="13.5" customHeight="1">
      <c r="A287" s="474">
        <v>8</v>
      </c>
      <c r="B287" s="369"/>
      <c r="C287" s="458" t="s">
        <v>912</v>
      </c>
      <c r="D287" s="369" t="s">
        <v>97</v>
      </c>
      <c r="E287" s="335">
        <f>ROUND(E282*3,0)</f>
        <v>291</v>
      </c>
    </row>
    <row r="288" spans="1:5" s="360" customFormat="1" ht="13.5" customHeight="1">
      <c r="A288" s="474">
        <v>9</v>
      </c>
      <c r="B288" s="369"/>
      <c r="C288" s="458" t="s">
        <v>913</v>
      </c>
      <c r="D288" s="369" t="s">
        <v>125</v>
      </c>
      <c r="E288" s="336">
        <f>E282</f>
        <v>97.070999999999998</v>
      </c>
    </row>
    <row r="289" spans="1:5" ht="13.5" customHeight="1">
      <c r="A289" s="479"/>
      <c r="B289" s="51"/>
      <c r="C289" s="477" t="s">
        <v>914</v>
      </c>
      <c r="D289" s="473"/>
      <c r="E289" s="522"/>
    </row>
    <row r="290" spans="1:5" s="360" customFormat="1" ht="13.5" customHeight="1">
      <c r="A290" s="474">
        <v>1</v>
      </c>
      <c r="B290" s="369" t="s">
        <v>61</v>
      </c>
      <c r="C290" s="230" t="s">
        <v>915</v>
      </c>
      <c r="D290" s="369" t="s">
        <v>125</v>
      </c>
      <c r="E290" s="335">
        <f>E282</f>
        <v>97.070999999999998</v>
      </c>
    </row>
    <row r="291" spans="1:5" s="360" customFormat="1" ht="25.5">
      <c r="A291" s="474">
        <v>2</v>
      </c>
      <c r="B291" s="369"/>
      <c r="C291" s="458" t="s">
        <v>916</v>
      </c>
      <c r="D291" s="369" t="s">
        <v>125</v>
      </c>
      <c r="E291" s="335">
        <f>E290*1.12</f>
        <v>108.71952</v>
      </c>
    </row>
    <row r="292" spans="1:5" s="360" customFormat="1" ht="25.5">
      <c r="A292" s="474">
        <v>3</v>
      </c>
      <c r="B292" s="369"/>
      <c r="C292" s="458" t="s">
        <v>917</v>
      </c>
      <c r="D292" s="369" t="s">
        <v>125</v>
      </c>
      <c r="E292" s="335">
        <f>E291</f>
        <v>108.71952</v>
      </c>
    </row>
    <row r="293" spans="1:5" s="360" customFormat="1">
      <c r="A293" s="474">
        <v>4</v>
      </c>
      <c r="B293" s="369"/>
      <c r="C293" s="458" t="s">
        <v>918</v>
      </c>
      <c r="D293" s="369" t="s">
        <v>408</v>
      </c>
      <c r="E293" s="335">
        <f>E290*0.1</f>
        <v>9.7071000000000005</v>
      </c>
    </row>
    <row r="294" spans="1:5" s="360" customFormat="1">
      <c r="A294" s="474">
        <v>5</v>
      </c>
      <c r="B294" s="369"/>
      <c r="C294" s="458" t="s">
        <v>919</v>
      </c>
      <c r="D294" s="369" t="s">
        <v>97</v>
      </c>
      <c r="E294" s="335">
        <v>2</v>
      </c>
    </row>
    <row r="295" spans="1:5" s="360" customFormat="1">
      <c r="A295" s="474">
        <v>6</v>
      </c>
      <c r="B295" s="369"/>
      <c r="C295" s="458" t="s">
        <v>920</v>
      </c>
      <c r="D295" s="369" t="s">
        <v>921</v>
      </c>
      <c r="E295" s="335">
        <f>ROUND(E290/35,0)</f>
        <v>3</v>
      </c>
    </row>
    <row r="296" spans="1:5" s="360" customFormat="1">
      <c r="A296" s="474">
        <v>7</v>
      </c>
      <c r="B296" s="369"/>
      <c r="C296" s="458" t="s">
        <v>913</v>
      </c>
      <c r="D296" s="369" t="s">
        <v>125</v>
      </c>
      <c r="E296" s="335">
        <f>E290</f>
        <v>97.070999999999998</v>
      </c>
    </row>
    <row r="297" spans="1:5" ht="13.5" customHeight="1">
      <c r="A297" s="479"/>
      <c r="B297" s="51"/>
      <c r="C297" s="477" t="s">
        <v>934</v>
      </c>
      <c r="D297" s="473"/>
      <c r="E297" s="522"/>
    </row>
    <row r="298" spans="1:5" s="360" customFormat="1">
      <c r="A298" s="474">
        <v>1</v>
      </c>
      <c r="B298" s="369" t="s">
        <v>61</v>
      </c>
      <c r="C298" s="230" t="s">
        <v>924</v>
      </c>
      <c r="D298" s="369" t="s">
        <v>92</v>
      </c>
      <c r="E298" s="335">
        <v>26</v>
      </c>
    </row>
    <row r="299" spans="1:5" s="360" customFormat="1">
      <c r="A299" s="474">
        <v>2</v>
      </c>
      <c r="B299" s="369"/>
      <c r="C299" s="458" t="s">
        <v>925</v>
      </c>
      <c r="D299" s="369" t="s">
        <v>125</v>
      </c>
      <c r="E299" s="335">
        <f>E298*0.826*1.1</f>
        <v>23.6236</v>
      </c>
    </row>
    <row r="300" spans="1:5" s="360" customFormat="1">
      <c r="A300" s="474">
        <v>3</v>
      </c>
      <c r="B300" s="369"/>
      <c r="C300" s="458" t="s">
        <v>926</v>
      </c>
      <c r="D300" s="369" t="s">
        <v>97</v>
      </c>
      <c r="E300" s="335">
        <f>ROUND(E298*5,0)</f>
        <v>130</v>
      </c>
    </row>
    <row r="301" spans="1:5" s="360" customFormat="1">
      <c r="A301" s="474">
        <v>4</v>
      </c>
      <c r="B301" s="369"/>
      <c r="C301" s="458" t="s">
        <v>927</v>
      </c>
      <c r="D301" s="369" t="s">
        <v>408</v>
      </c>
      <c r="E301" s="335">
        <f>E298*6*0.826*1.1</f>
        <v>141.74160000000001</v>
      </c>
    </row>
    <row r="302" spans="1:5" s="360" customFormat="1" ht="25.5">
      <c r="A302" s="474">
        <v>5</v>
      </c>
      <c r="B302" s="369"/>
      <c r="C302" s="458" t="s">
        <v>916</v>
      </c>
      <c r="D302" s="369" t="s">
        <v>125</v>
      </c>
      <c r="E302" s="335">
        <f>E298*1.15*(0.826+0.58)</f>
        <v>42.039399999999993</v>
      </c>
    </row>
    <row r="303" spans="1:5" s="360" customFormat="1" ht="25.5">
      <c r="A303" s="474">
        <v>6</v>
      </c>
      <c r="B303" s="369"/>
      <c r="C303" s="458" t="s">
        <v>917</v>
      </c>
      <c r="D303" s="369" t="s">
        <v>125</v>
      </c>
      <c r="E303" s="335">
        <f>E302</f>
        <v>42.039399999999993</v>
      </c>
    </row>
    <row r="304" spans="1:5" s="360" customFormat="1">
      <c r="A304" s="474">
        <v>7</v>
      </c>
      <c r="B304" s="369"/>
      <c r="C304" s="458" t="s">
        <v>928</v>
      </c>
      <c r="D304" s="369" t="s">
        <v>408</v>
      </c>
      <c r="E304" s="335">
        <f>E298*0.2*(0.826+0.58)</f>
        <v>7.3111999999999995</v>
      </c>
    </row>
    <row r="305" spans="1:5" s="360" customFormat="1">
      <c r="A305" s="474">
        <v>8</v>
      </c>
      <c r="B305" s="369"/>
      <c r="C305" s="458" t="s">
        <v>920</v>
      </c>
      <c r="D305" s="369" t="s">
        <v>921</v>
      </c>
      <c r="E305" s="335">
        <f>ROUND(E298*(0.826+0.58)/35,0)</f>
        <v>1</v>
      </c>
    </row>
    <row r="306" spans="1:5" s="360" customFormat="1">
      <c r="A306" s="474">
        <v>9</v>
      </c>
      <c r="B306" s="369"/>
      <c r="C306" s="458" t="s">
        <v>929</v>
      </c>
      <c r="D306" s="369" t="s">
        <v>165</v>
      </c>
      <c r="E306" s="335">
        <f>E298*0.05*0.075*1.1*1.5</f>
        <v>0.16087500000000002</v>
      </c>
    </row>
    <row r="307" spans="1:5" s="360" customFormat="1">
      <c r="A307" s="474">
        <v>10</v>
      </c>
      <c r="B307" s="369"/>
      <c r="C307" s="458" t="s">
        <v>930</v>
      </c>
      <c r="D307" s="369" t="s">
        <v>165</v>
      </c>
      <c r="E307" s="335">
        <f>E298*0.025*0.125*1.1*1.5</f>
        <v>0.13406250000000003</v>
      </c>
    </row>
    <row r="308" spans="1:5" s="360" customFormat="1">
      <c r="A308" s="474">
        <v>11</v>
      </c>
      <c r="B308" s="369"/>
      <c r="C308" s="458" t="s">
        <v>931</v>
      </c>
      <c r="D308" s="369" t="s">
        <v>125</v>
      </c>
      <c r="E308" s="335">
        <f>E298*(0.826+0.58)*1.15</f>
        <v>42.039399999999993</v>
      </c>
    </row>
    <row r="309" spans="1:5" s="360" customFormat="1">
      <c r="A309" s="474">
        <v>12</v>
      </c>
      <c r="B309" s="369"/>
      <c r="C309" s="458" t="s">
        <v>932</v>
      </c>
      <c r="D309" s="369" t="s">
        <v>109</v>
      </c>
      <c r="E309" s="335">
        <f>E305</f>
        <v>1</v>
      </c>
    </row>
    <row r="310" spans="1:5" s="360" customFormat="1">
      <c r="A310" s="474">
        <v>13</v>
      </c>
      <c r="B310" s="369"/>
      <c r="C310" s="458" t="s">
        <v>935</v>
      </c>
      <c r="D310" s="369" t="s">
        <v>92</v>
      </c>
      <c r="E310" s="335">
        <f>E298*1.1</f>
        <v>28.6</v>
      </c>
    </row>
    <row r="311" spans="1:5" s="360" customFormat="1">
      <c r="A311" s="474">
        <v>14</v>
      </c>
      <c r="B311" s="369"/>
      <c r="C311" s="458" t="s">
        <v>933</v>
      </c>
      <c r="D311" s="369" t="s">
        <v>109</v>
      </c>
      <c r="E311" s="336">
        <f>E298</f>
        <v>26</v>
      </c>
    </row>
    <row r="312" spans="1:5" ht="6.75" customHeight="1" thickBot="1">
      <c r="A312" s="45"/>
      <c r="B312" s="46"/>
      <c r="C312" s="47"/>
      <c r="D312" s="48"/>
      <c r="E312" s="509"/>
    </row>
    <row r="313" spans="1:5" ht="13.5" thickBot="1">
      <c r="A313" s="124"/>
      <c r="B313" s="125"/>
      <c r="C313" s="725" t="s">
        <v>65</v>
      </c>
      <c r="D313" s="726"/>
      <c r="E313" s="755"/>
    </row>
    <row r="314" spans="1:5" s="33" customFormat="1" ht="13.5" customHeight="1">
      <c r="A314" s="602"/>
      <c r="B314" s="606"/>
      <c r="C314" s="606"/>
      <c r="D314" s="606"/>
      <c r="E314" s="606"/>
    </row>
    <row r="315" spans="1:5" s="33" customFormat="1" ht="12.75" customHeight="1">
      <c r="C315" s="715" t="s">
        <v>1037</v>
      </c>
      <c r="D315" s="715"/>
      <c r="E315" s="715"/>
    </row>
    <row r="316" spans="1:5" s="33" customFormat="1" ht="12.75" customHeight="1">
      <c r="C316" s="712" t="s">
        <v>870</v>
      </c>
      <c r="D316" s="712"/>
      <c r="E316" s="712"/>
    </row>
    <row r="317" spans="1:5" s="33" customFormat="1" ht="12.75" customHeight="1">
      <c r="C317" s="713" t="s">
        <v>18</v>
      </c>
      <c r="D317" s="713"/>
      <c r="E317" s="713"/>
    </row>
    <row r="318" spans="1:5" ht="13.5" thickBot="1">
      <c r="A318" s="37"/>
      <c r="B318" s="37"/>
      <c r="C318" s="37"/>
      <c r="D318" s="37"/>
      <c r="E318" s="37"/>
    </row>
    <row r="319" spans="1:5" s="11" customFormat="1" ht="13.5" customHeight="1">
      <c r="A319" s="718" t="s">
        <v>1</v>
      </c>
      <c r="B319" s="718" t="s">
        <v>29</v>
      </c>
      <c r="C319" s="720" t="s">
        <v>30</v>
      </c>
      <c r="D319" s="718" t="s">
        <v>31</v>
      </c>
      <c r="E319" s="718" t="s">
        <v>32</v>
      </c>
    </row>
    <row r="320" spans="1:5" s="11" customFormat="1" ht="69.75" customHeight="1" thickBot="1">
      <c r="A320" s="719"/>
      <c r="B320" s="719"/>
      <c r="C320" s="721"/>
      <c r="D320" s="719"/>
      <c r="E320" s="719"/>
    </row>
    <row r="321" spans="1:5" s="11" customFormat="1" ht="13.5" thickBot="1">
      <c r="A321" s="14" t="s">
        <v>37</v>
      </c>
      <c r="B321" s="15" t="s">
        <v>38</v>
      </c>
      <c r="C321" s="16">
        <v>3</v>
      </c>
      <c r="D321" s="17">
        <v>4</v>
      </c>
      <c r="E321" s="504">
        <v>5</v>
      </c>
    </row>
    <row r="322" spans="1:5" ht="13.5" customHeight="1">
      <c r="A322" s="39"/>
      <c r="B322" s="40"/>
      <c r="C322" s="101" t="s">
        <v>894</v>
      </c>
      <c r="D322" s="41"/>
      <c r="E322" s="505"/>
    </row>
    <row r="323" spans="1:5" s="360" customFormat="1" ht="25.5">
      <c r="A323" s="474">
        <v>1</v>
      </c>
      <c r="B323" s="369" t="s">
        <v>61</v>
      </c>
      <c r="C323" s="20" t="s">
        <v>895</v>
      </c>
      <c r="D323" s="369" t="s">
        <v>92</v>
      </c>
      <c r="E323" s="520">
        <v>32.25</v>
      </c>
    </row>
    <row r="324" spans="1:5" s="360" customFormat="1">
      <c r="A324" s="474">
        <v>2</v>
      </c>
      <c r="B324" s="369" t="s">
        <v>61</v>
      </c>
      <c r="C324" s="20" t="s">
        <v>896</v>
      </c>
      <c r="D324" s="369" t="s">
        <v>125</v>
      </c>
      <c r="E324" s="520">
        <v>40.3125</v>
      </c>
    </row>
    <row r="325" spans="1:5" s="360" customFormat="1" ht="25.5">
      <c r="A325" s="474">
        <v>3</v>
      </c>
      <c r="B325" s="369" t="s">
        <v>61</v>
      </c>
      <c r="C325" s="20" t="s">
        <v>897</v>
      </c>
      <c r="D325" s="369" t="s">
        <v>125</v>
      </c>
      <c r="E325" s="520">
        <v>40.3125</v>
      </c>
    </row>
    <row r="326" spans="1:5" s="360" customFormat="1" ht="13.5" customHeight="1">
      <c r="A326" s="474">
        <v>4</v>
      </c>
      <c r="B326" s="369"/>
      <c r="C326" s="481" t="s">
        <v>885</v>
      </c>
      <c r="D326" s="369" t="s">
        <v>886</v>
      </c>
      <c r="E326" s="520">
        <v>4.8374999999999995</v>
      </c>
    </row>
    <row r="327" spans="1:5" s="360" customFormat="1" ht="13.5" customHeight="1">
      <c r="A327" s="474">
        <v>5</v>
      </c>
      <c r="B327" s="369"/>
      <c r="C327" s="481" t="s">
        <v>898</v>
      </c>
      <c r="D327" s="369" t="s">
        <v>899</v>
      </c>
      <c r="E327" s="520">
        <v>201.5625</v>
      </c>
    </row>
    <row r="328" spans="1:5" s="360" customFormat="1" ht="13.5" customHeight="1">
      <c r="A328" s="474">
        <v>6</v>
      </c>
      <c r="B328" s="369" t="s">
        <v>61</v>
      </c>
      <c r="C328" s="20" t="s">
        <v>900</v>
      </c>
      <c r="D328" s="369" t="s">
        <v>125</v>
      </c>
      <c r="E328" s="520">
        <v>40.3125</v>
      </c>
    </row>
    <row r="329" spans="1:5" s="360" customFormat="1" ht="13.5" customHeight="1">
      <c r="A329" s="474">
        <v>7</v>
      </c>
      <c r="B329" s="369"/>
      <c r="C329" s="481" t="s">
        <v>898</v>
      </c>
      <c r="D329" s="369" t="s">
        <v>408</v>
      </c>
      <c r="E329" s="520">
        <v>201.5625</v>
      </c>
    </row>
    <row r="330" spans="1:5" s="360" customFormat="1" ht="13.5" customHeight="1">
      <c r="A330" s="474">
        <v>8</v>
      </c>
      <c r="B330" s="369"/>
      <c r="C330" s="481" t="s">
        <v>901</v>
      </c>
      <c r="D330" s="369" t="s">
        <v>97</v>
      </c>
      <c r="E330" s="520">
        <v>222</v>
      </c>
    </row>
    <row r="331" spans="1:5" s="360" customFormat="1" ht="13.5" customHeight="1">
      <c r="A331" s="474">
        <v>9</v>
      </c>
      <c r="B331" s="369"/>
      <c r="C331" s="481" t="s">
        <v>902</v>
      </c>
      <c r="D331" s="369" t="s">
        <v>125</v>
      </c>
      <c r="E331" s="520">
        <v>41.118749999999999</v>
      </c>
    </row>
    <row r="332" spans="1:5" s="360" customFormat="1" ht="13.5" customHeight="1">
      <c r="A332" s="474">
        <v>10</v>
      </c>
      <c r="B332" s="369" t="s">
        <v>61</v>
      </c>
      <c r="C332" s="20" t="s">
        <v>903</v>
      </c>
      <c r="D332" s="369" t="s">
        <v>125</v>
      </c>
      <c r="E332" s="520">
        <v>40.3125</v>
      </c>
    </row>
    <row r="333" spans="1:5" s="360" customFormat="1" ht="13.5" customHeight="1">
      <c r="A333" s="474">
        <v>11</v>
      </c>
      <c r="B333" s="369"/>
      <c r="C333" s="481" t="s">
        <v>885</v>
      </c>
      <c r="D333" s="369" t="s">
        <v>886</v>
      </c>
      <c r="E333" s="520">
        <v>4.8374999999999995</v>
      </c>
    </row>
    <row r="334" spans="1:5" s="360" customFormat="1" ht="13.5" customHeight="1">
      <c r="A334" s="474">
        <v>12</v>
      </c>
      <c r="B334" s="369"/>
      <c r="C334" s="481" t="s">
        <v>898</v>
      </c>
      <c r="D334" s="369" t="s">
        <v>408</v>
      </c>
      <c r="E334" s="520">
        <v>181.40625</v>
      </c>
    </row>
    <row r="335" spans="1:5" s="360" customFormat="1" ht="13.5" customHeight="1">
      <c r="A335" s="474">
        <v>13</v>
      </c>
      <c r="B335" s="369"/>
      <c r="C335" s="481" t="s">
        <v>904</v>
      </c>
      <c r="D335" s="369" t="s">
        <v>125</v>
      </c>
      <c r="E335" s="520">
        <v>48.375</v>
      </c>
    </row>
    <row r="336" spans="1:5" s="360" customFormat="1" ht="13.5" customHeight="1">
      <c r="A336" s="474">
        <v>14</v>
      </c>
      <c r="B336" s="369"/>
      <c r="C336" s="481" t="s">
        <v>905</v>
      </c>
      <c r="D336" s="369" t="s">
        <v>92</v>
      </c>
      <c r="E336" s="520">
        <v>13.200000000000001</v>
      </c>
    </row>
    <row r="337" spans="1:5" s="360" customFormat="1" ht="13.5" customHeight="1">
      <c r="A337" s="474">
        <v>15</v>
      </c>
      <c r="B337" s="369" t="s">
        <v>61</v>
      </c>
      <c r="C337" s="20" t="s">
        <v>906</v>
      </c>
      <c r="D337" s="369" t="s">
        <v>125</v>
      </c>
      <c r="E337" s="520">
        <v>14.512500000000001</v>
      </c>
    </row>
    <row r="338" spans="1:5" s="360" customFormat="1" ht="13.5" customHeight="1">
      <c r="A338" s="474">
        <v>16</v>
      </c>
      <c r="B338" s="369"/>
      <c r="C338" s="481" t="s">
        <v>885</v>
      </c>
      <c r="D338" s="369" t="s">
        <v>886</v>
      </c>
      <c r="E338" s="520">
        <v>2.1768749999999999</v>
      </c>
    </row>
    <row r="339" spans="1:5" s="360" customFormat="1" ht="12" customHeight="1">
      <c r="A339" s="474">
        <v>17</v>
      </c>
      <c r="B339" s="369"/>
      <c r="C339" s="458" t="s">
        <v>907</v>
      </c>
      <c r="D339" s="369" t="s">
        <v>408</v>
      </c>
      <c r="E339" s="520">
        <v>43.537500000000001</v>
      </c>
    </row>
    <row r="340" spans="1:5" ht="13.5" customHeight="1">
      <c r="A340" s="309"/>
      <c r="B340" s="310"/>
      <c r="C340" s="311" t="s">
        <v>949</v>
      </c>
      <c r="D340" s="312"/>
      <c r="E340" s="508"/>
    </row>
    <row r="341" spans="1:5" s="360" customFormat="1">
      <c r="A341" s="474">
        <v>1</v>
      </c>
      <c r="B341" s="369" t="s">
        <v>61</v>
      </c>
      <c r="C341" s="475" t="s">
        <v>938</v>
      </c>
      <c r="D341" s="369" t="s">
        <v>125</v>
      </c>
      <c r="E341" s="521">
        <v>141</v>
      </c>
    </row>
    <row r="342" spans="1:5" s="360" customFormat="1">
      <c r="A342" s="474">
        <v>2</v>
      </c>
      <c r="B342" s="369" t="s">
        <v>61</v>
      </c>
      <c r="C342" s="230" t="s">
        <v>939</v>
      </c>
      <c r="D342" s="369" t="s">
        <v>125</v>
      </c>
      <c r="E342" s="520">
        <v>141</v>
      </c>
    </row>
    <row r="343" spans="1:5" s="360" customFormat="1">
      <c r="A343" s="474">
        <v>3</v>
      </c>
      <c r="B343" s="369" t="s">
        <v>61</v>
      </c>
      <c r="C343" s="20" t="s">
        <v>943</v>
      </c>
      <c r="D343" s="369" t="s">
        <v>125</v>
      </c>
      <c r="E343" s="523">
        <v>7.64</v>
      </c>
    </row>
    <row r="344" spans="1:5" s="360" customFormat="1" ht="25.5">
      <c r="A344" s="474">
        <v>4</v>
      </c>
      <c r="B344" s="369" t="s">
        <v>61</v>
      </c>
      <c r="C344" s="20" t="s">
        <v>897</v>
      </c>
      <c r="D344" s="369" t="s">
        <v>125</v>
      </c>
      <c r="E344" s="524">
        <v>133.36000000000001</v>
      </c>
    </row>
    <row r="345" spans="1:5" s="360" customFormat="1" ht="14.25" customHeight="1">
      <c r="A345" s="474">
        <v>5</v>
      </c>
      <c r="B345" s="369"/>
      <c r="C345" s="481" t="s">
        <v>940</v>
      </c>
      <c r="D345" s="369" t="s">
        <v>886</v>
      </c>
      <c r="E345" s="520">
        <v>16.0032</v>
      </c>
    </row>
    <row r="346" spans="1:5" s="360" customFormat="1" ht="14.25" customHeight="1">
      <c r="A346" s="474">
        <v>6</v>
      </c>
      <c r="B346" s="369"/>
      <c r="C346" s="481" t="s">
        <v>941</v>
      </c>
      <c r="D346" s="369" t="s">
        <v>899</v>
      </c>
      <c r="E346" s="525">
        <v>666.80000000000007</v>
      </c>
    </row>
    <row r="347" spans="1:5" s="360" customFormat="1" ht="14.25" customHeight="1">
      <c r="A347" s="474">
        <v>7</v>
      </c>
      <c r="B347" s="369" t="s">
        <v>61</v>
      </c>
      <c r="C347" s="20" t="s">
        <v>944</v>
      </c>
      <c r="D347" s="369" t="s">
        <v>125</v>
      </c>
      <c r="E347" s="520">
        <v>133.36000000000001</v>
      </c>
    </row>
    <row r="348" spans="1:5" s="360" customFormat="1" ht="14.25" customHeight="1">
      <c r="A348" s="474">
        <v>8</v>
      </c>
      <c r="B348" s="369"/>
      <c r="C348" s="481" t="s">
        <v>954</v>
      </c>
      <c r="D348" s="369" t="s">
        <v>97</v>
      </c>
      <c r="E348" s="525">
        <v>800</v>
      </c>
    </row>
    <row r="349" spans="1:5" s="360" customFormat="1" ht="14.25" customHeight="1">
      <c r="A349" s="474">
        <v>9</v>
      </c>
      <c r="B349" s="369"/>
      <c r="C349" s="481" t="s">
        <v>945</v>
      </c>
      <c r="D349" s="369" t="s">
        <v>125</v>
      </c>
      <c r="E349" s="520">
        <v>140.02800000000002</v>
      </c>
    </row>
    <row r="350" spans="1:5" s="360" customFormat="1" ht="14.25" customHeight="1">
      <c r="A350" s="474">
        <v>10</v>
      </c>
      <c r="B350" s="369"/>
      <c r="C350" s="481" t="s">
        <v>946</v>
      </c>
      <c r="D350" s="369" t="s">
        <v>125</v>
      </c>
      <c r="E350" s="520">
        <v>140.02800000000002</v>
      </c>
    </row>
    <row r="351" spans="1:5" s="360" customFormat="1" ht="14.25" customHeight="1">
      <c r="A351" s="474">
        <v>11</v>
      </c>
      <c r="B351" s="369"/>
      <c r="C351" s="481" t="s">
        <v>942</v>
      </c>
      <c r="D351" s="369" t="s">
        <v>92</v>
      </c>
      <c r="E351" s="520">
        <v>150.66</v>
      </c>
    </row>
    <row r="352" spans="1:5" s="492" customFormat="1" ht="14.25" customHeight="1">
      <c r="A352" s="474">
        <v>12</v>
      </c>
      <c r="B352" s="490" t="s">
        <v>61</v>
      </c>
      <c r="C352" s="331" t="s">
        <v>947</v>
      </c>
      <c r="D352" s="491" t="s">
        <v>125</v>
      </c>
      <c r="E352" s="506">
        <v>133.36000000000001</v>
      </c>
    </row>
    <row r="353" spans="1:5" s="492" customFormat="1" ht="14.25" customHeight="1">
      <c r="A353" s="474">
        <v>13</v>
      </c>
      <c r="B353" s="490"/>
      <c r="C353" s="493" t="s">
        <v>948</v>
      </c>
      <c r="D353" s="491" t="s">
        <v>125</v>
      </c>
      <c r="E353" s="506">
        <v>133.36000000000001</v>
      </c>
    </row>
    <row r="354" spans="1:5" s="492" customFormat="1" ht="14.25" customHeight="1">
      <c r="A354" s="474">
        <v>14</v>
      </c>
      <c r="B354" s="490"/>
      <c r="C354" s="493" t="s">
        <v>155</v>
      </c>
      <c r="D354" s="491" t="s">
        <v>125</v>
      </c>
      <c r="E354" s="506">
        <v>133.36000000000001</v>
      </c>
    </row>
    <row r="355" spans="1:5" s="492" customFormat="1" ht="14.25" customHeight="1">
      <c r="A355" s="474">
        <v>15</v>
      </c>
      <c r="B355" s="490" t="s">
        <v>61</v>
      </c>
      <c r="C355" s="494" t="s">
        <v>950</v>
      </c>
      <c r="D355" s="491" t="s">
        <v>125</v>
      </c>
      <c r="E355" s="506">
        <v>133.36000000000001</v>
      </c>
    </row>
    <row r="356" spans="1:5" s="492" customFormat="1" ht="25.5" customHeight="1">
      <c r="A356" s="474">
        <v>16</v>
      </c>
      <c r="B356" s="490"/>
      <c r="C356" s="493" t="s">
        <v>951</v>
      </c>
      <c r="D356" s="491" t="s">
        <v>125</v>
      </c>
      <c r="E356" s="506">
        <v>153.364</v>
      </c>
    </row>
    <row r="357" spans="1:5" s="492" customFormat="1" ht="14.25" customHeight="1">
      <c r="A357" s="474">
        <v>17</v>
      </c>
      <c r="B357" s="490"/>
      <c r="C357" s="493" t="s">
        <v>952</v>
      </c>
      <c r="D357" s="491" t="s">
        <v>125</v>
      </c>
      <c r="E357" s="506">
        <v>133.36000000000001</v>
      </c>
    </row>
    <row r="358" spans="1:5" ht="13.5" customHeight="1">
      <c r="A358" s="309"/>
      <c r="B358" s="310"/>
      <c r="C358" s="311" t="s">
        <v>953</v>
      </c>
      <c r="D358" s="312"/>
      <c r="E358" s="508"/>
    </row>
    <row r="359" spans="1:5" s="360" customFormat="1" ht="25.5">
      <c r="A359" s="474">
        <v>1</v>
      </c>
      <c r="B359" s="369" t="s">
        <v>61</v>
      </c>
      <c r="C359" s="20" t="s">
        <v>897</v>
      </c>
      <c r="D359" s="369" t="s">
        <v>125</v>
      </c>
      <c r="E359" s="524">
        <v>4.7699999999999996</v>
      </c>
    </row>
    <row r="360" spans="1:5" s="360" customFormat="1" ht="14.25" customHeight="1">
      <c r="A360" s="474">
        <v>2</v>
      </c>
      <c r="B360" s="369"/>
      <c r="C360" s="481" t="s">
        <v>940</v>
      </c>
      <c r="D360" s="369" t="s">
        <v>886</v>
      </c>
      <c r="E360" s="520">
        <v>0.57239999999999991</v>
      </c>
    </row>
    <row r="361" spans="1:5" s="360" customFormat="1" ht="14.25" customHeight="1">
      <c r="A361" s="474">
        <v>3</v>
      </c>
      <c r="B361" s="369"/>
      <c r="C361" s="481" t="s">
        <v>941</v>
      </c>
      <c r="D361" s="369" t="s">
        <v>899</v>
      </c>
      <c r="E361" s="525">
        <v>23.849999999999998</v>
      </c>
    </row>
    <row r="362" spans="1:5" s="360" customFormat="1" ht="14.25" customHeight="1">
      <c r="A362" s="474">
        <v>4</v>
      </c>
      <c r="B362" s="369" t="s">
        <v>61</v>
      </c>
      <c r="C362" s="20" t="s">
        <v>944</v>
      </c>
      <c r="D362" s="369" t="s">
        <v>125</v>
      </c>
      <c r="E362" s="520">
        <v>4.7699999999999996</v>
      </c>
    </row>
    <row r="363" spans="1:5" s="360" customFormat="1" ht="14.25" customHeight="1">
      <c r="A363" s="474">
        <v>5</v>
      </c>
      <c r="B363" s="369"/>
      <c r="C363" s="481" t="s">
        <v>954</v>
      </c>
      <c r="D363" s="369" t="s">
        <v>97</v>
      </c>
      <c r="E363" s="525">
        <v>29</v>
      </c>
    </row>
    <row r="364" spans="1:5" s="360" customFormat="1" ht="14.25" customHeight="1">
      <c r="A364" s="474">
        <v>6</v>
      </c>
      <c r="B364" s="369"/>
      <c r="C364" s="481" t="s">
        <v>945</v>
      </c>
      <c r="D364" s="369" t="s">
        <v>125</v>
      </c>
      <c r="E364" s="520">
        <v>5.0084999999999997</v>
      </c>
    </row>
    <row r="365" spans="1:5" s="360" customFormat="1" ht="14.25" customHeight="1">
      <c r="A365" s="474">
        <v>7</v>
      </c>
      <c r="B365" s="369"/>
      <c r="C365" s="481" t="s">
        <v>946</v>
      </c>
      <c r="D365" s="369" t="s">
        <v>125</v>
      </c>
      <c r="E365" s="520">
        <v>5.0084999999999997</v>
      </c>
    </row>
    <row r="366" spans="1:5" s="360" customFormat="1" ht="14.25" customHeight="1">
      <c r="A366" s="474">
        <v>8</v>
      </c>
      <c r="B366" s="369"/>
      <c r="C366" s="481" t="s">
        <v>942</v>
      </c>
      <c r="D366" s="369" t="s">
        <v>92</v>
      </c>
      <c r="E366" s="520">
        <v>150.66</v>
      </c>
    </row>
    <row r="367" spans="1:5" s="492" customFormat="1" ht="14.25" customHeight="1">
      <c r="A367" s="474">
        <v>9</v>
      </c>
      <c r="B367" s="490" t="s">
        <v>61</v>
      </c>
      <c r="C367" s="331" t="s">
        <v>947</v>
      </c>
      <c r="D367" s="491" t="s">
        <v>125</v>
      </c>
      <c r="E367" s="506">
        <v>4.7699999999999996</v>
      </c>
    </row>
    <row r="368" spans="1:5" s="492" customFormat="1" ht="14.25" customHeight="1">
      <c r="A368" s="474">
        <v>10</v>
      </c>
      <c r="B368" s="490"/>
      <c r="C368" s="493" t="s">
        <v>948</v>
      </c>
      <c r="D368" s="491" t="s">
        <v>125</v>
      </c>
      <c r="E368" s="506">
        <v>4.7699999999999996</v>
      </c>
    </row>
    <row r="369" spans="1:5" s="492" customFormat="1" ht="14.25" customHeight="1">
      <c r="A369" s="474">
        <v>11</v>
      </c>
      <c r="B369" s="490"/>
      <c r="C369" s="493" t="s">
        <v>155</v>
      </c>
      <c r="D369" s="491" t="s">
        <v>125</v>
      </c>
      <c r="E369" s="506">
        <v>4.7699999999999996</v>
      </c>
    </row>
    <row r="370" spans="1:5" s="492" customFormat="1" ht="14.25" customHeight="1">
      <c r="A370" s="474">
        <v>12</v>
      </c>
      <c r="B370" s="490" t="s">
        <v>61</v>
      </c>
      <c r="C370" s="494" t="s">
        <v>950</v>
      </c>
      <c r="D370" s="491" t="s">
        <v>125</v>
      </c>
      <c r="E370" s="506">
        <v>4.7699999999999996</v>
      </c>
    </row>
    <row r="371" spans="1:5" s="492" customFormat="1" ht="25.5" customHeight="1">
      <c r="A371" s="474">
        <v>13</v>
      </c>
      <c r="B371" s="490"/>
      <c r="C371" s="493" t="s">
        <v>951</v>
      </c>
      <c r="D371" s="491" t="s">
        <v>125</v>
      </c>
      <c r="E371" s="506">
        <v>5.4854999999999992</v>
      </c>
    </row>
    <row r="372" spans="1:5" s="492" customFormat="1" ht="14.25" customHeight="1">
      <c r="A372" s="474">
        <v>14</v>
      </c>
      <c r="B372" s="490"/>
      <c r="C372" s="493" t="s">
        <v>952</v>
      </c>
      <c r="D372" s="491" t="s">
        <v>125</v>
      </c>
      <c r="E372" s="506">
        <v>4.7699999999999996</v>
      </c>
    </row>
    <row r="373" spans="1:5" ht="14.25" customHeight="1" thickBot="1">
      <c r="A373" s="45"/>
      <c r="B373" s="46"/>
      <c r="C373" s="47"/>
      <c r="D373" s="48"/>
      <c r="E373" s="509"/>
    </row>
    <row r="374" spans="1:5" ht="13.5" thickBot="1">
      <c r="A374" s="124"/>
      <c r="B374" s="125"/>
      <c r="C374" s="725" t="s">
        <v>65</v>
      </c>
      <c r="D374" s="726"/>
      <c r="E374" s="755"/>
    </row>
    <row r="375" spans="1:5" s="33" customFormat="1" ht="13.5" customHeight="1">
      <c r="A375" s="602"/>
      <c r="B375" s="606"/>
      <c r="C375" s="606"/>
      <c r="D375" s="606"/>
      <c r="E375" s="606"/>
    </row>
    <row r="376" spans="1:5" s="33" customFormat="1" ht="12.75" customHeight="1">
      <c r="C376" s="715" t="s">
        <v>1038</v>
      </c>
      <c r="D376" s="715"/>
      <c r="E376" s="715"/>
    </row>
    <row r="377" spans="1:5" s="33" customFormat="1" ht="12.75" customHeight="1">
      <c r="C377" s="712" t="s">
        <v>872</v>
      </c>
      <c r="D377" s="712"/>
      <c r="E377" s="712"/>
    </row>
    <row r="378" spans="1:5" s="33" customFormat="1" ht="12.75" customHeight="1">
      <c r="C378" s="713" t="s">
        <v>18</v>
      </c>
      <c r="D378" s="713"/>
      <c r="E378" s="713"/>
    </row>
    <row r="379" spans="1:5" s="33" customFormat="1" ht="12.75" customHeight="1">
      <c r="C379" s="603"/>
      <c r="D379" s="603"/>
      <c r="E379" s="603"/>
    </row>
    <row r="380" spans="1:5" ht="13.5" thickBot="1">
      <c r="A380" s="37"/>
      <c r="B380" s="37"/>
      <c r="C380" s="37"/>
      <c r="D380" s="37"/>
      <c r="E380" s="37"/>
    </row>
    <row r="381" spans="1:5" s="11" customFormat="1" ht="13.5" customHeight="1">
      <c r="A381" s="718" t="s">
        <v>1</v>
      </c>
      <c r="B381" s="718" t="s">
        <v>29</v>
      </c>
      <c r="C381" s="720" t="s">
        <v>30</v>
      </c>
      <c r="D381" s="718" t="s">
        <v>31</v>
      </c>
      <c r="E381" s="718" t="s">
        <v>32</v>
      </c>
    </row>
    <row r="382" spans="1:5" s="11" customFormat="1" ht="51" customHeight="1" thickBot="1">
      <c r="A382" s="719"/>
      <c r="B382" s="719"/>
      <c r="C382" s="721"/>
      <c r="D382" s="719"/>
      <c r="E382" s="719"/>
    </row>
    <row r="383" spans="1:5" s="11" customFormat="1" ht="13.5" thickBot="1">
      <c r="A383" s="156" t="s">
        <v>37</v>
      </c>
      <c r="B383" s="157" t="s">
        <v>38</v>
      </c>
      <c r="C383" s="158">
        <v>3</v>
      </c>
      <c r="D383" s="159">
        <v>4</v>
      </c>
      <c r="E383" s="514">
        <v>5</v>
      </c>
    </row>
    <row r="384" spans="1:5" ht="30" customHeight="1">
      <c r="A384" s="309"/>
      <c r="B384" s="310"/>
      <c r="C384" s="311" t="s">
        <v>1022</v>
      </c>
      <c r="D384" s="312"/>
      <c r="E384" s="508"/>
    </row>
    <row r="385" spans="1:5" s="55" customFormat="1" ht="14.25" customHeight="1">
      <c r="A385" s="464">
        <v>1</v>
      </c>
      <c r="B385" s="465" t="s">
        <v>61</v>
      </c>
      <c r="C385" s="466" t="s">
        <v>788</v>
      </c>
      <c r="D385" s="467" t="s">
        <v>125</v>
      </c>
      <c r="E385" s="456">
        <f>17.7+3.8+2.2+4.3+7.2+4.4+2.8+5.1+3.3</f>
        <v>50.8</v>
      </c>
    </row>
    <row r="386" spans="1:5" s="55" customFormat="1" ht="14.25" customHeight="1">
      <c r="A386" s="464">
        <v>2</v>
      </c>
      <c r="B386" s="465" t="s">
        <v>61</v>
      </c>
      <c r="C386" s="466" t="s">
        <v>800</v>
      </c>
      <c r="D386" s="467" t="s">
        <v>165</v>
      </c>
      <c r="E386" s="456">
        <f>E385*0.2</f>
        <v>10.16</v>
      </c>
    </row>
    <row r="387" spans="1:5" s="55" customFormat="1" ht="14.25" customHeight="1">
      <c r="A387" s="464">
        <v>3</v>
      </c>
      <c r="B387" s="465"/>
      <c r="C387" s="468" t="s">
        <v>789</v>
      </c>
      <c r="D387" s="467" t="s">
        <v>165</v>
      </c>
      <c r="E387" s="456">
        <f>E386*1.3</f>
        <v>13.208</v>
      </c>
    </row>
    <row r="388" spans="1:5" s="55" customFormat="1" ht="14.25" customHeight="1">
      <c r="A388" s="464">
        <v>4</v>
      </c>
      <c r="B388" s="465" t="s">
        <v>61</v>
      </c>
      <c r="C388" s="466" t="s">
        <v>790</v>
      </c>
      <c r="D388" s="467" t="s">
        <v>125</v>
      </c>
      <c r="E388" s="456">
        <f>E385</f>
        <v>50.8</v>
      </c>
    </row>
    <row r="389" spans="1:5" s="55" customFormat="1" ht="14.25" customHeight="1">
      <c r="A389" s="464">
        <v>5</v>
      </c>
      <c r="B389" s="465" t="s">
        <v>61</v>
      </c>
      <c r="C389" s="466" t="s">
        <v>890</v>
      </c>
      <c r="D389" s="467" t="s">
        <v>125</v>
      </c>
      <c r="E389" s="456">
        <f>E385</f>
        <v>50.8</v>
      </c>
    </row>
    <row r="390" spans="1:5" s="55" customFormat="1" ht="14.25" customHeight="1">
      <c r="A390" s="464">
        <v>6</v>
      </c>
      <c r="B390" s="465"/>
      <c r="C390" s="468" t="s">
        <v>891</v>
      </c>
      <c r="D390" s="467" t="s">
        <v>125</v>
      </c>
      <c r="E390" s="456">
        <f>E389*1.02</f>
        <v>51.815999999999995</v>
      </c>
    </row>
    <row r="391" spans="1:5" s="492" customFormat="1" ht="14.25" customHeight="1">
      <c r="A391" s="464">
        <v>7</v>
      </c>
      <c r="B391" s="490" t="s">
        <v>61</v>
      </c>
      <c r="C391" s="494" t="s">
        <v>873</v>
      </c>
      <c r="D391" s="491" t="s">
        <v>125</v>
      </c>
      <c r="E391" s="209">
        <f>E385</f>
        <v>50.8</v>
      </c>
    </row>
    <row r="392" spans="1:5" s="492" customFormat="1" ht="14.25" customHeight="1">
      <c r="A392" s="464">
        <v>8</v>
      </c>
      <c r="B392" s="490"/>
      <c r="C392" s="493" t="s">
        <v>874</v>
      </c>
      <c r="D392" s="491" t="s">
        <v>408</v>
      </c>
      <c r="E392" s="209">
        <f>E390*1.9*1.05</f>
        <v>103.37291999999999</v>
      </c>
    </row>
    <row r="393" spans="1:5" s="492" customFormat="1" ht="14.25" customHeight="1">
      <c r="A393" s="464">
        <v>9</v>
      </c>
      <c r="B393" s="490"/>
      <c r="C393" s="493" t="s">
        <v>875</v>
      </c>
      <c r="D393" s="491" t="s">
        <v>125</v>
      </c>
      <c r="E393" s="209">
        <f>E391</f>
        <v>50.8</v>
      </c>
    </row>
    <row r="394" spans="1:5" s="492" customFormat="1" ht="14.25" customHeight="1">
      <c r="A394" s="464">
        <v>10</v>
      </c>
      <c r="B394" s="490" t="s">
        <v>61</v>
      </c>
      <c r="C394" s="494" t="s">
        <v>876</v>
      </c>
      <c r="D394" s="491" t="s">
        <v>125</v>
      </c>
      <c r="E394" s="209">
        <f>E385</f>
        <v>50.8</v>
      </c>
    </row>
    <row r="395" spans="1:5" s="492" customFormat="1" ht="14.25" customHeight="1">
      <c r="A395" s="464">
        <v>11</v>
      </c>
      <c r="B395" s="490"/>
      <c r="C395" s="493" t="s">
        <v>877</v>
      </c>
      <c r="D395" s="491" t="s">
        <v>165</v>
      </c>
      <c r="E395" s="209">
        <f>E394*0.05*1.03</f>
        <v>2.6162000000000001</v>
      </c>
    </row>
    <row r="396" spans="1:5" s="492" customFormat="1" ht="14.25" customHeight="1">
      <c r="A396" s="464">
        <v>12</v>
      </c>
      <c r="B396" s="490" t="s">
        <v>61</v>
      </c>
      <c r="C396" s="494" t="s">
        <v>878</v>
      </c>
      <c r="D396" s="491" t="s">
        <v>125</v>
      </c>
      <c r="E396" s="209">
        <f>E390*1.1</f>
        <v>56.997599999999998</v>
      </c>
    </row>
    <row r="397" spans="1:5" s="492" customFormat="1" ht="14.25" customHeight="1">
      <c r="A397" s="464">
        <v>13</v>
      </c>
      <c r="B397" s="490"/>
      <c r="C397" s="493" t="s">
        <v>879</v>
      </c>
      <c r="D397" s="491" t="s">
        <v>125</v>
      </c>
      <c r="E397" s="209">
        <f>E396*1.15</f>
        <v>65.547239999999988</v>
      </c>
    </row>
    <row r="398" spans="1:5" s="492" customFormat="1" ht="14.25" customHeight="1">
      <c r="A398" s="464">
        <v>14</v>
      </c>
      <c r="B398" s="490"/>
      <c r="C398" s="493" t="s">
        <v>880</v>
      </c>
      <c r="D398" s="491" t="s">
        <v>408</v>
      </c>
      <c r="E398" s="209">
        <f>E396*4.5</f>
        <v>256.48919999999998</v>
      </c>
    </row>
    <row r="399" spans="1:5" s="492" customFormat="1" ht="14.25" customHeight="1">
      <c r="A399" s="464">
        <v>15</v>
      </c>
      <c r="B399" s="490"/>
      <c r="C399" s="493" t="s">
        <v>881</v>
      </c>
      <c r="D399" s="491" t="s">
        <v>408</v>
      </c>
      <c r="E399" s="209">
        <f>E396*0.6</f>
        <v>34.198560000000001</v>
      </c>
    </row>
    <row r="400" spans="1:5" s="492" customFormat="1" ht="14.25" customHeight="1">
      <c r="A400" s="464">
        <v>16</v>
      </c>
      <c r="B400" s="490"/>
      <c r="C400" s="493" t="s">
        <v>155</v>
      </c>
      <c r="D400" s="491" t="s">
        <v>125</v>
      </c>
      <c r="E400" s="316">
        <f>E396</f>
        <v>56.997599999999998</v>
      </c>
    </row>
    <row r="401" spans="1:5" ht="30" customHeight="1">
      <c r="A401" s="309"/>
      <c r="B401" s="310"/>
      <c r="C401" s="311" t="s">
        <v>1023</v>
      </c>
      <c r="D401" s="312"/>
      <c r="E401" s="313"/>
    </row>
    <row r="402" spans="1:5" s="55" customFormat="1" ht="14.25" customHeight="1">
      <c r="A402" s="464">
        <v>1</v>
      </c>
      <c r="B402" s="465" t="s">
        <v>61</v>
      </c>
      <c r="C402" s="466" t="s">
        <v>788</v>
      </c>
      <c r="D402" s="467" t="s">
        <v>125</v>
      </c>
      <c r="E402" s="456">
        <f>2.4*2.6+2.4*2.75+5.8*1.5+0.5</f>
        <v>22.04</v>
      </c>
    </row>
    <row r="403" spans="1:5" s="55" customFormat="1" ht="14.25" customHeight="1">
      <c r="A403" s="464">
        <v>2</v>
      </c>
      <c r="B403" s="465" t="s">
        <v>61</v>
      </c>
      <c r="C403" s="466" t="s">
        <v>800</v>
      </c>
      <c r="D403" s="467" t="s">
        <v>165</v>
      </c>
      <c r="E403" s="456">
        <f>E402*0.2</f>
        <v>4.4080000000000004</v>
      </c>
    </row>
    <row r="404" spans="1:5" s="55" customFormat="1" ht="14.25" customHeight="1">
      <c r="A404" s="464">
        <v>3</v>
      </c>
      <c r="B404" s="465"/>
      <c r="C404" s="468" t="s">
        <v>789</v>
      </c>
      <c r="D404" s="467" t="s">
        <v>165</v>
      </c>
      <c r="E404" s="456">
        <f>E403*1.3</f>
        <v>5.7304000000000004</v>
      </c>
    </row>
    <row r="405" spans="1:5" s="55" customFormat="1" ht="14.25" customHeight="1">
      <c r="A405" s="464">
        <v>4</v>
      </c>
      <c r="B405" s="465" t="s">
        <v>61</v>
      </c>
      <c r="C405" s="466" t="s">
        <v>790</v>
      </c>
      <c r="D405" s="467" t="s">
        <v>125</v>
      </c>
      <c r="E405" s="456">
        <f>E402</f>
        <v>22.04</v>
      </c>
    </row>
    <row r="406" spans="1:5" s="55" customFormat="1" ht="14.25" customHeight="1">
      <c r="A406" s="464">
        <v>5</v>
      </c>
      <c r="B406" s="465" t="s">
        <v>61</v>
      </c>
      <c r="C406" s="466" t="s">
        <v>890</v>
      </c>
      <c r="D406" s="467" t="s">
        <v>125</v>
      </c>
      <c r="E406" s="456">
        <f>E402</f>
        <v>22.04</v>
      </c>
    </row>
    <row r="407" spans="1:5" s="55" customFormat="1" ht="14.25" customHeight="1">
      <c r="A407" s="464">
        <v>6</v>
      </c>
      <c r="B407" s="465"/>
      <c r="C407" s="468" t="s">
        <v>891</v>
      </c>
      <c r="D407" s="467" t="s">
        <v>125</v>
      </c>
      <c r="E407" s="456">
        <f>E406*1.02</f>
        <v>22.480799999999999</v>
      </c>
    </row>
    <row r="408" spans="1:5" s="492" customFormat="1" ht="14.25" customHeight="1">
      <c r="A408" s="464">
        <v>7</v>
      </c>
      <c r="B408" s="490" t="s">
        <v>61</v>
      </c>
      <c r="C408" s="494" t="s">
        <v>873</v>
      </c>
      <c r="D408" s="491" t="s">
        <v>125</v>
      </c>
      <c r="E408" s="209">
        <f>E402</f>
        <v>22.04</v>
      </c>
    </row>
    <row r="409" spans="1:5" s="492" customFormat="1" ht="14.25" customHeight="1">
      <c r="A409" s="464">
        <v>8</v>
      </c>
      <c r="B409" s="490"/>
      <c r="C409" s="493" t="s">
        <v>874</v>
      </c>
      <c r="D409" s="491" t="s">
        <v>408</v>
      </c>
      <c r="E409" s="209">
        <f>E407*1.9*1.05</f>
        <v>44.849195999999999</v>
      </c>
    </row>
    <row r="410" spans="1:5" s="492" customFormat="1" ht="14.25" customHeight="1">
      <c r="A410" s="464">
        <v>9</v>
      </c>
      <c r="B410" s="490"/>
      <c r="C410" s="493" t="s">
        <v>875</v>
      </c>
      <c r="D410" s="491" t="s">
        <v>125</v>
      </c>
      <c r="E410" s="209">
        <f>E408</f>
        <v>22.04</v>
      </c>
    </row>
    <row r="411" spans="1:5" s="492" customFormat="1" ht="14.25" customHeight="1">
      <c r="A411" s="464">
        <v>10</v>
      </c>
      <c r="B411" s="490" t="s">
        <v>61</v>
      </c>
      <c r="C411" s="494" t="s">
        <v>882</v>
      </c>
      <c r="D411" s="491" t="s">
        <v>125</v>
      </c>
      <c r="E411" s="209">
        <f>E407</f>
        <v>22.480799999999999</v>
      </c>
    </row>
    <row r="412" spans="1:5" s="492" customFormat="1" ht="14.25" customHeight="1">
      <c r="A412" s="464">
        <v>11</v>
      </c>
      <c r="B412" s="490"/>
      <c r="C412" s="493" t="s">
        <v>877</v>
      </c>
      <c r="D412" s="491" t="s">
        <v>165</v>
      </c>
      <c r="E412" s="209">
        <f>E411*0.062*1.03</f>
        <v>1.4356238880000001</v>
      </c>
    </row>
    <row r="413" spans="1:5" s="492" customFormat="1" ht="27" customHeight="1">
      <c r="A413" s="464">
        <v>12</v>
      </c>
      <c r="B413" s="490" t="s">
        <v>61</v>
      </c>
      <c r="C413" s="494" t="s">
        <v>889</v>
      </c>
      <c r="D413" s="491" t="s">
        <v>125</v>
      </c>
      <c r="E413" s="209">
        <f>E407*1.11</f>
        <v>24.953688</v>
      </c>
    </row>
    <row r="414" spans="1:5" s="492" customFormat="1" ht="14.25" customHeight="1">
      <c r="A414" s="464">
        <v>13</v>
      </c>
      <c r="B414" s="490"/>
      <c r="C414" s="493" t="s">
        <v>885</v>
      </c>
      <c r="D414" s="491" t="s">
        <v>886</v>
      </c>
      <c r="E414" s="209">
        <f>E413*0.15</f>
        <v>3.7430531999999999</v>
      </c>
    </row>
    <row r="415" spans="1:5" s="492" customFormat="1" ht="14.25" customHeight="1">
      <c r="A415" s="464">
        <v>14</v>
      </c>
      <c r="B415" s="490"/>
      <c r="C415" s="493" t="s">
        <v>883</v>
      </c>
      <c r="D415" s="491" t="s">
        <v>408</v>
      </c>
      <c r="E415" s="209">
        <f>E413</f>
        <v>24.953688</v>
      </c>
    </row>
    <row r="416" spans="1:5" s="492" customFormat="1" ht="14.25" customHeight="1">
      <c r="A416" s="464">
        <v>15</v>
      </c>
      <c r="B416" s="490"/>
      <c r="C416" s="493" t="s">
        <v>884</v>
      </c>
      <c r="D416" s="491" t="s">
        <v>408</v>
      </c>
      <c r="E416" s="209">
        <f>E413*0.35</f>
        <v>8.7337907999999995</v>
      </c>
    </row>
    <row r="417" spans="1:5" s="492" customFormat="1" ht="14.25" customHeight="1">
      <c r="A417" s="464">
        <v>16</v>
      </c>
      <c r="B417" s="490"/>
      <c r="C417" s="493" t="s">
        <v>887</v>
      </c>
      <c r="D417" s="491" t="s">
        <v>125</v>
      </c>
      <c r="E417" s="209">
        <f>E413*1.15</f>
        <v>28.696741199999998</v>
      </c>
    </row>
    <row r="418" spans="1:5" s="492" customFormat="1" ht="14.25" customHeight="1">
      <c r="A418" s="464">
        <v>17</v>
      </c>
      <c r="B418" s="490"/>
      <c r="C418" s="493" t="s">
        <v>888</v>
      </c>
      <c r="D418" s="491" t="s">
        <v>92</v>
      </c>
      <c r="E418" s="209">
        <f>E413*0.65</f>
        <v>16.219897200000002</v>
      </c>
    </row>
    <row r="419" spans="1:5" s="492" customFormat="1" ht="14.25" customHeight="1">
      <c r="A419" s="464">
        <v>18</v>
      </c>
      <c r="B419" s="490"/>
      <c r="C419" s="493" t="s">
        <v>155</v>
      </c>
      <c r="D419" s="491" t="s">
        <v>125</v>
      </c>
      <c r="E419" s="316">
        <f>E413</f>
        <v>24.953688</v>
      </c>
    </row>
    <row r="420" spans="1:5" ht="14.25" customHeight="1" thickBot="1">
      <c r="A420" s="45"/>
      <c r="B420" s="46"/>
      <c r="C420" s="47"/>
      <c r="D420" s="48"/>
      <c r="E420" s="509"/>
    </row>
    <row r="421" spans="1:5" ht="13.5" thickBot="1">
      <c r="A421" s="124"/>
      <c r="B421" s="125"/>
      <c r="C421" s="725" t="s">
        <v>65</v>
      </c>
      <c r="D421" s="726"/>
      <c r="E421" s="755"/>
    </row>
    <row r="422" spans="1:5" s="33" customFormat="1" ht="13.5" customHeight="1">
      <c r="A422" s="602"/>
      <c r="B422" s="606"/>
      <c r="C422" s="606"/>
      <c r="D422" s="606"/>
      <c r="E422" s="606"/>
    </row>
    <row r="423" spans="1:5" s="33" customFormat="1" ht="13.5" customHeight="1">
      <c r="A423" s="602"/>
      <c r="B423" s="606"/>
      <c r="C423" s="606"/>
      <c r="D423" s="606"/>
      <c r="E423" s="606"/>
    </row>
    <row r="424" spans="1:5" s="33" customFormat="1" ht="12.75" customHeight="1">
      <c r="C424" s="715" t="s">
        <v>1039</v>
      </c>
      <c r="D424" s="715"/>
      <c r="E424" s="715"/>
    </row>
    <row r="425" spans="1:5" s="33" customFormat="1" ht="12.75" customHeight="1">
      <c r="C425" s="712" t="s">
        <v>893</v>
      </c>
      <c r="D425" s="712"/>
      <c r="E425" s="712"/>
    </row>
    <row r="426" spans="1:5" s="33" customFormat="1" ht="12.75" customHeight="1">
      <c r="C426" s="713" t="s">
        <v>18</v>
      </c>
      <c r="D426" s="713"/>
      <c r="E426" s="713"/>
    </row>
    <row r="427" spans="1:5" s="33" customFormat="1" ht="12.75" customHeight="1">
      <c r="C427" s="603"/>
      <c r="D427" s="603"/>
      <c r="E427" s="603"/>
    </row>
    <row r="428" spans="1:5" ht="13.5" thickBot="1">
      <c r="A428" s="37"/>
      <c r="B428" s="37"/>
      <c r="C428" s="37"/>
      <c r="D428" s="37"/>
      <c r="E428" s="37"/>
    </row>
    <row r="429" spans="1:5" s="11" customFormat="1" ht="13.5" customHeight="1">
      <c r="A429" s="718" t="s">
        <v>1</v>
      </c>
      <c r="B429" s="718" t="s">
        <v>29</v>
      </c>
      <c r="C429" s="720" t="s">
        <v>30</v>
      </c>
      <c r="D429" s="718" t="s">
        <v>31</v>
      </c>
      <c r="E429" s="718" t="s">
        <v>32</v>
      </c>
    </row>
    <row r="430" spans="1:5" s="11" customFormat="1" ht="52.5" customHeight="1" thickBot="1">
      <c r="A430" s="719"/>
      <c r="B430" s="719"/>
      <c r="C430" s="721"/>
      <c r="D430" s="719"/>
      <c r="E430" s="719"/>
    </row>
    <row r="431" spans="1:5" s="11" customFormat="1" ht="13.5" thickBot="1">
      <c r="A431" s="14" t="s">
        <v>37</v>
      </c>
      <c r="B431" s="15" t="s">
        <v>38</v>
      </c>
      <c r="C431" s="16">
        <v>3</v>
      </c>
      <c r="D431" s="17">
        <v>4</v>
      </c>
      <c r="E431" s="504">
        <v>5</v>
      </c>
    </row>
    <row r="432" spans="1:5" ht="15" customHeight="1">
      <c r="A432" s="39"/>
      <c r="B432" s="40"/>
      <c r="C432" s="101" t="s">
        <v>955</v>
      </c>
      <c r="D432" s="41"/>
      <c r="E432" s="505"/>
    </row>
    <row r="433" spans="1:5" s="492" customFormat="1" ht="14.25" customHeight="1">
      <c r="A433" s="489">
        <v>1</v>
      </c>
      <c r="B433" s="490" t="s">
        <v>61</v>
      </c>
      <c r="C433" s="331" t="s">
        <v>956</v>
      </c>
      <c r="D433" s="491" t="s">
        <v>125</v>
      </c>
      <c r="E433" s="485">
        <v>106.88</v>
      </c>
    </row>
    <row r="434" spans="1:5" s="492" customFormat="1" ht="14.25" customHeight="1">
      <c r="A434" s="489">
        <v>2</v>
      </c>
      <c r="B434" s="490"/>
      <c r="C434" s="493" t="s">
        <v>957</v>
      </c>
      <c r="D434" s="491" t="s">
        <v>408</v>
      </c>
      <c r="E434" s="487">
        <v>1923.8399999999997</v>
      </c>
    </row>
    <row r="435" spans="1:5" s="492" customFormat="1" ht="14.25" customHeight="1">
      <c r="A435" s="489">
        <v>3</v>
      </c>
      <c r="B435" s="490"/>
      <c r="C435" s="493" t="s">
        <v>885</v>
      </c>
      <c r="D435" s="491" t="s">
        <v>886</v>
      </c>
      <c r="E435" s="486">
        <v>16.032</v>
      </c>
    </row>
    <row r="436" spans="1:5" s="492" customFormat="1" ht="14.25" customHeight="1">
      <c r="A436" s="489">
        <v>4</v>
      </c>
      <c r="B436" s="490"/>
      <c r="C436" s="493" t="s">
        <v>904</v>
      </c>
      <c r="D436" s="491" t="s">
        <v>125</v>
      </c>
      <c r="E436" s="486">
        <v>138.94399999999999</v>
      </c>
    </row>
    <row r="437" spans="1:5" ht="16.5" customHeight="1">
      <c r="A437" s="309"/>
      <c r="B437" s="310"/>
      <c r="C437" s="311" t="s">
        <v>958</v>
      </c>
      <c r="D437" s="312"/>
      <c r="E437" s="313"/>
    </row>
    <row r="438" spans="1:5" s="492" customFormat="1" ht="14.25" customHeight="1">
      <c r="A438" s="489">
        <v>1</v>
      </c>
      <c r="B438" s="490" t="s">
        <v>61</v>
      </c>
      <c r="C438" s="494" t="s">
        <v>959</v>
      </c>
      <c r="D438" s="491" t="s">
        <v>125</v>
      </c>
      <c r="E438" s="486">
        <v>252.76999999999998</v>
      </c>
    </row>
    <row r="439" spans="1:5" s="492" customFormat="1" ht="14.25" customHeight="1">
      <c r="A439" s="489">
        <v>2</v>
      </c>
      <c r="B439" s="490"/>
      <c r="C439" s="493" t="s">
        <v>885</v>
      </c>
      <c r="D439" s="491" t="s">
        <v>886</v>
      </c>
      <c r="E439" s="486">
        <v>37.915499999999994</v>
      </c>
    </row>
    <row r="440" spans="1:5" s="492" customFormat="1" ht="14.25" customHeight="1">
      <c r="A440" s="489">
        <v>3</v>
      </c>
      <c r="B440" s="490"/>
      <c r="C440" s="493" t="s">
        <v>960</v>
      </c>
      <c r="D440" s="491" t="s">
        <v>408</v>
      </c>
      <c r="E440" s="486">
        <v>303.32399999999996</v>
      </c>
    </row>
    <row r="441" spans="1:5" s="492" customFormat="1" ht="14.25" customHeight="1">
      <c r="A441" s="489">
        <v>4</v>
      </c>
      <c r="B441" s="490"/>
      <c r="C441" s="493" t="s">
        <v>961</v>
      </c>
      <c r="D441" s="491" t="s">
        <v>92</v>
      </c>
      <c r="E441" s="486">
        <v>25.277000000000001</v>
      </c>
    </row>
    <row r="442" spans="1:5" s="492" customFormat="1" ht="14.25" customHeight="1">
      <c r="A442" s="489">
        <v>5</v>
      </c>
      <c r="B442" s="490"/>
      <c r="C442" s="493" t="s">
        <v>962</v>
      </c>
      <c r="D442" s="491" t="s">
        <v>886</v>
      </c>
      <c r="E442" s="486">
        <v>93.524899999999988</v>
      </c>
    </row>
    <row r="443" spans="1:5" s="492" customFormat="1" ht="14.25" customHeight="1">
      <c r="A443" s="489">
        <v>6</v>
      </c>
      <c r="B443" s="490"/>
      <c r="C443" s="493" t="s">
        <v>963</v>
      </c>
      <c r="D443" s="491" t="s">
        <v>886</v>
      </c>
      <c r="E443" s="486">
        <v>93.524899999999988</v>
      </c>
    </row>
    <row r="444" spans="1:5" s="492" customFormat="1" ht="14.25" customHeight="1">
      <c r="A444" s="489">
        <v>7</v>
      </c>
      <c r="B444" s="490"/>
      <c r="C444" s="493" t="s">
        <v>155</v>
      </c>
      <c r="D444" s="491" t="s">
        <v>125</v>
      </c>
      <c r="E444" s="486">
        <v>252.76999999999998</v>
      </c>
    </row>
    <row r="445" spans="1:5" ht="18.75" customHeight="1">
      <c r="A445" s="309"/>
      <c r="B445" s="310"/>
      <c r="C445" s="311" t="s">
        <v>964</v>
      </c>
      <c r="D445" s="312"/>
      <c r="E445" s="313"/>
    </row>
    <row r="446" spans="1:5" s="492" customFormat="1" ht="14.25" customHeight="1">
      <c r="A446" s="489">
        <v>1</v>
      </c>
      <c r="B446" s="490" t="s">
        <v>61</v>
      </c>
      <c r="C446" s="494" t="s">
        <v>969</v>
      </c>
      <c r="D446" s="491" t="s">
        <v>125</v>
      </c>
      <c r="E446" s="486">
        <v>102.86999999999999</v>
      </c>
    </row>
    <row r="447" spans="1:5" s="492" customFormat="1" ht="14.25" customHeight="1">
      <c r="A447" s="489">
        <v>2</v>
      </c>
      <c r="B447" s="490"/>
      <c r="C447" s="493" t="s">
        <v>965</v>
      </c>
      <c r="D447" s="491" t="s">
        <v>125</v>
      </c>
      <c r="E447" s="486">
        <v>102.86999999999999</v>
      </c>
    </row>
    <row r="448" spans="1:5" s="492" customFormat="1" ht="14.25" customHeight="1">
      <c r="A448" s="489">
        <v>3</v>
      </c>
      <c r="B448" s="490"/>
      <c r="C448" s="493" t="s">
        <v>966</v>
      </c>
      <c r="D448" s="491" t="s">
        <v>125</v>
      </c>
      <c r="E448" s="486">
        <v>113.157</v>
      </c>
    </row>
    <row r="449" spans="1:5" s="492" customFormat="1" ht="14.25" customHeight="1">
      <c r="A449" s="489">
        <v>4</v>
      </c>
      <c r="B449" s="490"/>
      <c r="C449" s="493" t="s">
        <v>967</v>
      </c>
      <c r="D449" s="491" t="s">
        <v>408</v>
      </c>
      <c r="E449" s="486">
        <v>514.34999999999991</v>
      </c>
    </row>
    <row r="450" spans="1:5" s="492" customFormat="1" ht="14.25" customHeight="1">
      <c r="A450" s="489">
        <v>5</v>
      </c>
      <c r="B450" s="490"/>
      <c r="C450" s="493" t="s">
        <v>968</v>
      </c>
      <c r="D450" s="491" t="s">
        <v>408</v>
      </c>
      <c r="E450" s="486">
        <v>61.721999999999994</v>
      </c>
    </row>
    <row r="451" spans="1:5" s="492" customFormat="1" ht="14.25" customHeight="1">
      <c r="A451" s="489">
        <v>6</v>
      </c>
      <c r="B451" s="490"/>
      <c r="C451" s="493" t="s">
        <v>155</v>
      </c>
      <c r="D451" s="491" t="s">
        <v>125</v>
      </c>
      <c r="E451" s="486">
        <v>102.86999999999999</v>
      </c>
    </row>
    <row r="452" spans="1:5" ht="18.75" customHeight="1">
      <c r="A452" s="309"/>
      <c r="B452" s="310"/>
      <c r="C452" s="311" t="s">
        <v>970</v>
      </c>
      <c r="D452" s="312"/>
      <c r="E452" s="313"/>
    </row>
    <row r="453" spans="1:5" s="492" customFormat="1" ht="14.25" customHeight="1">
      <c r="A453" s="489">
        <v>1</v>
      </c>
      <c r="B453" s="490" t="s">
        <v>61</v>
      </c>
      <c r="C453" s="494" t="s">
        <v>971</v>
      </c>
      <c r="D453" s="491" t="s">
        <v>125</v>
      </c>
      <c r="E453" s="486">
        <v>72.2</v>
      </c>
    </row>
    <row r="454" spans="1:5" ht="14.25" customHeight="1" thickBot="1">
      <c r="A454" s="45"/>
      <c r="B454" s="46"/>
      <c r="C454" s="47"/>
      <c r="D454" s="48"/>
      <c r="E454" s="509"/>
    </row>
    <row r="455" spans="1:5" ht="13.5" thickBot="1">
      <c r="A455" s="124"/>
      <c r="B455" s="125"/>
      <c r="C455" s="725" t="s">
        <v>65</v>
      </c>
      <c r="D455" s="726"/>
      <c r="E455" s="755"/>
    </row>
    <row r="456" spans="1:5" s="33" customFormat="1" ht="13.5" customHeight="1">
      <c r="A456" s="602"/>
      <c r="B456" s="606"/>
      <c r="C456" s="606"/>
      <c r="D456" s="606"/>
      <c r="E456" s="606"/>
    </row>
    <row r="457" spans="1:5" s="33" customFormat="1" ht="12.75" customHeight="1">
      <c r="C457" s="715" t="s">
        <v>1040</v>
      </c>
      <c r="D457" s="715"/>
      <c r="E457" s="715"/>
    </row>
    <row r="458" spans="1:5" s="33" customFormat="1" ht="12.75" customHeight="1">
      <c r="C458" s="712" t="s">
        <v>822</v>
      </c>
      <c r="D458" s="712"/>
      <c r="E458" s="712"/>
    </row>
    <row r="459" spans="1:5" s="33" customFormat="1" ht="12.75" customHeight="1">
      <c r="C459" s="713" t="s">
        <v>18</v>
      </c>
      <c r="D459" s="713"/>
      <c r="E459" s="713"/>
    </row>
    <row r="460" spans="1:5" s="33" customFormat="1" ht="12.75" customHeight="1">
      <c r="C460" s="603"/>
      <c r="D460" s="603"/>
      <c r="E460" s="603"/>
    </row>
    <row r="461" spans="1:5" ht="13.5" thickBot="1">
      <c r="A461" s="37"/>
      <c r="B461" s="37"/>
      <c r="C461" s="37"/>
      <c r="D461" s="37"/>
      <c r="E461" s="37"/>
    </row>
    <row r="462" spans="1:5" s="11" customFormat="1" ht="13.5" customHeight="1">
      <c r="A462" s="718" t="s">
        <v>1</v>
      </c>
      <c r="B462" s="718" t="s">
        <v>29</v>
      </c>
      <c r="C462" s="720" t="s">
        <v>30</v>
      </c>
      <c r="D462" s="718" t="s">
        <v>31</v>
      </c>
      <c r="E462" s="718" t="s">
        <v>32</v>
      </c>
    </row>
    <row r="463" spans="1:5" s="11" customFormat="1" ht="54.75" customHeight="1" thickBot="1">
      <c r="A463" s="719"/>
      <c r="B463" s="719"/>
      <c r="C463" s="721"/>
      <c r="D463" s="719"/>
      <c r="E463" s="719"/>
    </row>
    <row r="464" spans="1:5" s="11" customFormat="1" ht="13.5" thickBot="1">
      <c r="A464" s="14" t="s">
        <v>37</v>
      </c>
      <c r="B464" s="15" t="s">
        <v>38</v>
      </c>
      <c r="C464" s="16">
        <v>3</v>
      </c>
      <c r="D464" s="17">
        <v>4</v>
      </c>
      <c r="E464" s="504">
        <v>5</v>
      </c>
    </row>
    <row r="465" spans="1:5" ht="15.75" customHeight="1">
      <c r="A465" s="39"/>
      <c r="B465" s="40"/>
      <c r="C465" s="101" t="s">
        <v>842</v>
      </c>
      <c r="D465" s="41"/>
      <c r="E465" s="505"/>
    </row>
    <row r="466" spans="1:5" s="360" customFormat="1">
      <c r="A466" s="474">
        <v>1</v>
      </c>
      <c r="B466" s="369" t="s">
        <v>61</v>
      </c>
      <c r="C466" s="230" t="s">
        <v>824</v>
      </c>
      <c r="D466" s="369" t="s">
        <v>125</v>
      </c>
      <c r="E466" s="520">
        <v>46.225000000000001</v>
      </c>
    </row>
    <row r="467" spans="1:5" s="360" customFormat="1">
      <c r="A467" s="474">
        <v>2</v>
      </c>
      <c r="B467" s="369"/>
      <c r="C467" s="458" t="s">
        <v>825</v>
      </c>
      <c r="D467" s="369" t="s">
        <v>165</v>
      </c>
      <c r="E467" s="520">
        <v>6.9337499999999999</v>
      </c>
    </row>
    <row r="468" spans="1:5" s="360" customFormat="1">
      <c r="A468" s="474">
        <v>3</v>
      </c>
      <c r="B468" s="369"/>
      <c r="C468" s="458" t="s">
        <v>826</v>
      </c>
      <c r="D468" s="369" t="s">
        <v>109</v>
      </c>
      <c r="E468" s="520">
        <v>1</v>
      </c>
    </row>
    <row r="469" spans="1:5" ht="15.75" customHeight="1">
      <c r="A469" s="479"/>
      <c r="B469" s="51"/>
      <c r="C469" s="477" t="s">
        <v>827</v>
      </c>
      <c r="D469" s="473"/>
      <c r="E469" s="522"/>
    </row>
    <row r="470" spans="1:5" s="360" customFormat="1">
      <c r="A470" s="474">
        <v>1</v>
      </c>
      <c r="B470" s="369" t="s">
        <v>61</v>
      </c>
      <c r="C470" s="230" t="s">
        <v>828</v>
      </c>
      <c r="D470" s="369" t="s">
        <v>125</v>
      </c>
      <c r="E470" s="520">
        <v>129.30500000000001</v>
      </c>
    </row>
    <row r="471" spans="1:5" s="360" customFormat="1">
      <c r="A471" s="474">
        <v>2</v>
      </c>
      <c r="B471" s="369"/>
      <c r="C471" s="458" t="s">
        <v>825</v>
      </c>
      <c r="D471" s="369" t="s">
        <v>165</v>
      </c>
      <c r="E471" s="520">
        <v>12.930500000000002</v>
      </c>
    </row>
    <row r="472" spans="1:5" s="360" customFormat="1">
      <c r="A472" s="474">
        <v>3</v>
      </c>
      <c r="B472" s="369"/>
      <c r="C472" s="458" t="s">
        <v>829</v>
      </c>
      <c r="D472" s="369" t="s">
        <v>408</v>
      </c>
      <c r="E472" s="520">
        <v>8.620333333333333</v>
      </c>
    </row>
    <row r="473" spans="1:5" ht="15.75" customHeight="1">
      <c r="A473" s="479"/>
      <c r="B473" s="51"/>
      <c r="C473" s="477" t="s">
        <v>830</v>
      </c>
      <c r="D473" s="473"/>
      <c r="E473" s="522"/>
    </row>
    <row r="474" spans="1:5" s="360" customFormat="1">
      <c r="A474" s="474">
        <v>1</v>
      </c>
      <c r="B474" s="369" t="s">
        <v>61</v>
      </c>
      <c r="C474" s="333" t="s">
        <v>831</v>
      </c>
      <c r="D474" s="369" t="s">
        <v>125</v>
      </c>
      <c r="E474" s="520">
        <v>41.42</v>
      </c>
    </row>
    <row r="475" spans="1:5" s="360" customFormat="1">
      <c r="A475" s="474">
        <v>2</v>
      </c>
      <c r="B475" s="369" t="s">
        <v>61</v>
      </c>
      <c r="C475" s="475" t="s">
        <v>832</v>
      </c>
      <c r="D475" s="369" t="s">
        <v>165</v>
      </c>
      <c r="E475" s="520">
        <v>8.2840000000000007</v>
      </c>
    </row>
    <row r="476" spans="1:5" s="360" customFormat="1">
      <c r="A476" s="474">
        <v>3</v>
      </c>
      <c r="B476" s="369"/>
      <c r="C476" s="476" t="s">
        <v>833</v>
      </c>
      <c r="D476" s="369" t="s">
        <v>165</v>
      </c>
      <c r="E476" s="520">
        <v>10.769200000000001</v>
      </c>
    </row>
    <row r="477" spans="1:5" s="360" customFormat="1">
      <c r="A477" s="474">
        <v>4</v>
      </c>
      <c r="B477" s="369" t="s">
        <v>61</v>
      </c>
      <c r="C477" s="475" t="s">
        <v>834</v>
      </c>
      <c r="D477" s="369" t="s">
        <v>165</v>
      </c>
      <c r="E477" s="520">
        <v>10.355</v>
      </c>
    </row>
    <row r="478" spans="1:5" s="360" customFormat="1">
      <c r="A478" s="474">
        <v>5</v>
      </c>
      <c r="B478" s="369"/>
      <c r="C478" s="476" t="s">
        <v>835</v>
      </c>
      <c r="D478" s="369" t="s">
        <v>165</v>
      </c>
      <c r="E478" s="520">
        <v>10.769200000000001</v>
      </c>
    </row>
    <row r="479" spans="1:5" s="360" customFormat="1">
      <c r="A479" s="474">
        <v>6</v>
      </c>
      <c r="B479" s="369"/>
      <c r="C479" s="476" t="s">
        <v>836</v>
      </c>
      <c r="D479" s="369" t="s">
        <v>165</v>
      </c>
      <c r="E479" s="520">
        <v>2.6923000000000004</v>
      </c>
    </row>
    <row r="480" spans="1:5" s="360" customFormat="1">
      <c r="A480" s="474">
        <v>7</v>
      </c>
      <c r="B480" s="369" t="s">
        <v>61</v>
      </c>
      <c r="C480" s="475" t="s">
        <v>837</v>
      </c>
      <c r="D480" s="369" t="s">
        <v>125</v>
      </c>
      <c r="E480" s="520">
        <v>41.42</v>
      </c>
    </row>
    <row r="481" spans="1:5" s="360" customFormat="1">
      <c r="A481" s="474">
        <v>8</v>
      </c>
      <c r="B481" s="369"/>
      <c r="C481" s="458" t="s">
        <v>838</v>
      </c>
      <c r="D481" s="369" t="s">
        <v>125</v>
      </c>
      <c r="E481" s="520">
        <v>42.662600000000005</v>
      </c>
    </row>
    <row r="482" spans="1:5" s="360" customFormat="1">
      <c r="A482" s="474">
        <v>9</v>
      </c>
      <c r="B482" s="369"/>
      <c r="C482" s="458" t="s">
        <v>839</v>
      </c>
      <c r="D482" s="369" t="s">
        <v>125</v>
      </c>
      <c r="E482" s="520">
        <v>41.42</v>
      </c>
    </row>
    <row r="483" spans="1:5" s="360" customFormat="1">
      <c r="A483" s="474">
        <v>10</v>
      </c>
      <c r="B483" s="369" t="s">
        <v>61</v>
      </c>
      <c r="C483" s="475" t="s">
        <v>840</v>
      </c>
      <c r="D483" s="369" t="s">
        <v>92</v>
      </c>
      <c r="E483" s="520">
        <v>55.226666666666667</v>
      </c>
    </row>
    <row r="484" spans="1:5" s="360" customFormat="1">
      <c r="A484" s="474">
        <v>11</v>
      </c>
      <c r="B484" s="369"/>
      <c r="C484" s="458" t="s">
        <v>841</v>
      </c>
      <c r="D484" s="369" t="s">
        <v>92</v>
      </c>
      <c r="E484" s="520">
        <v>55.226666666666667</v>
      </c>
    </row>
    <row r="485" spans="1:5" s="360" customFormat="1">
      <c r="A485" s="474">
        <v>12</v>
      </c>
      <c r="B485" s="369"/>
      <c r="C485" s="458" t="s">
        <v>404</v>
      </c>
      <c r="D485" s="369" t="s">
        <v>165</v>
      </c>
      <c r="E485" s="520">
        <v>3.3135999999999997</v>
      </c>
    </row>
    <row r="486" spans="1:5" ht="15.75" customHeight="1">
      <c r="A486" s="479"/>
      <c r="B486" s="51"/>
      <c r="C486" s="477" t="s">
        <v>843</v>
      </c>
      <c r="D486" s="473"/>
      <c r="E486" s="522"/>
    </row>
    <row r="487" spans="1:5" s="360" customFormat="1">
      <c r="A487" s="474">
        <v>1</v>
      </c>
      <c r="B487" s="369" t="s">
        <v>61</v>
      </c>
      <c r="C487" s="333" t="s">
        <v>831</v>
      </c>
      <c r="D487" s="369" t="s">
        <v>125</v>
      </c>
      <c r="E487" s="520">
        <v>135.43</v>
      </c>
    </row>
    <row r="488" spans="1:5" s="360" customFormat="1">
      <c r="A488" s="474">
        <v>2</v>
      </c>
      <c r="B488" s="369" t="s">
        <v>61</v>
      </c>
      <c r="C488" s="475" t="s">
        <v>832</v>
      </c>
      <c r="D488" s="369" t="s">
        <v>165</v>
      </c>
      <c r="E488" s="520">
        <v>27.086000000000002</v>
      </c>
    </row>
    <row r="489" spans="1:5" s="360" customFormat="1">
      <c r="A489" s="474">
        <v>3</v>
      </c>
      <c r="B489" s="369"/>
      <c r="C489" s="476" t="s">
        <v>833</v>
      </c>
      <c r="D489" s="369" t="s">
        <v>165</v>
      </c>
      <c r="E489" s="520">
        <v>35.211800000000004</v>
      </c>
    </row>
    <row r="490" spans="1:5" s="360" customFormat="1">
      <c r="A490" s="474">
        <v>4</v>
      </c>
      <c r="B490" s="369" t="s">
        <v>61</v>
      </c>
      <c r="C490" s="475" t="s">
        <v>834</v>
      </c>
      <c r="D490" s="369" t="s">
        <v>165</v>
      </c>
      <c r="E490" s="520">
        <v>33.857500000000002</v>
      </c>
    </row>
    <row r="491" spans="1:5" s="360" customFormat="1">
      <c r="A491" s="474">
        <v>5</v>
      </c>
      <c r="B491" s="369"/>
      <c r="C491" s="476" t="s">
        <v>835</v>
      </c>
      <c r="D491" s="369" t="s">
        <v>165</v>
      </c>
      <c r="E491" s="520">
        <v>35.211800000000004</v>
      </c>
    </row>
    <row r="492" spans="1:5" s="360" customFormat="1">
      <c r="A492" s="474">
        <v>6</v>
      </c>
      <c r="B492" s="369"/>
      <c r="C492" s="476" t="s">
        <v>836</v>
      </c>
      <c r="D492" s="369" t="s">
        <v>165</v>
      </c>
      <c r="E492" s="520">
        <v>8.8029500000000009</v>
      </c>
    </row>
    <row r="493" spans="1:5" s="360" customFormat="1">
      <c r="A493" s="474">
        <v>7</v>
      </c>
      <c r="B493" s="369" t="s">
        <v>61</v>
      </c>
      <c r="C493" s="475" t="s">
        <v>845</v>
      </c>
      <c r="D493" s="369" t="s">
        <v>125</v>
      </c>
      <c r="E493" s="520">
        <v>135.43</v>
      </c>
    </row>
    <row r="494" spans="1:5" s="360" customFormat="1">
      <c r="A494" s="474">
        <v>8</v>
      </c>
      <c r="B494" s="369"/>
      <c r="C494" s="458" t="s">
        <v>846</v>
      </c>
      <c r="D494" s="369" t="s">
        <v>125</v>
      </c>
      <c r="E494" s="520">
        <v>135.43</v>
      </c>
    </row>
    <row r="495" spans="1:5" s="360" customFormat="1">
      <c r="A495" s="474">
        <v>9</v>
      </c>
      <c r="B495" s="369"/>
      <c r="C495" s="458" t="s">
        <v>839</v>
      </c>
      <c r="D495" s="369" t="s">
        <v>125</v>
      </c>
      <c r="E495" s="520">
        <v>135.43</v>
      </c>
    </row>
    <row r="496" spans="1:5" s="360" customFormat="1">
      <c r="A496" s="474">
        <v>10</v>
      </c>
      <c r="B496" s="369" t="s">
        <v>61</v>
      </c>
      <c r="C496" s="475" t="s">
        <v>840</v>
      </c>
      <c r="D496" s="369" t="s">
        <v>92</v>
      </c>
      <c r="E496" s="520">
        <v>43</v>
      </c>
    </row>
    <row r="497" spans="1:5" s="360" customFormat="1">
      <c r="A497" s="474">
        <v>11</v>
      </c>
      <c r="B497" s="369"/>
      <c r="C497" s="458" t="s">
        <v>844</v>
      </c>
      <c r="D497" s="369" t="s">
        <v>92</v>
      </c>
      <c r="E497" s="520">
        <v>43</v>
      </c>
    </row>
    <row r="498" spans="1:5" s="360" customFormat="1">
      <c r="A498" s="474">
        <v>12</v>
      </c>
      <c r="B498" s="369"/>
      <c r="C498" s="458" t="s">
        <v>404</v>
      </c>
      <c r="D498" s="369" t="s">
        <v>165</v>
      </c>
      <c r="E498" s="520">
        <v>2.58</v>
      </c>
    </row>
    <row r="499" spans="1:5" ht="15.75" customHeight="1">
      <c r="A499" s="479"/>
      <c r="B499" s="51"/>
      <c r="C499" s="477" t="s">
        <v>1015</v>
      </c>
      <c r="D499" s="473"/>
      <c r="E499" s="522"/>
    </row>
    <row r="500" spans="1:5" s="360" customFormat="1">
      <c r="A500" s="474">
        <v>1</v>
      </c>
      <c r="B500" s="369" t="s">
        <v>61</v>
      </c>
      <c r="C500" s="230" t="s">
        <v>1016</v>
      </c>
      <c r="D500" s="369" t="s">
        <v>125</v>
      </c>
      <c r="E500" s="520">
        <v>32</v>
      </c>
    </row>
    <row r="501" spans="1:5" s="360" customFormat="1">
      <c r="A501" s="474">
        <v>2</v>
      </c>
      <c r="B501" s="369"/>
      <c r="C501" s="458" t="s">
        <v>1017</v>
      </c>
      <c r="D501" s="369" t="s">
        <v>165</v>
      </c>
      <c r="E501" s="520">
        <v>4.16</v>
      </c>
    </row>
    <row r="502" spans="1:5" s="360" customFormat="1">
      <c r="A502" s="474">
        <v>3</v>
      </c>
      <c r="B502" s="369"/>
      <c r="C502" s="458" t="s">
        <v>1018</v>
      </c>
      <c r="D502" s="369" t="s">
        <v>125</v>
      </c>
      <c r="E502" s="520">
        <v>38.4</v>
      </c>
    </row>
    <row r="503" spans="1:5" ht="15" customHeight="1" thickBot="1">
      <c r="A503" s="45"/>
      <c r="B503" s="46"/>
      <c r="C503" s="47"/>
      <c r="D503" s="48"/>
      <c r="E503" s="509"/>
    </row>
    <row r="504" spans="1:5" ht="13.5" thickBot="1">
      <c r="A504" s="124"/>
      <c r="B504" s="125"/>
      <c r="C504" s="725" t="s">
        <v>65</v>
      </c>
      <c r="D504" s="726"/>
      <c r="E504" s="755"/>
    </row>
    <row r="505" spans="1:5" s="33" customFormat="1" ht="13.5" customHeight="1">
      <c r="A505" s="602"/>
      <c r="B505" s="606"/>
      <c r="C505" s="606"/>
      <c r="D505" s="606"/>
      <c r="E505" s="606"/>
    </row>
    <row r="506" spans="1:5" s="33" customFormat="1">
      <c r="A506" s="602"/>
      <c r="B506" s="606"/>
      <c r="C506" s="606"/>
      <c r="D506" s="606"/>
      <c r="E506" s="606"/>
    </row>
    <row r="507" spans="1:5" s="161" customFormat="1" ht="12.75" customHeight="1">
      <c r="C507" s="749" t="s">
        <v>1041</v>
      </c>
      <c r="D507" s="749"/>
      <c r="E507" s="749"/>
    </row>
    <row r="508" spans="1:5" s="161" customFormat="1" ht="12.75" customHeight="1">
      <c r="C508" s="752" t="s">
        <v>89</v>
      </c>
      <c r="D508" s="752"/>
      <c r="E508" s="752"/>
    </row>
    <row r="509" spans="1:5" s="161" customFormat="1" ht="12.75" customHeight="1">
      <c r="C509" s="753" t="s">
        <v>18</v>
      </c>
      <c r="D509" s="753"/>
      <c r="E509" s="753"/>
    </row>
    <row r="510" spans="1:5" s="169" customFormat="1" ht="13.5" thickBot="1"/>
    <row r="511" spans="1:5" s="174" customFormat="1" ht="13.5" customHeight="1">
      <c r="A511" s="744" t="s">
        <v>1</v>
      </c>
      <c r="B511" s="744" t="s">
        <v>29</v>
      </c>
      <c r="C511" s="746" t="s">
        <v>30</v>
      </c>
      <c r="D511" s="744" t="s">
        <v>31</v>
      </c>
      <c r="E511" s="744" t="s">
        <v>32</v>
      </c>
    </row>
    <row r="512" spans="1:5" s="174" customFormat="1" ht="54.75" customHeight="1" thickBot="1">
      <c r="A512" s="745"/>
      <c r="B512" s="745"/>
      <c r="C512" s="747"/>
      <c r="D512" s="745"/>
      <c r="E512" s="745"/>
    </row>
    <row r="513" spans="1:5" s="174" customFormat="1" ht="13.5" thickBot="1">
      <c r="A513" s="177" t="s">
        <v>37</v>
      </c>
      <c r="B513" s="178" t="s">
        <v>38</v>
      </c>
      <c r="C513" s="179">
        <v>3</v>
      </c>
      <c r="D513" s="180">
        <v>4</v>
      </c>
      <c r="E513" s="526">
        <v>5</v>
      </c>
    </row>
    <row r="514" spans="1:5" s="206" customFormat="1" ht="14.1" customHeight="1">
      <c r="A514" s="527"/>
      <c r="B514" s="210"/>
      <c r="C514" s="223" t="s">
        <v>90</v>
      </c>
      <c r="D514" s="210"/>
      <c r="E514" s="528"/>
    </row>
    <row r="515" spans="1:5" s="206" customFormat="1" ht="14.1" customHeight="1">
      <c r="A515" s="529">
        <v>1</v>
      </c>
      <c r="B515" s="207" t="s">
        <v>61</v>
      </c>
      <c r="C515" s="204" t="s">
        <v>91</v>
      </c>
      <c r="D515" s="208" t="s">
        <v>92</v>
      </c>
      <c r="E515" s="506">
        <v>4</v>
      </c>
    </row>
    <row r="516" spans="1:5" s="206" customFormat="1" ht="14.1" customHeight="1">
      <c r="A516" s="529">
        <v>2</v>
      </c>
      <c r="B516" s="207" t="s">
        <v>61</v>
      </c>
      <c r="C516" s="204" t="s">
        <v>93</v>
      </c>
      <c r="D516" s="208" t="s">
        <v>92</v>
      </c>
      <c r="E516" s="506">
        <v>15</v>
      </c>
    </row>
    <row r="517" spans="1:5" s="206" customFormat="1" ht="14.1" customHeight="1">
      <c r="A517" s="529">
        <v>3</v>
      </c>
      <c r="B517" s="207" t="s">
        <v>61</v>
      </c>
      <c r="C517" s="204" t="s">
        <v>94</v>
      </c>
      <c r="D517" s="208" t="s">
        <v>92</v>
      </c>
      <c r="E517" s="506">
        <v>72</v>
      </c>
    </row>
    <row r="518" spans="1:5" s="206" customFormat="1" ht="14.1" customHeight="1">
      <c r="A518" s="529">
        <v>4</v>
      </c>
      <c r="B518" s="207" t="s">
        <v>61</v>
      </c>
      <c r="C518" s="204" t="s">
        <v>95</v>
      </c>
      <c r="D518" s="208" t="s">
        <v>92</v>
      </c>
      <c r="E518" s="506">
        <v>4</v>
      </c>
    </row>
    <row r="519" spans="1:5" s="206" customFormat="1" ht="14.1" customHeight="1">
      <c r="A519" s="529">
        <v>5</v>
      </c>
      <c r="B519" s="207" t="s">
        <v>61</v>
      </c>
      <c r="C519" s="204" t="s">
        <v>96</v>
      </c>
      <c r="D519" s="208" t="s">
        <v>97</v>
      </c>
      <c r="E519" s="506">
        <v>4</v>
      </c>
    </row>
    <row r="520" spans="1:5" s="206" customFormat="1" ht="14.1" customHeight="1">
      <c r="A520" s="529">
        <v>6</v>
      </c>
      <c r="B520" s="207" t="s">
        <v>61</v>
      </c>
      <c r="C520" s="204" t="s">
        <v>98</v>
      </c>
      <c r="D520" s="208" t="s">
        <v>97</v>
      </c>
      <c r="E520" s="506">
        <v>34</v>
      </c>
    </row>
    <row r="521" spans="1:5" s="206" customFormat="1" ht="14.1" customHeight="1">
      <c r="A521" s="529">
        <v>7</v>
      </c>
      <c r="B521" s="207" t="s">
        <v>61</v>
      </c>
      <c r="C521" s="204" t="s">
        <v>99</v>
      </c>
      <c r="D521" s="208" t="s">
        <v>97</v>
      </c>
      <c r="E521" s="506">
        <v>51</v>
      </c>
    </row>
    <row r="522" spans="1:5" s="206" customFormat="1" ht="14.1" customHeight="1">
      <c r="A522" s="529">
        <v>8</v>
      </c>
      <c r="B522" s="207" t="s">
        <v>61</v>
      </c>
      <c r="C522" s="204" t="s">
        <v>100</v>
      </c>
      <c r="D522" s="208" t="s">
        <v>97</v>
      </c>
      <c r="E522" s="506">
        <v>23</v>
      </c>
    </row>
    <row r="523" spans="1:5" s="206" customFormat="1" ht="14.1" customHeight="1">
      <c r="A523" s="529">
        <v>9</v>
      </c>
      <c r="B523" s="207" t="s">
        <v>61</v>
      </c>
      <c r="C523" s="204" t="s">
        <v>101</v>
      </c>
      <c r="D523" s="208" t="s">
        <v>97</v>
      </c>
      <c r="E523" s="506">
        <v>2</v>
      </c>
    </row>
    <row r="524" spans="1:5" s="206" customFormat="1" ht="24" customHeight="1">
      <c r="A524" s="529">
        <v>10</v>
      </c>
      <c r="B524" s="207" t="s">
        <v>61</v>
      </c>
      <c r="C524" s="204" t="s">
        <v>102</v>
      </c>
      <c r="D524" s="208" t="s">
        <v>97</v>
      </c>
      <c r="E524" s="506">
        <v>4</v>
      </c>
    </row>
    <row r="525" spans="1:5" s="206" customFormat="1" ht="24" customHeight="1">
      <c r="A525" s="529">
        <v>11</v>
      </c>
      <c r="B525" s="207" t="s">
        <v>61</v>
      </c>
      <c r="C525" s="204" t="s">
        <v>103</v>
      </c>
      <c r="D525" s="208" t="s">
        <v>97</v>
      </c>
      <c r="E525" s="506">
        <v>1</v>
      </c>
    </row>
    <row r="526" spans="1:5" s="206" customFormat="1" ht="24" customHeight="1">
      <c r="A526" s="529">
        <v>12</v>
      </c>
      <c r="B526" s="207" t="s">
        <v>61</v>
      </c>
      <c r="C526" s="204" t="s">
        <v>104</v>
      </c>
      <c r="D526" s="208" t="s">
        <v>97</v>
      </c>
      <c r="E526" s="506">
        <v>1</v>
      </c>
    </row>
    <row r="527" spans="1:5" s="206" customFormat="1" ht="24" customHeight="1">
      <c r="A527" s="529">
        <v>13</v>
      </c>
      <c r="B527" s="207" t="s">
        <v>61</v>
      </c>
      <c r="C527" s="204" t="s">
        <v>987</v>
      </c>
      <c r="D527" s="208" t="s">
        <v>97</v>
      </c>
      <c r="E527" s="506">
        <v>1</v>
      </c>
    </row>
    <row r="528" spans="1:5" s="206" customFormat="1" ht="24" customHeight="1">
      <c r="A528" s="529">
        <v>14</v>
      </c>
      <c r="B528" s="207" t="s">
        <v>61</v>
      </c>
      <c r="C528" s="204" t="s">
        <v>105</v>
      </c>
      <c r="D528" s="208" t="s">
        <v>97</v>
      </c>
      <c r="E528" s="506">
        <v>2</v>
      </c>
    </row>
    <row r="529" spans="1:5" s="206" customFormat="1" ht="24" customHeight="1">
      <c r="A529" s="529">
        <v>15</v>
      </c>
      <c r="B529" s="207" t="s">
        <v>61</v>
      </c>
      <c r="C529" s="204" t="s">
        <v>106</v>
      </c>
      <c r="D529" s="208" t="s">
        <v>97</v>
      </c>
      <c r="E529" s="506">
        <v>2</v>
      </c>
    </row>
    <row r="530" spans="1:5" s="206" customFormat="1" ht="14.1" customHeight="1">
      <c r="A530" s="529">
        <v>16</v>
      </c>
      <c r="B530" s="207" t="s">
        <v>61</v>
      </c>
      <c r="C530" s="204" t="s">
        <v>107</v>
      </c>
      <c r="D530" s="208" t="s">
        <v>97</v>
      </c>
      <c r="E530" s="506">
        <v>2</v>
      </c>
    </row>
    <row r="531" spans="1:5" s="206" customFormat="1" ht="14.1" customHeight="1">
      <c r="A531" s="529">
        <v>17</v>
      </c>
      <c r="B531" s="207" t="s">
        <v>61</v>
      </c>
      <c r="C531" s="204" t="s">
        <v>108</v>
      </c>
      <c r="D531" s="208" t="s">
        <v>92</v>
      </c>
      <c r="E531" s="506">
        <v>10</v>
      </c>
    </row>
    <row r="532" spans="1:5" s="206" customFormat="1" ht="14.1" customHeight="1">
      <c r="A532" s="529">
        <v>18</v>
      </c>
      <c r="B532" s="207" t="s">
        <v>61</v>
      </c>
      <c r="C532" s="204" t="s">
        <v>111</v>
      </c>
      <c r="D532" s="208" t="s">
        <v>109</v>
      </c>
      <c r="E532" s="506">
        <v>1</v>
      </c>
    </row>
    <row r="533" spans="1:5" s="206" customFormat="1" ht="12" customHeight="1">
      <c r="A533" s="529">
        <v>19</v>
      </c>
      <c r="B533" s="207" t="s">
        <v>61</v>
      </c>
      <c r="C533" s="204" t="s">
        <v>112</v>
      </c>
      <c r="D533" s="208" t="s">
        <v>109</v>
      </c>
      <c r="E533" s="506">
        <v>1</v>
      </c>
    </row>
    <row r="534" spans="1:5" s="206" customFormat="1" ht="12" customHeight="1">
      <c r="A534" s="529">
        <v>20</v>
      </c>
      <c r="B534" s="207" t="s">
        <v>61</v>
      </c>
      <c r="C534" s="204" t="s">
        <v>113</v>
      </c>
      <c r="D534" s="208" t="s">
        <v>109</v>
      </c>
      <c r="E534" s="506">
        <v>1</v>
      </c>
    </row>
    <row r="535" spans="1:5" s="206" customFormat="1" ht="12" customHeight="1">
      <c r="A535" s="529">
        <v>21</v>
      </c>
      <c r="B535" s="207" t="s">
        <v>61</v>
      </c>
      <c r="C535" s="204" t="s">
        <v>114</v>
      </c>
      <c r="D535" s="208" t="s">
        <v>92</v>
      </c>
      <c r="E535" s="506">
        <v>95</v>
      </c>
    </row>
    <row r="536" spans="1:5" s="169" customFormat="1" ht="14.25" customHeight="1" thickBot="1">
      <c r="A536" s="190"/>
      <c r="B536" s="191"/>
      <c r="C536" s="192"/>
      <c r="D536" s="193"/>
      <c r="E536" s="530"/>
    </row>
    <row r="537" spans="1:5" s="169" customFormat="1" ht="13.5" thickBot="1">
      <c r="A537" s="199"/>
      <c r="B537" s="200"/>
      <c r="C537" s="736" t="s">
        <v>65</v>
      </c>
      <c r="D537" s="737"/>
      <c r="E537" s="756"/>
    </row>
    <row r="538" spans="1:5" s="33" customFormat="1" ht="13.5" customHeight="1">
      <c r="A538" s="602"/>
      <c r="B538" s="606"/>
      <c r="C538" s="606"/>
      <c r="D538" s="606"/>
      <c r="E538" s="606"/>
    </row>
    <row r="539" spans="1:5" s="33" customFormat="1" ht="12.75" customHeight="1">
      <c r="C539" s="715" t="s">
        <v>1042</v>
      </c>
      <c r="D539" s="715"/>
      <c r="E539" s="715"/>
    </row>
    <row r="540" spans="1:5" s="33" customFormat="1" ht="12.75" customHeight="1">
      <c r="C540" s="712" t="s">
        <v>191</v>
      </c>
      <c r="D540" s="712"/>
      <c r="E540" s="712"/>
    </row>
    <row r="541" spans="1:5" s="33" customFormat="1" ht="12.75" customHeight="1">
      <c r="C541" s="713" t="s">
        <v>18</v>
      </c>
      <c r="D541" s="713"/>
      <c r="E541" s="713"/>
    </row>
    <row r="542" spans="1:5" ht="13.5" thickBot="1">
      <c r="A542" s="37"/>
      <c r="B542" s="37"/>
      <c r="C542" s="37"/>
      <c r="D542" s="37"/>
      <c r="E542" s="37"/>
    </row>
    <row r="543" spans="1:5" s="11" customFormat="1" ht="13.5" customHeight="1">
      <c r="A543" s="718" t="s">
        <v>1</v>
      </c>
      <c r="B543" s="718" t="s">
        <v>29</v>
      </c>
      <c r="C543" s="720" t="s">
        <v>30</v>
      </c>
      <c r="D543" s="718" t="s">
        <v>31</v>
      </c>
      <c r="E543" s="718" t="s">
        <v>32</v>
      </c>
    </row>
    <row r="544" spans="1:5" s="11" customFormat="1" ht="51.75" customHeight="1" thickBot="1">
      <c r="A544" s="719"/>
      <c r="B544" s="719"/>
      <c r="C544" s="721"/>
      <c r="D544" s="719"/>
      <c r="E544" s="719"/>
    </row>
    <row r="545" spans="1:5" s="11" customFormat="1" ht="13.5" thickBot="1">
      <c r="A545" s="156" t="s">
        <v>37</v>
      </c>
      <c r="B545" s="157" t="s">
        <v>38</v>
      </c>
      <c r="C545" s="158">
        <v>3</v>
      </c>
      <c r="D545" s="159">
        <v>4</v>
      </c>
      <c r="E545" s="514">
        <v>5</v>
      </c>
    </row>
    <row r="546" spans="1:5" s="213" customFormat="1" ht="17.25" customHeight="1">
      <c r="A546" s="531"/>
      <c r="B546" s="221"/>
      <c r="C546" s="222" t="s">
        <v>193</v>
      </c>
      <c r="D546" s="214"/>
      <c r="E546" s="532"/>
    </row>
    <row r="547" spans="1:5" s="213" customFormat="1" ht="29.25" customHeight="1">
      <c r="A547" s="533">
        <v>1</v>
      </c>
      <c r="B547" s="218" t="s">
        <v>61</v>
      </c>
      <c r="C547" s="219" t="s">
        <v>194</v>
      </c>
      <c r="D547" s="208" t="s">
        <v>109</v>
      </c>
      <c r="E547" s="506">
        <v>1</v>
      </c>
    </row>
    <row r="548" spans="1:5" s="213" customFormat="1" ht="24" customHeight="1">
      <c r="A548" s="533">
        <v>2</v>
      </c>
      <c r="B548" s="218" t="s">
        <v>61</v>
      </c>
      <c r="C548" s="219" t="s">
        <v>195</v>
      </c>
      <c r="D548" s="208" t="s">
        <v>109</v>
      </c>
      <c r="E548" s="506">
        <v>1</v>
      </c>
    </row>
    <row r="549" spans="1:5" s="213" customFormat="1" ht="24" customHeight="1">
      <c r="A549" s="533">
        <v>3</v>
      </c>
      <c r="B549" s="218" t="s">
        <v>61</v>
      </c>
      <c r="C549" s="219" t="s">
        <v>196</v>
      </c>
      <c r="D549" s="208" t="s">
        <v>97</v>
      </c>
      <c r="E549" s="506">
        <v>1</v>
      </c>
    </row>
    <row r="550" spans="1:5" s="213" customFormat="1" ht="24" customHeight="1">
      <c r="A550" s="533">
        <v>4</v>
      </c>
      <c r="B550" s="218" t="s">
        <v>61</v>
      </c>
      <c r="C550" s="219" t="s">
        <v>197</v>
      </c>
      <c r="D550" s="208" t="s">
        <v>97</v>
      </c>
      <c r="E550" s="506">
        <v>1</v>
      </c>
    </row>
    <row r="551" spans="1:5" s="213" customFormat="1" ht="24" customHeight="1">
      <c r="A551" s="533">
        <v>5</v>
      </c>
      <c r="B551" s="218" t="s">
        <v>61</v>
      </c>
      <c r="C551" s="219" t="s">
        <v>198</v>
      </c>
      <c r="D551" s="208" t="s">
        <v>109</v>
      </c>
      <c r="E551" s="506">
        <v>1</v>
      </c>
    </row>
    <row r="552" spans="1:5" s="213" customFormat="1" ht="12.75" customHeight="1">
      <c r="A552" s="533">
        <v>6</v>
      </c>
      <c r="B552" s="218" t="s">
        <v>61</v>
      </c>
      <c r="C552" s="219" t="s">
        <v>199</v>
      </c>
      <c r="D552" s="208" t="s">
        <v>97</v>
      </c>
      <c r="E552" s="506">
        <v>1</v>
      </c>
    </row>
    <row r="553" spans="1:5" s="213" customFormat="1" ht="12.75" customHeight="1">
      <c r="A553" s="533">
        <v>7</v>
      </c>
      <c r="B553" s="218" t="s">
        <v>61</v>
      </c>
      <c r="C553" s="219" t="s">
        <v>200</v>
      </c>
      <c r="D553" s="208" t="s">
        <v>109</v>
      </c>
      <c r="E553" s="506">
        <v>1</v>
      </c>
    </row>
    <row r="554" spans="1:5" s="213" customFormat="1" ht="12.75" customHeight="1">
      <c r="A554" s="533">
        <v>8</v>
      </c>
      <c r="B554" s="218" t="s">
        <v>61</v>
      </c>
      <c r="C554" s="219" t="s">
        <v>201</v>
      </c>
      <c r="D554" s="208" t="s">
        <v>97</v>
      </c>
      <c r="E554" s="506">
        <v>1</v>
      </c>
    </row>
    <row r="555" spans="1:5" s="213" customFormat="1" ht="12.75" customHeight="1">
      <c r="A555" s="533">
        <v>9</v>
      </c>
      <c r="B555" s="218" t="s">
        <v>61</v>
      </c>
      <c r="C555" s="219" t="s">
        <v>200</v>
      </c>
      <c r="D555" s="208" t="s">
        <v>109</v>
      </c>
      <c r="E555" s="506">
        <v>1</v>
      </c>
    </row>
    <row r="556" spans="1:5" s="213" customFormat="1" ht="22.5" customHeight="1">
      <c r="A556" s="533">
        <v>10</v>
      </c>
      <c r="B556" s="218" t="s">
        <v>61</v>
      </c>
      <c r="C556" s="219" t="s">
        <v>202</v>
      </c>
      <c r="D556" s="208" t="s">
        <v>203</v>
      </c>
      <c r="E556" s="506">
        <v>1</v>
      </c>
    </row>
    <row r="557" spans="1:5" s="213" customFormat="1" ht="22.5" customHeight="1">
      <c r="A557" s="533">
        <v>11</v>
      </c>
      <c r="B557" s="218" t="s">
        <v>61</v>
      </c>
      <c r="C557" s="219" t="s">
        <v>204</v>
      </c>
      <c r="D557" s="208" t="s">
        <v>97</v>
      </c>
      <c r="E557" s="506">
        <v>1</v>
      </c>
    </row>
    <row r="558" spans="1:5" s="213" customFormat="1" ht="27.75" customHeight="1">
      <c r="A558" s="533">
        <v>12</v>
      </c>
      <c r="B558" s="218" t="s">
        <v>61</v>
      </c>
      <c r="C558" s="219" t="s">
        <v>205</v>
      </c>
      <c r="D558" s="208" t="s">
        <v>97</v>
      </c>
      <c r="E558" s="506">
        <v>2</v>
      </c>
    </row>
    <row r="559" spans="1:5" s="213" customFormat="1" ht="14.25" customHeight="1">
      <c r="A559" s="533">
        <v>13</v>
      </c>
      <c r="B559" s="218" t="s">
        <v>61</v>
      </c>
      <c r="C559" s="219" t="s">
        <v>206</v>
      </c>
      <c r="D559" s="208" t="s">
        <v>97</v>
      </c>
      <c r="E559" s="506">
        <v>1</v>
      </c>
    </row>
    <row r="560" spans="1:5" s="213" customFormat="1" ht="14.25" customHeight="1">
      <c r="A560" s="533">
        <v>14</v>
      </c>
      <c r="B560" s="218" t="s">
        <v>61</v>
      </c>
      <c r="C560" s="219" t="s">
        <v>207</v>
      </c>
      <c r="D560" s="208" t="s">
        <v>97</v>
      </c>
      <c r="E560" s="506">
        <v>1</v>
      </c>
    </row>
    <row r="561" spans="1:5" s="213" customFormat="1" ht="14.25" customHeight="1">
      <c r="A561" s="533">
        <v>15</v>
      </c>
      <c r="B561" s="218" t="s">
        <v>61</v>
      </c>
      <c r="C561" s="219" t="s">
        <v>237</v>
      </c>
      <c r="D561" s="208" t="s">
        <v>97</v>
      </c>
      <c r="E561" s="506">
        <v>1</v>
      </c>
    </row>
    <row r="562" spans="1:5" s="213" customFormat="1" ht="14.25" customHeight="1">
      <c r="A562" s="533">
        <v>16</v>
      </c>
      <c r="B562" s="218" t="s">
        <v>61</v>
      </c>
      <c r="C562" s="219" t="s">
        <v>238</v>
      </c>
      <c r="D562" s="208" t="s">
        <v>97</v>
      </c>
      <c r="E562" s="506">
        <v>1</v>
      </c>
    </row>
    <row r="563" spans="1:5" s="213" customFormat="1" ht="14.25" customHeight="1">
      <c r="A563" s="533">
        <v>17</v>
      </c>
      <c r="B563" s="218" t="s">
        <v>61</v>
      </c>
      <c r="C563" s="219" t="s">
        <v>239</v>
      </c>
      <c r="D563" s="208" t="s">
        <v>97</v>
      </c>
      <c r="E563" s="506">
        <v>2</v>
      </c>
    </row>
    <row r="564" spans="1:5" s="213" customFormat="1" ht="14.25" customHeight="1">
      <c r="A564" s="533">
        <v>18</v>
      </c>
      <c r="B564" s="218" t="s">
        <v>61</v>
      </c>
      <c r="C564" s="219" t="s">
        <v>240</v>
      </c>
      <c r="D564" s="208" t="s">
        <v>97</v>
      </c>
      <c r="E564" s="506">
        <v>2</v>
      </c>
    </row>
    <row r="565" spans="1:5" s="213" customFormat="1" ht="14.25" customHeight="1">
      <c r="A565" s="533">
        <v>19</v>
      </c>
      <c r="B565" s="218" t="s">
        <v>61</v>
      </c>
      <c r="C565" s="219" t="s">
        <v>241</v>
      </c>
      <c r="D565" s="208" t="s">
        <v>97</v>
      </c>
      <c r="E565" s="506">
        <v>8</v>
      </c>
    </row>
    <row r="566" spans="1:5" s="213" customFormat="1" ht="14.25" customHeight="1">
      <c r="A566" s="533">
        <v>20</v>
      </c>
      <c r="B566" s="218" t="s">
        <v>61</v>
      </c>
      <c r="C566" s="219" t="s">
        <v>242</v>
      </c>
      <c r="D566" s="208" t="s">
        <v>97</v>
      </c>
      <c r="E566" s="506">
        <v>2</v>
      </c>
    </row>
    <row r="567" spans="1:5" s="213" customFormat="1" ht="14.25" customHeight="1">
      <c r="A567" s="533">
        <v>21</v>
      </c>
      <c r="B567" s="218" t="s">
        <v>61</v>
      </c>
      <c r="C567" s="219" t="s">
        <v>208</v>
      </c>
      <c r="D567" s="208" t="s">
        <v>97</v>
      </c>
      <c r="E567" s="506">
        <v>3</v>
      </c>
    </row>
    <row r="568" spans="1:5" s="213" customFormat="1" ht="14.25" customHeight="1">
      <c r="A568" s="533">
        <v>22</v>
      </c>
      <c r="B568" s="218" t="s">
        <v>61</v>
      </c>
      <c r="C568" s="219" t="s">
        <v>243</v>
      </c>
      <c r="D568" s="208" t="s">
        <v>97</v>
      </c>
      <c r="E568" s="506">
        <v>6</v>
      </c>
    </row>
    <row r="569" spans="1:5" s="213" customFormat="1" ht="27" customHeight="1">
      <c r="A569" s="533">
        <v>23</v>
      </c>
      <c r="B569" s="218" t="s">
        <v>61</v>
      </c>
      <c r="C569" s="219" t="s">
        <v>209</v>
      </c>
      <c r="D569" s="208" t="s">
        <v>97</v>
      </c>
      <c r="E569" s="506">
        <v>4</v>
      </c>
    </row>
    <row r="570" spans="1:5" s="213" customFormat="1" ht="14.25" customHeight="1">
      <c r="A570" s="533">
        <v>24</v>
      </c>
      <c r="B570" s="218" t="s">
        <v>61</v>
      </c>
      <c r="C570" s="219" t="s">
        <v>244</v>
      </c>
      <c r="D570" s="208" t="s">
        <v>97</v>
      </c>
      <c r="E570" s="506">
        <v>1</v>
      </c>
    </row>
    <row r="571" spans="1:5" s="213" customFormat="1" ht="14.25" customHeight="1">
      <c r="A571" s="533">
        <v>25</v>
      </c>
      <c r="B571" s="218" t="s">
        <v>61</v>
      </c>
      <c r="C571" s="219" t="s">
        <v>245</v>
      </c>
      <c r="D571" s="208" t="s">
        <v>97</v>
      </c>
      <c r="E571" s="506">
        <v>1</v>
      </c>
    </row>
    <row r="572" spans="1:5" s="213" customFormat="1" ht="14.25" customHeight="1">
      <c r="A572" s="533">
        <v>26</v>
      </c>
      <c r="B572" s="218" t="s">
        <v>61</v>
      </c>
      <c r="C572" s="219" t="s">
        <v>246</v>
      </c>
      <c r="D572" s="208" t="s">
        <v>97</v>
      </c>
      <c r="E572" s="506">
        <v>1</v>
      </c>
    </row>
    <row r="573" spans="1:5" s="213" customFormat="1" ht="14.25" customHeight="1">
      <c r="A573" s="533">
        <v>27</v>
      </c>
      <c r="B573" s="218" t="s">
        <v>61</v>
      </c>
      <c r="C573" s="219" t="s">
        <v>247</v>
      </c>
      <c r="D573" s="208" t="s">
        <v>97</v>
      </c>
      <c r="E573" s="506">
        <v>1</v>
      </c>
    </row>
    <row r="574" spans="1:5" s="213" customFormat="1" ht="14.25" customHeight="1">
      <c r="A574" s="533">
        <v>28</v>
      </c>
      <c r="B574" s="218" t="s">
        <v>61</v>
      </c>
      <c r="C574" s="219" t="s">
        <v>248</v>
      </c>
      <c r="D574" s="208" t="s">
        <v>97</v>
      </c>
      <c r="E574" s="506">
        <v>1</v>
      </c>
    </row>
    <row r="575" spans="1:5" s="213" customFormat="1" ht="14.25" customHeight="1">
      <c r="A575" s="533">
        <v>29</v>
      </c>
      <c r="B575" s="218" t="s">
        <v>61</v>
      </c>
      <c r="C575" s="219" t="s">
        <v>210</v>
      </c>
      <c r="D575" s="208" t="s">
        <v>97</v>
      </c>
      <c r="E575" s="506">
        <v>2</v>
      </c>
    </row>
    <row r="576" spans="1:5" s="213" customFormat="1" ht="14.25" customHeight="1">
      <c r="A576" s="533">
        <v>30</v>
      </c>
      <c r="B576" s="218" t="s">
        <v>61</v>
      </c>
      <c r="C576" s="219" t="s">
        <v>211</v>
      </c>
      <c r="D576" s="208" t="s">
        <v>97</v>
      </c>
      <c r="E576" s="506">
        <v>1</v>
      </c>
    </row>
    <row r="577" spans="1:5" s="213" customFormat="1" ht="14.25" customHeight="1">
      <c r="A577" s="533">
        <v>31</v>
      </c>
      <c r="B577" s="218" t="s">
        <v>61</v>
      </c>
      <c r="C577" s="219" t="s">
        <v>212</v>
      </c>
      <c r="D577" s="208" t="s">
        <v>97</v>
      </c>
      <c r="E577" s="506">
        <v>7</v>
      </c>
    </row>
    <row r="578" spans="1:5" s="213" customFormat="1" ht="14.25" customHeight="1">
      <c r="A578" s="533">
        <v>32</v>
      </c>
      <c r="B578" s="218" t="s">
        <v>61</v>
      </c>
      <c r="C578" s="216" t="s">
        <v>213</v>
      </c>
      <c r="D578" s="208" t="s">
        <v>97</v>
      </c>
      <c r="E578" s="506">
        <v>7</v>
      </c>
    </row>
    <row r="579" spans="1:5" s="213" customFormat="1" ht="14.25" customHeight="1">
      <c r="A579" s="533">
        <v>33</v>
      </c>
      <c r="B579" s="218" t="s">
        <v>61</v>
      </c>
      <c r="C579" s="219" t="s">
        <v>214</v>
      </c>
      <c r="D579" s="208" t="s">
        <v>97</v>
      </c>
      <c r="E579" s="506">
        <v>7</v>
      </c>
    </row>
    <row r="580" spans="1:5" s="213" customFormat="1" ht="14.25" customHeight="1">
      <c r="A580" s="533">
        <v>34</v>
      </c>
      <c r="B580" s="218" t="s">
        <v>61</v>
      </c>
      <c r="C580" s="219" t="s">
        <v>215</v>
      </c>
      <c r="D580" s="208" t="s">
        <v>97</v>
      </c>
      <c r="E580" s="506">
        <v>5</v>
      </c>
    </row>
    <row r="581" spans="1:5" s="213" customFormat="1" ht="14.25" customHeight="1">
      <c r="A581" s="533">
        <v>35</v>
      </c>
      <c r="B581" s="218" t="s">
        <v>61</v>
      </c>
      <c r="C581" s="216" t="s">
        <v>213</v>
      </c>
      <c r="D581" s="208" t="s">
        <v>97</v>
      </c>
      <c r="E581" s="506">
        <v>5</v>
      </c>
    </row>
    <row r="582" spans="1:5" s="213" customFormat="1" ht="14.25" customHeight="1">
      <c r="A582" s="533">
        <v>36</v>
      </c>
      <c r="B582" s="218" t="s">
        <v>61</v>
      </c>
      <c r="C582" s="219" t="s">
        <v>214</v>
      </c>
      <c r="D582" s="208" t="s">
        <v>97</v>
      </c>
      <c r="E582" s="506">
        <v>5</v>
      </c>
    </row>
    <row r="583" spans="1:5" s="213" customFormat="1" ht="14.25" customHeight="1">
      <c r="A583" s="533">
        <v>37</v>
      </c>
      <c r="B583" s="218" t="s">
        <v>61</v>
      </c>
      <c r="C583" s="219" t="s">
        <v>216</v>
      </c>
      <c r="D583" s="208" t="s">
        <v>97</v>
      </c>
      <c r="E583" s="506">
        <v>6</v>
      </c>
    </row>
    <row r="584" spans="1:5" s="213" customFormat="1" ht="14.25" customHeight="1">
      <c r="A584" s="533">
        <v>38</v>
      </c>
      <c r="B584" s="218" t="s">
        <v>61</v>
      </c>
      <c r="C584" s="219" t="s">
        <v>217</v>
      </c>
      <c r="D584" s="208" t="s">
        <v>97</v>
      </c>
      <c r="E584" s="506">
        <v>6</v>
      </c>
    </row>
    <row r="585" spans="1:5" s="213" customFormat="1" ht="24.75" customHeight="1">
      <c r="A585" s="533">
        <v>39</v>
      </c>
      <c r="B585" s="218" t="s">
        <v>61</v>
      </c>
      <c r="C585" s="219" t="s">
        <v>218</v>
      </c>
      <c r="D585" s="208" t="s">
        <v>92</v>
      </c>
      <c r="E585" s="506">
        <v>4</v>
      </c>
    </row>
    <row r="586" spans="1:5" s="213" customFormat="1" ht="24.75" customHeight="1">
      <c r="A586" s="533">
        <v>40</v>
      </c>
      <c r="B586" s="218" t="s">
        <v>61</v>
      </c>
      <c r="C586" s="219" t="s">
        <v>219</v>
      </c>
      <c r="D586" s="208" t="s">
        <v>92</v>
      </c>
      <c r="E586" s="506">
        <v>2</v>
      </c>
    </row>
    <row r="587" spans="1:5" s="213" customFormat="1" ht="24.75" customHeight="1">
      <c r="A587" s="533">
        <v>41</v>
      </c>
      <c r="B587" s="218" t="s">
        <v>61</v>
      </c>
      <c r="C587" s="219" t="s">
        <v>220</v>
      </c>
      <c r="D587" s="208" t="s">
        <v>92</v>
      </c>
      <c r="E587" s="506">
        <v>11</v>
      </c>
    </row>
    <row r="588" spans="1:5" s="213" customFormat="1" ht="24.75" customHeight="1">
      <c r="A588" s="533">
        <v>42</v>
      </c>
      <c r="B588" s="218" t="s">
        <v>61</v>
      </c>
      <c r="C588" s="219" t="s">
        <v>221</v>
      </c>
      <c r="D588" s="208" t="s">
        <v>92</v>
      </c>
      <c r="E588" s="506">
        <v>4</v>
      </c>
    </row>
    <row r="589" spans="1:5" s="213" customFormat="1" ht="24.75" customHeight="1">
      <c r="A589" s="533">
        <v>43</v>
      </c>
      <c r="B589" s="218" t="s">
        <v>61</v>
      </c>
      <c r="C589" s="219" t="s">
        <v>222</v>
      </c>
      <c r="D589" s="208" t="s">
        <v>92</v>
      </c>
      <c r="E589" s="506">
        <v>7</v>
      </c>
    </row>
    <row r="590" spans="1:5" s="213" customFormat="1" ht="13.5" customHeight="1">
      <c r="A590" s="533">
        <v>44</v>
      </c>
      <c r="B590" s="218" t="s">
        <v>61</v>
      </c>
      <c r="C590" s="219" t="s">
        <v>223</v>
      </c>
      <c r="D590" s="208" t="s">
        <v>92</v>
      </c>
      <c r="E590" s="506">
        <v>4</v>
      </c>
    </row>
    <row r="591" spans="1:5" s="213" customFormat="1" ht="13.5" customHeight="1">
      <c r="A591" s="533">
        <v>45</v>
      </c>
      <c r="B591" s="218" t="s">
        <v>61</v>
      </c>
      <c r="C591" s="219" t="s">
        <v>224</v>
      </c>
      <c r="D591" s="208" t="s">
        <v>92</v>
      </c>
      <c r="E591" s="506">
        <v>2</v>
      </c>
    </row>
    <row r="592" spans="1:5" s="213" customFormat="1" ht="13.5" customHeight="1">
      <c r="A592" s="533">
        <v>46</v>
      </c>
      <c r="B592" s="218" t="s">
        <v>61</v>
      </c>
      <c r="C592" s="219" t="s">
        <v>225</v>
      </c>
      <c r="D592" s="208" t="s">
        <v>92</v>
      </c>
      <c r="E592" s="506">
        <v>8</v>
      </c>
    </row>
    <row r="593" spans="1:5" s="213" customFormat="1" ht="13.5" customHeight="1">
      <c r="A593" s="533">
        <v>47</v>
      </c>
      <c r="B593" s="218" t="s">
        <v>61</v>
      </c>
      <c r="C593" s="219" t="s">
        <v>226</v>
      </c>
      <c r="D593" s="208" t="s">
        <v>92</v>
      </c>
      <c r="E593" s="506">
        <v>4</v>
      </c>
    </row>
    <row r="594" spans="1:5" s="213" customFormat="1" ht="13.5" customHeight="1">
      <c r="A594" s="533">
        <v>48</v>
      </c>
      <c r="B594" s="218" t="s">
        <v>61</v>
      </c>
      <c r="C594" s="219" t="s">
        <v>227</v>
      </c>
      <c r="D594" s="208" t="s">
        <v>92</v>
      </c>
      <c r="E594" s="506">
        <v>7</v>
      </c>
    </row>
    <row r="595" spans="1:5" s="213" customFormat="1" ht="13.5" customHeight="1">
      <c r="A595" s="533">
        <v>49</v>
      </c>
      <c r="B595" s="218" t="s">
        <v>61</v>
      </c>
      <c r="C595" s="219" t="s">
        <v>228</v>
      </c>
      <c r="D595" s="208" t="s">
        <v>109</v>
      </c>
      <c r="E595" s="506">
        <v>1</v>
      </c>
    </row>
    <row r="596" spans="1:5" s="213" customFormat="1" ht="13.5" customHeight="1">
      <c r="A596" s="533">
        <v>50</v>
      </c>
      <c r="B596" s="218" t="s">
        <v>61</v>
      </c>
      <c r="C596" s="219" t="s">
        <v>229</v>
      </c>
      <c r="D596" s="208" t="s">
        <v>109</v>
      </c>
      <c r="E596" s="506">
        <v>1</v>
      </c>
    </row>
    <row r="597" spans="1:5" s="213" customFormat="1" ht="13.5" customHeight="1">
      <c r="A597" s="533">
        <v>51</v>
      </c>
      <c r="B597" s="218" t="s">
        <v>61</v>
      </c>
      <c r="C597" s="219" t="s">
        <v>230</v>
      </c>
      <c r="D597" s="208" t="s">
        <v>109</v>
      </c>
      <c r="E597" s="506">
        <v>1</v>
      </c>
    </row>
    <row r="598" spans="1:5" s="213" customFormat="1" ht="13.5" customHeight="1">
      <c r="A598" s="533">
        <v>52</v>
      </c>
      <c r="B598" s="218" t="s">
        <v>61</v>
      </c>
      <c r="C598" s="219" t="s">
        <v>155</v>
      </c>
      <c r="D598" s="208" t="s">
        <v>109</v>
      </c>
      <c r="E598" s="506">
        <v>1</v>
      </c>
    </row>
    <row r="599" spans="1:5" s="213" customFormat="1" ht="13.5" customHeight="1">
      <c r="A599" s="533">
        <v>53</v>
      </c>
      <c r="B599" s="218" t="s">
        <v>61</v>
      </c>
      <c r="C599" s="219" t="s">
        <v>231</v>
      </c>
      <c r="D599" s="208" t="s">
        <v>109</v>
      </c>
      <c r="E599" s="506">
        <v>1</v>
      </c>
    </row>
    <row r="600" spans="1:5" s="213" customFormat="1" ht="27.75" customHeight="1">
      <c r="A600" s="533">
        <v>54</v>
      </c>
      <c r="B600" s="218" t="s">
        <v>61</v>
      </c>
      <c r="C600" s="219" t="s">
        <v>232</v>
      </c>
      <c r="D600" s="208" t="s">
        <v>97</v>
      </c>
      <c r="E600" s="506">
        <v>1</v>
      </c>
    </row>
    <row r="601" spans="1:5" s="213" customFormat="1" ht="12.75" customHeight="1">
      <c r="A601" s="533">
        <v>55</v>
      </c>
      <c r="B601" s="218" t="s">
        <v>61</v>
      </c>
      <c r="C601" s="219" t="s">
        <v>233</v>
      </c>
      <c r="D601" s="208" t="s">
        <v>97</v>
      </c>
      <c r="E601" s="506">
        <v>1</v>
      </c>
    </row>
    <row r="602" spans="1:5" s="213" customFormat="1" ht="12.75" customHeight="1">
      <c r="A602" s="533">
        <v>56</v>
      </c>
      <c r="B602" s="218" t="s">
        <v>61</v>
      </c>
      <c r="C602" s="219" t="s">
        <v>234</v>
      </c>
      <c r="D602" s="208" t="s">
        <v>97</v>
      </c>
      <c r="E602" s="506">
        <v>1</v>
      </c>
    </row>
    <row r="603" spans="1:5" s="213" customFormat="1" ht="12.75" customHeight="1">
      <c r="A603" s="533">
        <v>57</v>
      </c>
      <c r="B603" s="218" t="s">
        <v>61</v>
      </c>
      <c r="C603" s="219" t="s">
        <v>235</v>
      </c>
      <c r="D603" s="208" t="s">
        <v>97</v>
      </c>
      <c r="E603" s="506">
        <v>1</v>
      </c>
    </row>
    <row r="604" spans="1:5" s="213" customFormat="1" ht="12.75" customHeight="1">
      <c r="A604" s="533">
        <v>58</v>
      </c>
      <c r="B604" s="218" t="s">
        <v>61</v>
      </c>
      <c r="C604" s="219" t="s">
        <v>236</v>
      </c>
      <c r="D604" s="208" t="s">
        <v>97</v>
      </c>
      <c r="E604" s="506">
        <v>1</v>
      </c>
    </row>
    <row r="605" spans="1:5" ht="14.25" customHeight="1" thickBot="1">
      <c r="A605" s="45"/>
      <c r="B605" s="46"/>
      <c r="C605" s="47"/>
      <c r="D605" s="48"/>
      <c r="E605" s="509"/>
    </row>
    <row r="606" spans="1:5" ht="13.5" thickBot="1">
      <c r="A606" s="124"/>
      <c r="B606" s="125"/>
      <c r="C606" s="725" t="s">
        <v>65</v>
      </c>
      <c r="D606" s="726"/>
      <c r="E606" s="755"/>
    </row>
    <row r="607" spans="1:5" s="33" customFormat="1" ht="13.5" customHeight="1">
      <c r="A607" s="602"/>
      <c r="B607" s="606"/>
      <c r="C607" s="606"/>
      <c r="D607" s="606"/>
      <c r="E607" s="606"/>
    </row>
    <row r="608" spans="1:5" s="33" customFormat="1" ht="13.5" customHeight="1">
      <c r="A608" s="602"/>
      <c r="B608" s="606"/>
      <c r="C608" s="606"/>
      <c r="D608" s="606"/>
      <c r="E608" s="606"/>
    </row>
    <row r="609" spans="1:5" s="33" customFormat="1" ht="12.75" customHeight="1">
      <c r="C609" s="715" t="s">
        <v>1043</v>
      </c>
      <c r="D609" s="715"/>
      <c r="E609" s="715"/>
    </row>
    <row r="610" spans="1:5" s="33" customFormat="1" ht="12.75" customHeight="1">
      <c r="C610" s="712" t="s">
        <v>249</v>
      </c>
      <c r="D610" s="712"/>
      <c r="E610" s="712"/>
    </row>
    <row r="611" spans="1:5" s="33" customFormat="1" ht="12.75" customHeight="1">
      <c r="C611" s="713" t="s">
        <v>18</v>
      </c>
      <c r="D611" s="713"/>
      <c r="E611" s="713"/>
    </row>
    <row r="612" spans="1:5" s="33" customFormat="1" ht="12.75" customHeight="1">
      <c r="C612" s="603"/>
      <c r="D612" s="603"/>
      <c r="E612" s="603"/>
    </row>
    <row r="613" spans="1:5" ht="13.5" thickBot="1">
      <c r="A613" s="37"/>
      <c r="B613" s="37"/>
      <c r="C613" s="37"/>
      <c r="D613" s="37"/>
      <c r="E613" s="37"/>
    </row>
    <row r="614" spans="1:5" s="11" customFormat="1" ht="13.5" customHeight="1">
      <c r="A614" s="718" t="s">
        <v>1</v>
      </c>
      <c r="B614" s="718" t="s">
        <v>29</v>
      </c>
      <c r="C614" s="720" t="s">
        <v>30</v>
      </c>
      <c r="D614" s="718" t="s">
        <v>31</v>
      </c>
      <c r="E614" s="718" t="s">
        <v>32</v>
      </c>
    </row>
    <row r="615" spans="1:5" s="11" customFormat="1" ht="46.5" customHeight="1" thickBot="1">
      <c r="A615" s="719"/>
      <c r="B615" s="719"/>
      <c r="C615" s="721"/>
      <c r="D615" s="719"/>
      <c r="E615" s="719"/>
    </row>
    <row r="616" spans="1:5" s="11" customFormat="1" ht="13.5" thickBot="1">
      <c r="A616" s="14" t="s">
        <v>37</v>
      </c>
      <c r="B616" s="15" t="s">
        <v>38</v>
      </c>
      <c r="C616" s="16">
        <v>3</v>
      </c>
      <c r="D616" s="17">
        <v>4</v>
      </c>
      <c r="E616" s="504">
        <v>5</v>
      </c>
    </row>
    <row r="617" spans="1:5" ht="18.75" customHeight="1">
      <c r="A617" s="39"/>
      <c r="B617" s="40"/>
      <c r="C617" s="101" t="s">
        <v>308</v>
      </c>
      <c r="D617" s="41"/>
      <c r="E617" s="505"/>
    </row>
    <row r="618" spans="1:5" s="213" customFormat="1" ht="53.25" customHeight="1">
      <c r="A618" s="234">
        <v>1</v>
      </c>
      <c r="B618" s="229" t="s">
        <v>61</v>
      </c>
      <c r="C618" s="230" t="s">
        <v>251</v>
      </c>
      <c r="D618" s="231" t="s">
        <v>109</v>
      </c>
      <c r="E618" s="534">
        <v>1</v>
      </c>
    </row>
    <row r="619" spans="1:5" s="213" customFormat="1" ht="26.25" customHeight="1">
      <c r="A619" s="234">
        <v>2</v>
      </c>
      <c r="B619" s="229" t="s">
        <v>61</v>
      </c>
      <c r="C619" s="230" t="s">
        <v>252</v>
      </c>
      <c r="D619" s="231" t="s">
        <v>97</v>
      </c>
      <c r="E619" s="534">
        <v>1</v>
      </c>
    </row>
    <row r="620" spans="1:5" s="213" customFormat="1" ht="15.75" customHeight="1">
      <c r="A620" s="234">
        <v>3</v>
      </c>
      <c r="B620" s="229" t="s">
        <v>61</v>
      </c>
      <c r="C620" s="233" t="s">
        <v>253</v>
      </c>
      <c r="D620" s="231" t="s">
        <v>97</v>
      </c>
      <c r="E620" s="534">
        <v>1</v>
      </c>
    </row>
    <row r="621" spans="1:5" s="213" customFormat="1" ht="26.25" customHeight="1">
      <c r="A621" s="234">
        <v>4</v>
      </c>
      <c r="B621" s="229" t="s">
        <v>61</v>
      </c>
      <c r="C621" s="230" t="s">
        <v>254</v>
      </c>
      <c r="D621" s="231" t="s">
        <v>97</v>
      </c>
      <c r="E621" s="534">
        <v>4</v>
      </c>
    </row>
    <row r="622" spans="1:5" s="213" customFormat="1" ht="15.75" customHeight="1">
      <c r="A622" s="234">
        <v>5</v>
      </c>
      <c r="B622" s="229" t="s">
        <v>61</v>
      </c>
      <c r="C622" s="230" t="s">
        <v>255</v>
      </c>
      <c r="D622" s="231" t="s">
        <v>109</v>
      </c>
      <c r="E622" s="534">
        <v>1</v>
      </c>
    </row>
    <row r="623" spans="1:5" s="213" customFormat="1" ht="27" customHeight="1">
      <c r="A623" s="234">
        <v>6</v>
      </c>
      <c r="B623" s="229" t="s">
        <v>61</v>
      </c>
      <c r="C623" s="230" t="s">
        <v>256</v>
      </c>
      <c r="D623" s="231" t="s">
        <v>97</v>
      </c>
      <c r="E623" s="534">
        <v>1</v>
      </c>
    </row>
    <row r="624" spans="1:5" s="213" customFormat="1" ht="27" customHeight="1">
      <c r="A624" s="234">
        <v>7</v>
      </c>
      <c r="B624" s="229" t="s">
        <v>61</v>
      </c>
      <c r="C624" s="230" t="s">
        <v>306</v>
      </c>
      <c r="D624" s="231" t="s">
        <v>97</v>
      </c>
      <c r="E624" s="534">
        <v>1</v>
      </c>
    </row>
    <row r="625" spans="1:5" s="213" customFormat="1" ht="27" customHeight="1">
      <c r="A625" s="234">
        <v>8</v>
      </c>
      <c r="B625" s="229" t="s">
        <v>61</v>
      </c>
      <c r="C625" s="230" t="s">
        <v>307</v>
      </c>
      <c r="D625" s="231" t="s">
        <v>97</v>
      </c>
      <c r="E625" s="534">
        <v>1</v>
      </c>
    </row>
    <row r="626" spans="1:5" s="213" customFormat="1" ht="27" customHeight="1">
      <c r="A626" s="234">
        <v>9</v>
      </c>
      <c r="B626" s="229" t="s">
        <v>61</v>
      </c>
      <c r="C626" s="230" t="s">
        <v>257</v>
      </c>
      <c r="D626" s="231" t="s">
        <v>97</v>
      </c>
      <c r="E626" s="534">
        <v>1</v>
      </c>
    </row>
    <row r="627" spans="1:5" s="213" customFormat="1" ht="29.25" customHeight="1">
      <c r="A627" s="234">
        <v>10</v>
      </c>
      <c r="B627" s="229" t="s">
        <v>61</v>
      </c>
      <c r="C627" s="230" t="s">
        <v>258</v>
      </c>
      <c r="D627" s="231" t="s">
        <v>97</v>
      </c>
      <c r="E627" s="534">
        <v>1</v>
      </c>
    </row>
    <row r="628" spans="1:5" s="213" customFormat="1" ht="14.25" customHeight="1">
      <c r="A628" s="234">
        <v>11</v>
      </c>
      <c r="B628" s="229" t="s">
        <v>61</v>
      </c>
      <c r="C628" s="230" t="s">
        <v>259</v>
      </c>
      <c r="D628" s="231" t="s">
        <v>97</v>
      </c>
      <c r="E628" s="534">
        <v>1</v>
      </c>
    </row>
    <row r="629" spans="1:5" s="213" customFormat="1" ht="14.25" customHeight="1">
      <c r="A629" s="234">
        <v>12</v>
      </c>
      <c r="B629" s="229" t="s">
        <v>61</v>
      </c>
      <c r="C629" s="230" t="s">
        <v>260</v>
      </c>
      <c r="D629" s="231" t="s">
        <v>97</v>
      </c>
      <c r="E629" s="534">
        <v>1</v>
      </c>
    </row>
    <row r="630" spans="1:5" s="213" customFormat="1" ht="14.25" customHeight="1">
      <c r="A630" s="234">
        <v>13</v>
      </c>
      <c r="B630" s="229" t="s">
        <v>61</v>
      </c>
      <c r="C630" s="230" t="s">
        <v>261</v>
      </c>
      <c r="D630" s="231" t="s">
        <v>97</v>
      </c>
      <c r="E630" s="534">
        <v>1</v>
      </c>
    </row>
    <row r="631" spans="1:5" s="213" customFormat="1" ht="14.25" customHeight="1">
      <c r="A631" s="234">
        <v>14</v>
      </c>
      <c r="B631" s="229" t="s">
        <v>61</v>
      </c>
      <c r="C631" s="230" t="s">
        <v>262</v>
      </c>
      <c r="D631" s="231" t="s">
        <v>97</v>
      </c>
      <c r="E631" s="534">
        <v>1</v>
      </c>
    </row>
    <row r="632" spans="1:5" s="213" customFormat="1" ht="14.25" customHeight="1">
      <c r="A632" s="234">
        <v>15</v>
      </c>
      <c r="B632" s="229" t="s">
        <v>61</v>
      </c>
      <c r="C632" s="230" t="s">
        <v>263</v>
      </c>
      <c r="D632" s="231" t="s">
        <v>97</v>
      </c>
      <c r="E632" s="534">
        <v>1</v>
      </c>
    </row>
    <row r="633" spans="1:5" s="213" customFormat="1" ht="14.25" customHeight="1">
      <c r="A633" s="234">
        <v>16</v>
      </c>
      <c r="B633" s="229" t="s">
        <v>61</v>
      </c>
      <c r="C633" s="230" t="s">
        <v>264</v>
      </c>
      <c r="D633" s="231" t="s">
        <v>109</v>
      </c>
      <c r="E633" s="534">
        <v>1</v>
      </c>
    </row>
    <row r="634" spans="1:5" s="213" customFormat="1" ht="24.75" customHeight="1">
      <c r="A634" s="234">
        <v>17</v>
      </c>
      <c r="B634" s="229" t="s">
        <v>61</v>
      </c>
      <c r="C634" s="230" t="s">
        <v>265</v>
      </c>
      <c r="D634" s="231" t="s">
        <v>97</v>
      </c>
      <c r="E634" s="534">
        <v>1</v>
      </c>
    </row>
    <row r="635" spans="1:5" s="213" customFormat="1" ht="24.75" customHeight="1">
      <c r="A635" s="234">
        <v>18</v>
      </c>
      <c r="B635" s="229" t="s">
        <v>61</v>
      </c>
      <c r="C635" s="230" t="s">
        <v>266</v>
      </c>
      <c r="D635" s="231" t="s">
        <v>97</v>
      </c>
      <c r="E635" s="534">
        <v>2</v>
      </c>
    </row>
    <row r="636" spans="1:5" s="213" customFormat="1" ht="14.25" customHeight="1">
      <c r="A636" s="234">
        <v>19</v>
      </c>
      <c r="B636" s="229" t="s">
        <v>61</v>
      </c>
      <c r="C636" s="230" t="s">
        <v>267</v>
      </c>
      <c r="D636" s="231" t="s">
        <v>97</v>
      </c>
      <c r="E636" s="534">
        <v>1</v>
      </c>
    </row>
    <row r="637" spans="1:5" s="213" customFormat="1" ht="26.25" customHeight="1">
      <c r="A637" s="234">
        <v>20</v>
      </c>
      <c r="B637" s="229" t="s">
        <v>61</v>
      </c>
      <c r="C637" s="230" t="s">
        <v>268</v>
      </c>
      <c r="D637" s="231" t="s">
        <v>97</v>
      </c>
      <c r="E637" s="534">
        <v>1</v>
      </c>
    </row>
    <row r="638" spans="1:5" s="213" customFormat="1" ht="26.25" customHeight="1">
      <c r="A638" s="234">
        <v>21</v>
      </c>
      <c r="B638" s="229" t="s">
        <v>61</v>
      </c>
      <c r="C638" s="230" t="s">
        <v>269</v>
      </c>
      <c r="D638" s="231" t="s">
        <v>109</v>
      </c>
      <c r="E638" s="534">
        <v>1</v>
      </c>
    </row>
    <row r="639" spans="1:5" s="213" customFormat="1" ht="38.25" customHeight="1">
      <c r="A639" s="234">
        <v>22</v>
      </c>
      <c r="B639" s="229" t="s">
        <v>61</v>
      </c>
      <c r="C639" s="230" t="s">
        <v>270</v>
      </c>
      <c r="D639" s="231" t="s">
        <v>109</v>
      </c>
      <c r="E639" s="534">
        <v>1</v>
      </c>
    </row>
    <row r="640" spans="1:5" s="213" customFormat="1" ht="26.25" customHeight="1">
      <c r="A640" s="234">
        <v>23</v>
      </c>
      <c r="B640" s="229" t="s">
        <v>61</v>
      </c>
      <c r="C640" s="230" t="s">
        <v>271</v>
      </c>
      <c r="D640" s="231" t="s">
        <v>97</v>
      </c>
      <c r="E640" s="534">
        <v>1</v>
      </c>
    </row>
    <row r="641" spans="1:5" s="213" customFormat="1" ht="15" customHeight="1">
      <c r="A641" s="234">
        <v>24</v>
      </c>
      <c r="B641" s="229" t="s">
        <v>61</v>
      </c>
      <c r="C641" s="230" t="s">
        <v>272</v>
      </c>
      <c r="D641" s="231" t="s">
        <v>97</v>
      </c>
      <c r="E641" s="534">
        <v>2</v>
      </c>
    </row>
    <row r="642" spans="1:5" s="213" customFormat="1" ht="15" customHeight="1">
      <c r="A642" s="234">
        <v>25</v>
      </c>
      <c r="B642" s="229" t="s">
        <v>61</v>
      </c>
      <c r="C642" s="230" t="s">
        <v>273</v>
      </c>
      <c r="D642" s="231" t="s">
        <v>97</v>
      </c>
      <c r="E642" s="534">
        <v>4</v>
      </c>
    </row>
    <row r="643" spans="1:5" s="213" customFormat="1" ht="15" customHeight="1">
      <c r="A643" s="234">
        <v>26</v>
      </c>
      <c r="B643" s="229" t="s">
        <v>61</v>
      </c>
      <c r="C643" s="230" t="s">
        <v>274</v>
      </c>
      <c r="D643" s="231" t="s">
        <v>97</v>
      </c>
      <c r="E643" s="534">
        <v>6</v>
      </c>
    </row>
    <row r="644" spans="1:5" s="213" customFormat="1" ht="25.5" customHeight="1">
      <c r="A644" s="234">
        <v>27</v>
      </c>
      <c r="B644" s="229" t="s">
        <v>61</v>
      </c>
      <c r="C644" s="230" t="s">
        <v>275</v>
      </c>
      <c r="D644" s="231" t="s">
        <v>97</v>
      </c>
      <c r="E644" s="534">
        <v>2</v>
      </c>
    </row>
    <row r="645" spans="1:5" s="213" customFormat="1" ht="25.5" customHeight="1">
      <c r="A645" s="234">
        <v>28</v>
      </c>
      <c r="B645" s="229" t="s">
        <v>61</v>
      </c>
      <c r="C645" s="230" t="s">
        <v>276</v>
      </c>
      <c r="D645" s="231" t="s">
        <v>97</v>
      </c>
      <c r="E645" s="534">
        <v>4</v>
      </c>
    </row>
    <row r="646" spans="1:5" s="213" customFormat="1" ht="25.5" customHeight="1">
      <c r="A646" s="234">
        <v>29</v>
      </c>
      <c r="B646" s="229" t="s">
        <v>61</v>
      </c>
      <c r="C646" s="230" t="s">
        <v>277</v>
      </c>
      <c r="D646" s="231" t="s">
        <v>97</v>
      </c>
      <c r="E646" s="534">
        <v>5</v>
      </c>
    </row>
    <row r="647" spans="1:5" s="213" customFormat="1" ht="15" customHeight="1">
      <c r="A647" s="234">
        <v>30</v>
      </c>
      <c r="B647" s="229" t="s">
        <v>61</v>
      </c>
      <c r="C647" s="230" t="s">
        <v>278</v>
      </c>
      <c r="D647" s="231" t="s">
        <v>97</v>
      </c>
      <c r="E647" s="534">
        <v>1</v>
      </c>
    </row>
    <row r="648" spans="1:5" s="213" customFormat="1" ht="15" customHeight="1">
      <c r="A648" s="234">
        <v>31</v>
      </c>
      <c r="B648" s="229" t="s">
        <v>61</v>
      </c>
      <c r="C648" s="230" t="s">
        <v>279</v>
      </c>
      <c r="D648" s="231" t="s">
        <v>97</v>
      </c>
      <c r="E648" s="534">
        <v>1</v>
      </c>
    </row>
    <row r="649" spans="1:5" s="213" customFormat="1" ht="15" customHeight="1">
      <c r="A649" s="234">
        <v>32</v>
      </c>
      <c r="B649" s="229" t="s">
        <v>61</v>
      </c>
      <c r="C649" s="230" t="s">
        <v>280</v>
      </c>
      <c r="D649" s="231" t="s">
        <v>97</v>
      </c>
      <c r="E649" s="534">
        <v>1</v>
      </c>
    </row>
    <row r="650" spans="1:5" s="213" customFormat="1" ht="15" customHeight="1">
      <c r="A650" s="234">
        <v>33</v>
      </c>
      <c r="B650" s="229" t="s">
        <v>61</v>
      </c>
      <c r="C650" s="230" t="s">
        <v>281</v>
      </c>
      <c r="D650" s="231" t="s">
        <v>97</v>
      </c>
      <c r="E650" s="534">
        <v>1</v>
      </c>
    </row>
    <row r="651" spans="1:5" s="213" customFormat="1" ht="15" customHeight="1">
      <c r="A651" s="234">
        <v>34</v>
      </c>
      <c r="B651" s="229" t="s">
        <v>61</v>
      </c>
      <c r="C651" s="230" t="s">
        <v>211</v>
      </c>
      <c r="D651" s="231" t="s">
        <v>97</v>
      </c>
      <c r="E651" s="534">
        <v>1</v>
      </c>
    </row>
    <row r="652" spans="1:5" s="213" customFormat="1" ht="15" customHeight="1">
      <c r="A652" s="234">
        <v>35</v>
      </c>
      <c r="B652" s="229" t="s">
        <v>61</v>
      </c>
      <c r="C652" s="230" t="s">
        <v>210</v>
      </c>
      <c r="D652" s="231" t="s">
        <v>97</v>
      </c>
      <c r="E652" s="534">
        <v>1</v>
      </c>
    </row>
    <row r="653" spans="1:5" s="213" customFormat="1" ht="24" customHeight="1">
      <c r="A653" s="234">
        <v>36</v>
      </c>
      <c r="B653" s="229" t="s">
        <v>61</v>
      </c>
      <c r="C653" s="230" t="s">
        <v>282</v>
      </c>
      <c r="D653" s="231" t="s">
        <v>97</v>
      </c>
      <c r="E653" s="534">
        <v>1</v>
      </c>
    </row>
    <row r="654" spans="1:5" s="213" customFormat="1" ht="15" customHeight="1">
      <c r="A654" s="234">
        <v>37</v>
      </c>
      <c r="B654" s="229" t="s">
        <v>61</v>
      </c>
      <c r="C654" s="230" t="s">
        <v>283</v>
      </c>
      <c r="D654" s="231" t="s">
        <v>97</v>
      </c>
      <c r="E654" s="534">
        <v>1</v>
      </c>
    </row>
    <row r="655" spans="1:5" s="213" customFormat="1" ht="15" customHeight="1">
      <c r="A655" s="234">
        <v>38</v>
      </c>
      <c r="B655" s="229" t="s">
        <v>61</v>
      </c>
      <c r="C655" s="230" t="s">
        <v>284</v>
      </c>
      <c r="D655" s="231" t="s">
        <v>92</v>
      </c>
      <c r="E655" s="534">
        <v>2</v>
      </c>
    </row>
    <row r="656" spans="1:5" s="213" customFormat="1" ht="15" customHeight="1">
      <c r="A656" s="234">
        <v>39</v>
      </c>
      <c r="B656" s="229" t="s">
        <v>61</v>
      </c>
      <c r="C656" s="230" t="s">
        <v>285</v>
      </c>
      <c r="D656" s="231" t="s">
        <v>92</v>
      </c>
      <c r="E656" s="534">
        <v>12</v>
      </c>
    </row>
    <row r="657" spans="1:5" s="213" customFormat="1" ht="15" customHeight="1">
      <c r="A657" s="234">
        <v>40</v>
      </c>
      <c r="B657" s="229" t="s">
        <v>61</v>
      </c>
      <c r="C657" s="230" t="s">
        <v>286</v>
      </c>
      <c r="D657" s="231" t="s">
        <v>92</v>
      </c>
      <c r="E657" s="534">
        <v>12</v>
      </c>
    </row>
    <row r="658" spans="1:5" s="213" customFormat="1" ht="15" customHeight="1">
      <c r="A658" s="234">
        <v>41</v>
      </c>
      <c r="B658" s="229" t="s">
        <v>61</v>
      </c>
      <c r="C658" s="230" t="s">
        <v>287</v>
      </c>
      <c r="D658" s="231" t="s">
        <v>92</v>
      </c>
      <c r="E658" s="534">
        <v>1</v>
      </c>
    </row>
    <row r="659" spans="1:5" s="213" customFormat="1" ht="15" customHeight="1">
      <c r="A659" s="234">
        <v>42</v>
      </c>
      <c r="B659" s="229" t="s">
        <v>61</v>
      </c>
      <c r="C659" s="230" t="s">
        <v>288</v>
      </c>
      <c r="D659" s="231" t="s">
        <v>92</v>
      </c>
      <c r="E659" s="534">
        <v>1</v>
      </c>
    </row>
    <row r="660" spans="1:5" s="213" customFormat="1" ht="15" customHeight="1">
      <c r="A660" s="234">
        <v>43</v>
      </c>
      <c r="B660" s="229" t="s">
        <v>61</v>
      </c>
      <c r="C660" s="230" t="s">
        <v>289</v>
      </c>
      <c r="D660" s="231" t="s">
        <v>92</v>
      </c>
      <c r="E660" s="534">
        <v>6</v>
      </c>
    </row>
    <row r="661" spans="1:5" s="213" customFormat="1" ht="15" customHeight="1">
      <c r="A661" s="234">
        <v>44</v>
      </c>
      <c r="B661" s="229" t="s">
        <v>61</v>
      </c>
      <c r="C661" s="230" t="s">
        <v>290</v>
      </c>
      <c r="D661" s="231" t="s">
        <v>92</v>
      </c>
      <c r="E661" s="534">
        <v>23</v>
      </c>
    </row>
    <row r="662" spans="1:5" s="213" customFormat="1" ht="27" customHeight="1">
      <c r="A662" s="234">
        <v>45</v>
      </c>
      <c r="B662" s="229" t="s">
        <v>61</v>
      </c>
      <c r="C662" s="230" t="s">
        <v>291</v>
      </c>
      <c r="D662" s="231" t="s">
        <v>109</v>
      </c>
      <c r="E662" s="534">
        <v>1</v>
      </c>
    </row>
    <row r="663" spans="1:5" s="213" customFormat="1" ht="15" customHeight="1">
      <c r="A663" s="234">
        <v>46</v>
      </c>
      <c r="B663" s="229" t="s">
        <v>61</v>
      </c>
      <c r="C663" s="230" t="s">
        <v>292</v>
      </c>
      <c r="D663" s="231" t="s">
        <v>109</v>
      </c>
      <c r="E663" s="534">
        <v>1</v>
      </c>
    </row>
    <row r="664" spans="1:5" s="213" customFormat="1" ht="15" customHeight="1">
      <c r="A664" s="234">
        <v>47</v>
      </c>
      <c r="B664" s="229" t="s">
        <v>61</v>
      </c>
      <c r="C664" s="230" t="s">
        <v>293</v>
      </c>
      <c r="D664" s="231" t="s">
        <v>92</v>
      </c>
      <c r="E664" s="534">
        <v>2</v>
      </c>
    </row>
    <row r="665" spans="1:5" s="213" customFormat="1" ht="15" customHeight="1">
      <c r="A665" s="234">
        <v>48</v>
      </c>
      <c r="B665" s="229" t="s">
        <v>61</v>
      </c>
      <c r="C665" s="230" t="s">
        <v>294</v>
      </c>
      <c r="D665" s="231" t="s">
        <v>92</v>
      </c>
      <c r="E665" s="534">
        <v>12</v>
      </c>
    </row>
    <row r="666" spans="1:5" s="213" customFormat="1" ht="15" customHeight="1">
      <c r="A666" s="234">
        <v>49</v>
      </c>
      <c r="B666" s="229" t="s">
        <v>61</v>
      </c>
      <c r="C666" s="230" t="s">
        <v>295</v>
      </c>
      <c r="D666" s="231" t="s">
        <v>92</v>
      </c>
      <c r="E666" s="534">
        <v>12</v>
      </c>
    </row>
    <row r="667" spans="1:5" s="213" customFormat="1" ht="15" customHeight="1">
      <c r="A667" s="234">
        <v>50</v>
      </c>
      <c r="B667" s="229" t="s">
        <v>61</v>
      </c>
      <c r="C667" s="230" t="s">
        <v>296</v>
      </c>
      <c r="D667" s="231" t="s">
        <v>92</v>
      </c>
      <c r="E667" s="534">
        <v>1</v>
      </c>
    </row>
    <row r="668" spans="1:5" s="213" customFormat="1" ht="15" customHeight="1">
      <c r="A668" s="234">
        <v>51</v>
      </c>
      <c r="B668" s="229" t="s">
        <v>61</v>
      </c>
      <c r="C668" s="230" t="s">
        <v>297</v>
      </c>
      <c r="D668" s="231" t="s">
        <v>92</v>
      </c>
      <c r="E668" s="534">
        <v>6</v>
      </c>
    </row>
    <row r="669" spans="1:5" s="213" customFormat="1" ht="15" customHeight="1">
      <c r="A669" s="234">
        <v>52</v>
      </c>
      <c r="B669" s="229" t="s">
        <v>61</v>
      </c>
      <c r="C669" s="230" t="s">
        <v>298</v>
      </c>
      <c r="D669" s="231" t="s">
        <v>92</v>
      </c>
      <c r="E669" s="534">
        <v>8</v>
      </c>
    </row>
    <row r="670" spans="1:5" s="213" customFormat="1" ht="15" customHeight="1">
      <c r="A670" s="234">
        <v>53</v>
      </c>
      <c r="B670" s="229" t="s">
        <v>61</v>
      </c>
      <c r="C670" s="230" t="s">
        <v>299</v>
      </c>
      <c r="D670" s="231" t="s">
        <v>109</v>
      </c>
      <c r="E670" s="534">
        <v>7</v>
      </c>
    </row>
    <row r="671" spans="1:5" s="213" customFormat="1" ht="15" customHeight="1">
      <c r="A671" s="234">
        <v>54</v>
      </c>
      <c r="B671" s="229" t="s">
        <v>61</v>
      </c>
      <c r="C671" s="230" t="s">
        <v>300</v>
      </c>
      <c r="D671" s="231" t="s">
        <v>109</v>
      </c>
      <c r="E671" s="534">
        <v>4</v>
      </c>
    </row>
    <row r="672" spans="1:5" s="213" customFormat="1" ht="15" customHeight="1">
      <c r="A672" s="234">
        <v>55</v>
      </c>
      <c r="B672" s="229" t="s">
        <v>61</v>
      </c>
      <c r="C672" s="230" t="s">
        <v>301</v>
      </c>
      <c r="D672" s="231" t="s">
        <v>97</v>
      </c>
      <c r="E672" s="534">
        <v>3</v>
      </c>
    </row>
    <row r="673" spans="1:5" s="213" customFormat="1" ht="15" customHeight="1">
      <c r="A673" s="234">
        <v>56</v>
      </c>
      <c r="B673" s="229" t="s">
        <v>61</v>
      </c>
      <c r="C673" s="230" t="s">
        <v>302</v>
      </c>
      <c r="D673" s="231" t="s">
        <v>303</v>
      </c>
      <c r="E673" s="534">
        <v>4</v>
      </c>
    </row>
    <row r="674" spans="1:5" s="213" customFormat="1" ht="15" customHeight="1">
      <c r="A674" s="234">
        <v>57</v>
      </c>
      <c r="B674" s="229" t="s">
        <v>61</v>
      </c>
      <c r="C674" s="230" t="s">
        <v>215</v>
      </c>
      <c r="D674" s="231" t="s">
        <v>303</v>
      </c>
      <c r="E674" s="534">
        <v>2</v>
      </c>
    </row>
    <row r="675" spans="1:5" s="213" customFormat="1" ht="15" customHeight="1">
      <c r="A675" s="234">
        <v>58</v>
      </c>
      <c r="B675" s="229" t="s">
        <v>61</v>
      </c>
      <c r="C675" s="230" t="s">
        <v>212</v>
      </c>
      <c r="D675" s="231" t="s">
        <v>303</v>
      </c>
      <c r="E675" s="534">
        <v>7</v>
      </c>
    </row>
    <row r="676" spans="1:5" s="213" customFormat="1" ht="15" customHeight="1">
      <c r="A676" s="234">
        <v>59</v>
      </c>
      <c r="B676" s="229" t="s">
        <v>61</v>
      </c>
      <c r="C676" s="233" t="s">
        <v>213</v>
      </c>
      <c r="D676" s="231" t="s">
        <v>303</v>
      </c>
      <c r="E676" s="534">
        <v>9</v>
      </c>
    </row>
    <row r="677" spans="1:5" s="213" customFormat="1" ht="15" customHeight="1">
      <c r="A677" s="234">
        <v>60</v>
      </c>
      <c r="B677" s="229" t="s">
        <v>61</v>
      </c>
      <c r="C677" s="230" t="s">
        <v>214</v>
      </c>
      <c r="D677" s="231" t="s">
        <v>303</v>
      </c>
      <c r="E677" s="534">
        <v>9</v>
      </c>
    </row>
    <row r="678" spans="1:5" s="213" customFormat="1" ht="15" customHeight="1">
      <c r="A678" s="234">
        <v>61</v>
      </c>
      <c r="B678" s="229" t="s">
        <v>61</v>
      </c>
      <c r="C678" s="230" t="s">
        <v>216</v>
      </c>
      <c r="D678" s="231" t="s">
        <v>303</v>
      </c>
      <c r="E678" s="534">
        <v>6</v>
      </c>
    </row>
    <row r="679" spans="1:5" s="213" customFormat="1" ht="15" customHeight="1">
      <c r="A679" s="234">
        <v>62</v>
      </c>
      <c r="B679" s="229" t="s">
        <v>61</v>
      </c>
      <c r="C679" s="230" t="s">
        <v>217</v>
      </c>
      <c r="D679" s="231" t="s">
        <v>303</v>
      </c>
      <c r="E679" s="534">
        <v>6</v>
      </c>
    </row>
    <row r="680" spans="1:5" s="213" customFormat="1" ht="15" customHeight="1">
      <c r="A680" s="234">
        <v>63</v>
      </c>
      <c r="B680" s="229" t="s">
        <v>61</v>
      </c>
      <c r="C680" s="230" t="s">
        <v>304</v>
      </c>
      <c r="D680" s="231" t="s">
        <v>303</v>
      </c>
      <c r="E680" s="534">
        <v>1</v>
      </c>
    </row>
    <row r="681" spans="1:5" s="213" customFormat="1" ht="15" customHeight="1">
      <c r="A681" s="234">
        <v>64</v>
      </c>
      <c r="B681" s="229" t="s">
        <v>61</v>
      </c>
      <c r="C681" s="230" t="s">
        <v>305</v>
      </c>
      <c r="D681" s="231" t="s">
        <v>303</v>
      </c>
      <c r="E681" s="534">
        <v>1</v>
      </c>
    </row>
    <row r="682" spans="1:5" ht="14.25" customHeight="1" thickBot="1">
      <c r="A682" s="45"/>
      <c r="B682" s="46"/>
      <c r="C682" s="47"/>
      <c r="D682" s="48"/>
      <c r="E682" s="509"/>
    </row>
    <row r="683" spans="1:5" ht="13.5" thickBot="1">
      <c r="A683" s="124"/>
      <c r="B683" s="125"/>
      <c r="C683" s="725" t="s">
        <v>65</v>
      </c>
      <c r="D683" s="726"/>
      <c r="E683" s="755"/>
    </row>
    <row r="684" spans="1:5" s="33" customFormat="1" ht="13.5" customHeight="1">
      <c r="A684" s="602"/>
      <c r="B684" s="606"/>
      <c r="C684" s="606"/>
      <c r="D684" s="606"/>
      <c r="E684" s="606"/>
    </row>
    <row r="685" spans="1:5" s="161" customFormat="1" ht="12.75" customHeight="1">
      <c r="C685" s="749" t="s">
        <v>1044</v>
      </c>
      <c r="D685" s="749"/>
      <c r="E685" s="749"/>
    </row>
    <row r="686" spans="1:5" s="161" customFormat="1" ht="12.75" customHeight="1">
      <c r="C686" s="752" t="s">
        <v>116</v>
      </c>
      <c r="D686" s="752"/>
      <c r="E686" s="752"/>
    </row>
    <row r="687" spans="1:5" s="161" customFormat="1" ht="12.75" customHeight="1">
      <c r="C687" s="753" t="s">
        <v>18</v>
      </c>
      <c r="D687" s="753"/>
      <c r="E687" s="753"/>
    </row>
    <row r="688" spans="1:5" s="161" customFormat="1" ht="12.75" customHeight="1">
      <c r="C688" s="605"/>
      <c r="D688" s="605"/>
      <c r="E688" s="605"/>
    </row>
    <row r="689" spans="1:5" s="169" customFormat="1" ht="13.5" thickBot="1"/>
    <row r="690" spans="1:5" s="174" customFormat="1" ht="13.5" customHeight="1">
      <c r="A690" s="744" t="s">
        <v>1</v>
      </c>
      <c r="B690" s="744" t="s">
        <v>29</v>
      </c>
      <c r="C690" s="746" t="s">
        <v>30</v>
      </c>
      <c r="D690" s="744" t="s">
        <v>31</v>
      </c>
      <c r="E690" s="744" t="s">
        <v>32</v>
      </c>
    </row>
    <row r="691" spans="1:5" s="174" customFormat="1" ht="69.75" customHeight="1" thickBot="1">
      <c r="A691" s="745"/>
      <c r="B691" s="745"/>
      <c r="C691" s="747"/>
      <c r="D691" s="745"/>
      <c r="E691" s="745"/>
    </row>
    <row r="692" spans="1:5" s="174" customFormat="1" ht="13.5" thickBot="1">
      <c r="A692" s="177" t="s">
        <v>37</v>
      </c>
      <c r="B692" s="178" t="s">
        <v>38</v>
      </c>
      <c r="C692" s="179">
        <v>3</v>
      </c>
      <c r="D692" s="180">
        <v>4</v>
      </c>
      <c r="E692" s="526">
        <v>5</v>
      </c>
    </row>
    <row r="693" spans="1:5" s="206" customFormat="1" ht="14.1" customHeight="1">
      <c r="A693" s="510"/>
      <c r="B693" s="207"/>
      <c r="C693" s="205" t="s">
        <v>986</v>
      </c>
      <c r="D693" s="204"/>
      <c r="E693" s="511"/>
    </row>
    <row r="694" spans="1:5" s="206" customFormat="1" ht="38.25" customHeight="1">
      <c r="A694" s="529">
        <v>1</v>
      </c>
      <c r="B694" s="207" t="s">
        <v>61</v>
      </c>
      <c r="C694" s="204" t="s">
        <v>127</v>
      </c>
      <c r="D694" s="208" t="s">
        <v>97</v>
      </c>
      <c r="E694" s="506">
        <v>1</v>
      </c>
    </row>
    <row r="695" spans="1:5" s="206" customFormat="1" ht="14.1" customHeight="1">
      <c r="A695" s="529">
        <v>2</v>
      </c>
      <c r="B695" s="207" t="s">
        <v>61</v>
      </c>
      <c r="C695" s="204" t="s">
        <v>128</v>
      </c>
      <c r="D695" s="208" t="s">
        <v>92</v>
      </c>
      <c r="E695" s="506">
        <v>3</v>
      </c>
    </row>
    <row r="696" spans="1:5" s="206" customFormat="1" ht="14.1" customHeight="1">
      <c r="A696" s="529">
        <v>3</v>
      </c>
      <c r="B696" s="207" t="s">
        <v>61</v>
      </c>
      <c r="C696" s="204" t="s">
        <v>118</v>
      </c>
      <c r="D696" s="208" t="s">
        <v>92</v>
      </c>
      <c r="E696" s="506">
        <v>27</v>
      </c>
    </row>
    <row r="697" spans="1:5" s="206" customFormat="1" ht="14.1" customHeight="1">
      <c r="A697" s="529">
        <v>4</v>
      </c>
      <c r="B697" s="207" t="s">
        <v>61</v>
      </c>
      <c r="C697" s="204" t="s">
        <v>119</v>
      </c>
      <c r="D697" s="208" t="s">
        <v>92</v>
      </c>
      <c r="E697" s="506">
        <v>5</v>
      </c>
    </row>
    <row r="698" spans="1:5" s="206" customFormat="1" ht="14.1" customHeight="1">
      <c r="A698" s="529">
        <v>5</v>
      </c>
      <c r="B698" s="207" t="s">
        <v>61</v>
      </c>
      <c r="C698" s="204" t="s">
        <v>120</v>
      </c>
      <c r="D698" s="208" t="s">
        <v>92</v>
      </c>
      <c r="E698" s="506">
        <v>18</v>
      </c>
    </row>
    <row r="699" spans="1:5" s="206" customFormat="1" ht="14.1" customHeight="1">
      <c r="A699" s="529">
        <v>6</v>
      </c>
      <c r="B699" s="207" t="s">
        <v>61</v>
      </c>
      <c r="C699" s="204" t="s">
        <v>129</v>
      </c>
      <c r="D699" s="208" t="s">
        <v>97</v>
      </c>
      <c r="E699" s="506">
        <v>1</v>
      </c>
    </row>
    <row r="700" spans="1:5" s="206" customFormat="1" ht="14.1" customHeight="1">
      <c r="A700" s="529">
        <v>7</v>
      </c>
      <c r="B700" s="207" t="s">
        <v>61</v>
      </c>
      <c r="C700" s="204" t="s">
        <v>121</v>
      </c>
      <c r="D700" s="208" t="s">
        <v>97</v>
      </c>
      <c r="E700" s="506">
        <v>16</v>
      </c>
    </row>
    <row r="701" spans="1:5" s="206" customFormat="1" ht="14.1" customHeight="1">
      <c r="A701" s="529">
        <v>8</v>
      </c>
      <c r="B701" s="207" t="s">
        <v>61</v>
      </c>
      <c r="C701" s="204" t="s">
        <v>122</v>
      </c>
      <c r="D701" s="208" t="s">
        <v>97</v>
      </c>
      <c r="E701" s="506">
        <v>6</v>
      </c>
    </row>
    <row r="702" spans="1:5" s="206" customFormat="1" ht="14.1" customHeight="1">
      <c r="A702" s="529">
        <v>9</v>
      </c>
      <c r="B702" s="207" t="s">
        <v>61</v>
      </c>
      <c r="C702" s="204" t="s">
        <v>130</v>
      </c>
      <c r="D702" s="208" t="s">
        <v>97</v>
      </c>
      <c r="E702" s="506">
        <v>2</v>
      </c>
    </row>
    <row r="703" spans="1:5" s="206" customFormat="1" ht="14.1" customHeight="1">
      <c r="A703" s="529">
        <v>10</v>
      </c>
      <c r="B703" s="207" t="s">
        <v>61</v>
      </c>
      <c r="C703" s="204" t="s">
        <v>123</v>
      </c>
      <c r="D703" s="208" t="s">
        <v>97</v>
      </c>
      <c r="E703" s="506">
        <v>4</v>
      </c>
    </row>
    <row r="704" spans="1:5" s="206" customFormat="1" ht="14.1" customHeight="1">
      <c r="A704" s="529">
        <v>11</v>
      </c>
      <c r="B704" s="207" t="s">
        <v>61</v>
      </c>
      <c r="C704" s="204" t="s">
        <v>131</v>
      </c>
      <c r="D704" s="208" t="s">
        <v>97</v>
      </c>
      <c r="E704" s="506">
        <v>18</v>
      </c>
    </row>
    <row r="705" spans="1:5" s="206" customFormat="1" ht="14.1" customHeight="1">
      <c r="A705" s="529">
        <v>12</v>
      </c>
      <c r="B705" s="207" t="s">
        <v>61</v>
      </c>
      <c r="C705" s="204" t="s">
        <v>132</v>
      </c>
      <c r="D705" s="208" t="s">
        <v>97</v>
      </c>
      <c r="E705" s="506">
        <v>1</v>
      </c>
    </row>
    <row r="706" spans="1:5" s="206" customFormat="1" ht="14.1" customHeight="1">
      <c r="A706" s="529">
        <v>13</v>
      </c>
      <c r="B706" s="207" t="s">
        <v>61</v>
      </c>
      <c r="C706" s="204" t="s">
        <v>133</v>
      </c>
      <c r="D706" s="208" t="s">
        <v>97</v>
      </c>
      <c r="E706" s="506">
        <v>2</v>
      </c>
    </row>
    <row r="707" spans="1:5" s="206" customFormat="1" ht="14.1" customHeight="1">
      <c r="A707" s="529">
        <v>14</v>
      </c>
      <c r="B707" s="207" t="s">
        <v>61</v>
      </c>
      <c r="C707" s="204" t="s">
        <v>134</v>
      </c>
      <c r="D707" s="208" t="s">
        <v>97</v>
      </c>
      <c r="E707" s="506">
        <v>2</v>
      </c>
    </row>
    <row r="708" spans="1:5" s="206" customFormat="1" ht="14.1" customHeight="1">
      <c r="A708" s="529">
        <v>15</v>
      </c>
      <c r="B708" s="207" t="s">
        <v>61</v>
      </c>
      <c r="C708" s="204" t="s">
        <v>135</v>
      </c>
      <c r="D708" s="208" t="s">
        <v>97</v>
      </c>
      <c r="E708" s="506">
        <v>5</v>
      </c>
    </row>
    <row r="709" spans="1:5" s="206" customFormat="1" ht="14.1" customHeight="1">
      <c r="A709" s="529">
        <v>16</v>
      </c>
      <c r="B709" s="207" t="s">
        <v>61</v>
      </c>
      <c r="C709" s="204" t="s">
        <v>136</v>
      </c>
      <c r="D709" s="208" t="s">
        <v>97</v>
      </c>
      <c r="E709" s="506">
        <v>3</v>
      </c>
    </row>
    <row r="710" spans="1:5" s="206" customFormat="1" ht="14.1" customHeight="1">
      <c r="A710" s="529">
        <v>17</v>
      </c>
      <c r="B710" s="207" t="s">
        <v>61</v>
      </c>
      <c r="C710" s="204" t="s">
        <v>137</v>
      </c>
      <c r="D710" s="208" t="s">
        <v>97</v>
      </c>
      <c r="E710" s="506">
        <v>2</v>
      </c>
    </row>
    <row r="711" spans="1:5" s="206" customFormat="1" ht="14.1" customHeight="1">
      <c r="A711" s="529">
        <v>18</v>
      </c>
      <c r="B711" s="207" t="s">
        <v>61</v>
      </c>
      <c r="C711" s="204" t="s">
        <v>138</v>
      </c>
      <c r="D711" s="208" t="s">
        <v>97</v>
      </c>
      <c r="E711" s="506">
        <v>1</v>
      </c>
    </row>
    <row r="712" spans="1:5" s="206" customFormat="1" ht="14.1" customHeight="1">
      <c r="A712" s="529">
        <v>19</v>
      </c>
      <c r="B712" s="207" t="s">
        <v>61</v>
      </c>
      <c r="C712" s="204" t="s">
        <v>139</v>
      </c>
      <c r="D712" s="208" t="s">
        <v>97</v>
      </c>
      <c r="E712" s="506">
        <v>6</v>
      </c>
    </row>
    <row r="713" spans="1:5" s="206" customFormat="1" ht="14.1" customHeight="1">
      <c r="A713" s="529">
        <v>20</v>
      </c>
      <c r="B713" s="207" t="s">
        <v>61</v>
      </c>
      <c r="C713" s="204" t="s">
        <v>140</v>
      </c>
      <c r="D713" s="208" t="s">
        <v>97</v>
      </c>
      <c r="E713" s="506">
        <v>1</v>
      </c>
    </row>
    <row r="714" spans="1:5" s="206" customFormat="1" ht="26.25" customHeight="1">
      <c r="A714" s="529">
        <v>21</v>
      </c>
      <c r="B714" s="207" t="s">
        <v>61</v>
      </c>
      <c r="C714" s="204" t="s">
        <v>141</v>
      </c>
      <c r="D714" s="208" t="s">
        <v>97</v>
      </c>
      <c r="E714" s="506">
        <v>1</v>
      </c>
    </row>
    <row r="715" spans="1:5" s="206" customFormat="1" ht="14.1" customHeight="1">
      <c r="A715" s="529">
        <v>22</v>
      </c>
      <c r="B715" s="207" t="s">
        <v>61</v>
      </c>
      <c r="C715" s="204" t="s">
        <v>142</v>
      </c>
      <c r="D715" s="208" t="s">
        <v>97</v>
      </c>
      <c r="E715" s="506">
        <v>4</v>
      </c>
    </row>
    <row r="716" spans="1:5" s="206" customFormat="1" ht="14.1" customHeight="1">
      <c r="A716" s="529">
        <v>23</v>
      </c>
      <c r="B716" s="207" t="s">
        <v>61</v>
      </c>
      <c r="C716" s="204" t="s">
        <v>143</v>
      </c>
      <c r="D716" s="208" t="s">
        <v>97</v>
      </c>
      <c r="E716" s="506">
        <v>2</v>
      </c>
    </row>
    <row r="717" spans="1:5" s="206" customFormat="1" ht="14.1" customHeight="1">
      <c r="A717" s="529">
        <v>24</v>
      </c>
      <c r="B717" s="207" t="s">
        <v>61</v>
      </c>
      <c r="C717" s="204" t="s">
        <v>144</v>
      </c>
      <c r="D717" s="208" t="s">
        <v>97</v>
      </c>
      <c r="E717" s="506">
        <v>8</v>
      </c>
    </row>
    <row r="718" spans="1:5" s="206" customFormat="1" ht="14.1" customHeight="1">
      <c r="A718" s="529">
        <v>25</v>
      </c>
      <c r="B718" s="207" t="s">
        <v>61</v>
      </c>
      <c r="C718" s="204" t="s">
        <v>145</v>
      </c>
      <c r="D718" s="208" t="s">
        <v>97</v>
      </c>
      <c r="E718" s="506">
        <v>1</v>
      </c>
    </row>
    <row r="719" spans="1:5" s="206" customFormat="1" ht="14.1" customHeight="1">
      <c r="A719" s="529">
        <v>26</v>
      </c>
      <c r="B719" s="207" t="s">
        <v>61</v>
      </c>
      <c r="C719" s="204" t="s">
        <v>146</v>
      </c>
      <c r="D719" s="208" t="s">
        <v>97</v>
      </c>
      <c r="E719" s="506">
        <v>2</v>
      </c>
    </row>
    <row r="720" spans="1:5" s="206" customFormat="1" ht="14.1" customHeight="1">
      <c r="A720" s="529">
        <v>27</v>
      </c>
      <c r="B720" s="207" t="s">
        <v>61</v>
      </c>
      <c r="C720" s="204" t="s">
        <v>147</v>
      </c>
      <c r="D720" s="208" t="s">
        <v>97</v>
      </c>
      <c r="E720" s="506">
        <v>3</v>
      </c>
    </row>
    <row r="721" spans="1:5" s="206" customFormat="1" ht="14.1" customHeight="1">
      <c r="A721" s="529">
        <v>28</v>
      </c>
      <c r="B721" s="207" t="s">
        <v>61</v>
      </c>
      <c r="C721" s="204" t="s">
        <v>148</v>
      </c>
      <c r="D721" s="208" t="s">
        <v>97</v>
      </c>
      <c r="E721" s="506">
        <v>4</v>
      </c>
    </row>
    <row r="722" spans="1:5" s="206" customFormat="1" ht="14.1" customHeight="1">
      <c r="A722" s="529">
        <v>29</v>
      </c>
      <c r="B722" s="207" t="s">
        <v>61</v>
      </c>
      <c r="C722" s="204" t="s">
        <v>149</v>
      </c>
      <c r="D722" s="208" t="s">
        <v>97</v>
      </c>
      <c r="E722" s="506">
        <v>1</v>
      </c>
    </row>
    <row r="723" spans="1:5" s="206" customFormat="1" ht="14.1" customHeight="1">
      <c r="A723" s="529">
        <v>30</v>
      </c>
      <c r="B723" s="207" t="s">
        <v>61</v>
      </c>
      <c r="C723" s="204" t="s">
        <v>126</v>
      </c>
      <c r="D723" s="208" t="s">
        <v>125</v>
      </c>
      <c r="E723" s="506">
        <v>4</v>
      </c>
    </row>
    <row r="724" spans="1:5" s="206" customFormat="1" ht="14.1" customHeight="1">
      <c r="A724" s="529"/>
      <c r="B724" s="207"/>
      <c r="C724" s="204" t="s">
        <v>124</v>
      </c>
      <c r="D724" s="208" t="s">
        <v>125</v>
      </c>
      <c r="E724" s="506">
        <v>6</v>
      </c>
    </row>
    <row r="725" spans="1:5" s="206" customFormat="1" ht="14.1" customHeight="1">
      <c r="A725" s="529">
        <v>31</v>
      </c>
      <c r="B725" s="207" t="s">
        <v>61</v>
      </c>
      <c r="C725" s="204" t="s">
        <v>152</v>
      </c>
      <c r="D725" s="208" t="s">
        <v>125</v>
      </c>
      <c r="E725" s="506">
        <v>10</v>
      </c>
    </row>
    <row r="726" spans="1:5" s="206" customFormat="1" ht="14.1" customHeight="1">
      <c r="A726" s="529">
        <v>32</v>
      </c>
      <c r="B726" s="207" t="s">
        <v>61</v>
      </c>
      <c r="C726" s="204" t="s">
        <v>150</v>
      </c>
      <c r="D726" s="208" t="s">
        <v>97</v>
      </c>
      <c r="E726" s="506">
        <v>2</v>
      </c>
    </row>
    <row r="727" spans="1:5" s="206" customFormat="1" ht="14.1" customHeight="1">
      <c r="A727" s="529">
        <v>33</v>
      </c>
      <c r="B727" s="207" t="s">
        <v>61</v>
      </c>
      <c r="C727" s="204" t="s">
        <v>151</v>
      </c>
      <c r="D727" s="208" t="s">
        <v>97</v>
      </c>
      <c r="E727" s="506">
        <v>1</v>
      </c>
    </row>
    <row r="728" spans="1:5" s="206" customFormat="1" ht="14.1" customHeight="1">
      <c r="A728" s="529">
        <v>34</v>
      </c>
      <c r="B728" s="207" t="s">
        <v>61</v>
      </c>
      <c r="C728" s="204" t="s">
        <v>156</v>
      </c>
      <c r="D728" s="208" t="s">
        <v>97</v>
      </c>
      <c r="E728" s="506">
        <v>1</v>
      </c>
    </row>
    <row r="729" spans="1:5" s="206" customFormat="1" ht="14.1" customHeight="1">
      <c r="A729" s="529">
        <v>35</v>
      </c>
      <c r="B729" s="207" t="s">
        <v>61</v>
      </c>
      <c r="C729" s="204" t="s">
        <v>111</v>
      </c>
      <c r="D729" s="208" t="s">
        <v>109</v>
      </c>
      <c r="E729" s="506">
        <v>1</v>
      </c>
    </row>
    <row r="730" spans="1:5" s="206" customFormat="1" ht="14.1" customHeight="1">
      <c r="A730" s="529">
        <v>36</v>
      </c>
      <c r="B730" s="207" t="s">
        <v>61</v>
      </c>
      <c r="C730" s="204" t="s">
        <v>153</v>
      </c>
      <c r="D730" s="208" t="s">
        <v>109</v>
      </c>
      <c r="E730" s="506">
        <v>1</v>
      </c>
    </row>
    <row r="731" spans="1:5" s="206" customFormat="1" ht="12" customHeight="1">
      <c r="A731" s="529">
        <v>37</v>
      </c>
      <c r="B731" s="207" t="s">
        <v>61</v>
      </c>
      <c r="C731" s="204" t="s">
        <v>112</v>
      </c>
      <c r="D731" s="208" t="s">
        <v>109</v>
      </c>
      <c r="E731" s="506">
        <v>1</v>
      </c>
    </row>
    <row r="732" spans="1:5" s="206" customFormat="1" ht="12" customHeight="1">
      <c r="A732" s="529">
        <v>38</v>
      </c>
      <c r="B732" s="207" t="s">
        <v>61</v>
      </c>
      <c r="C732" s="204" t="s">
        <v>154</v>
      </c>
      <c r="D732" s="208" t="s">
        <v>109</v>
      </c>
      <c r="E732" s="506">
        <v>1</v>
      </c>
    </row>
    <row r="733" spans="1:5" s="206" customFormat="1" ht="12" customHeight="1">
      <c r="A733" s="529">
        <v>39</v>
      </c>
      <c r="B733" s="207" t="s">
        <v>61</v>
      </c>
      <c r="C733" s="204" t="s">
        <v>113</v>
      </c>
      <c r="D733" s="208" t="s">
        <v>109</v>
      </c>
      <c r="E733" s="506">
        <v>1</v>
      </c>
    </row>
    <row r="734" spans="1:5" s="206" customFormat="1" ht="12" customHeight="1">
      <c r="A734" s="529">
        <v>40</v>
      </c>
      <c r="B734" s="207" t="s">
        <v>61</v>
      </c>
      <c r="C734" s="204" t="s">
        <v>155</v>
      </c>
      <c r="D734" s="208" t="s">
        <v>109</v>
      </c>
      <c r="E734" s="506">
        <v>1</v>
      </c>
    </row>
    <row r="735" spans="1:5" s="169" customFormat="1" ht="14.25" customHeight="1" thickBot="1">
      <c r="A735" s="190"/>
      <c r="B735" s="191"/>
      <c r="C735" s="192"/>
      <c r="D735" s="193"/>
      <c r="E735" s="530"/>
    </row>
    <row r="736" spans="1:5" s="169" customFormat="1" ht="13.5" thickBot="1">
      <c r="A736" s="199"/>
      <c r="B736" s="200"/>
      <c r="C736" s="736" t="s">
        <v>65</v>
      </c>
      <c r="D736" s="737"/>
      <c r="E736" s="756"/>
    </row>
    <row r="737" spans="1:5" s="33" customFormat="1" ht="13.5" customHeight="1">
      <c r="A737" s="602"/>
      <c r="B737" s="606"/>
      <c r="C737" s="606"/>
      <c r="D737" s="606"/>
      <c r="E737" s="606"/>
    </row>
    <row r="738" spans="1:5" s="33" customFormat="1" ht="13.5" customHeight="1">
      <c r="A738" s="602"/>
      <c r="B738" s="606"/>
      <c r="C738" s="606"/>
      <c r="D738" s="606"/>
      <c r="E738" s="606"/>
    </row>
    <row r="739" spans="1:5" s="33" customFormat="1" ht="12.75" customHeight="1">
      <c r="C739" s="715" t="s">
        <v>1045</v>
      </c>
      <c r="D739" s="715"/>
      <c r="E739" s="715"/>
    </row>
    <row r="740" spans="1:5" s="33" customFormat="1" ht="12.75" customHeight="1">
      <c r="C740" s="712" t="s">
        <v>159</v>
      </c>
      <c r="D740" s="712"/>
      <c r="E740" s="712"/>
    </row>
    <row r="741" spans="1:5" s="33" customFormat="1" ht="12.75" customHeight="1">
      <c r="C741" s="713" t="s">
        <v>18</v>
      </c>
      <c r="D741" s="713"/>
      <c r="E741" s="713"/>
    </row>
    <row r="742" spans="1:5" s="33" customFormat="1" ht="12.75" customHeight="1">
      <c r="C742" s="603"/>
      <c r="D742" s="603"/>
      <c r="E742" s="603"/>
    </row>
    <row r="743" spans="1:5" ht="13.5" thickBot="1">
      <c r="A743" s="37"/>
      <c r="B743" s="37"/>
      <c r="C743" s="37"/>
      <c r="D743" s="37"/>
      <c r="E743" s="37"/>
    </row>
    <row r="744" spans="1:5" s="11" customFormat="1" ht="13.5" customHeight="1">
      <c r="A744" s="718" t="s">
        <v>1</v>
      </c>
      <c r="B744" s="718" t="s">
        <v>29</v>
      </c>
      <c r="C744" s="720" t="s">
        <v>30</v>
      </c>
      <c r="D744" s="718" t="s">
        <v>31</v>
      </c>
      <c r="E744" s="718" t="s">
        <v>32</v>
      </c>
    </row>
    <row r="745" spans="1:5" s="11" customFormat="1" ht="69.75" customHeight="1" thickBot="1">
      <c r="A745" s="719"/>
      <c r="B745" s="719"/>
      <c r="C745" s="721"/>
      <c r="D745" s="719"/>
      <c r="E745" s="719"/>
    </row>
    <row r="746" spans="1:5" s="11" customFormat="1" ht="13.5" thickBot="1">
      <c r="A746" s="156" t="s">
        <v>37</v>
      </c>
      <c r="B746" s="157" t="s">
        <v>38</v>
      </c>
      <c r="C746" s="158">
        <v>3</v>
      </c>
      <c r="D746" s="159">
        <v>4</v>
      </c>
      <c r="E746" s="514">
        <v>5</v>
      </c>
    </row>
    <row r="747" spans="1:5" s="213" customFormat="1" ht="12.95" customHeight="1">
      <c r="A747" s="531"/>
      <c r="B747" s="214"/>
      <c r="C747" s="211" t="s">
        <v>160</v>
      </c>
      <c r="D747" s="214"/>
      <c r="E747" s="535"/>
    </row>
    <row r="748" spans="1:5" s="213" customFormat="1" ht="12.95" customHeight="1">
      <c r="A748" s="529">
        <v>1</v>
      </c>
      <c r="B748" s="207" t="s">
        <v>61</v>
      </c>
      <c r="C748" s="204" t="s">
        <v>161</v>
      </c>
      <c r="D748" s="208" t="s">
        <v>125</v>
      </c>
      <c r="E748" s="506">
        <v>2.8</v>
      </c>
    </row>
    <row r="749" spans="1:5" s="213" customFormat="1" ht="12.95" customHeight="1">
      <c r="A749" s="529">
        <v>2</v>
      </c>
      <c r="B749" s="207" t="s">
        <v>61</v>
      </c>
      <c r="C749" s="204" t="s">
        <v>162</v>
      </c>
      <c r="D749" s="208" t="s">
        <v>109</v>
      </c>
      <c r="E749" s="506">
        <v>1</v>
      </c>
    </row>
    <row r="750" spans="1:5" s="213" customFormat="1" ht="12.95" customHeight="1">
      <c r="A750" s="536"/>
      <c r="B750" s="207"/>
      <c r="C750" s="205" t="s">
        <v>163</v>
      </c>
      <c r="D750" s="212"/>
      <c r="E750" s="506"/>
    </row>
    <row r="751" spans="1:5" s="213" customFormat="1" ht="12.95" customHeight="1">
      <c r="A751" s="529">
        <v>1</v>
      </c>
      <c r="B751" s="207" t="s">
        <v>61</v>
      </c>
      <c r="C751" s="204" t="s">
        <v>164</v>
      </c>
      <c r="D751" s="208" t="s">
        <v>165</v>
      </c>
      <c r="E751" s="506">
        <v>9.6</v>
      </c>
    </row>
    <row r="752" spans="1:5" s="213" customFormat="1" ht="26.1" customHeight="1">
      <c r="A752" s="529">
        <v>2</v>
      </c>
      <c r="B752" s="207" t="s">
        <v>61</v>
      </c>
      <c r="C752" s="204" t="s">
        <v>166</v>
      </c>
      <c r="D752" s="208" t="s">
        <v>165</v>
      </c>
      <c r="E752" s="506">
        <v>0.96</v>
      </c>
    </row>
    <row r="753" spans="1:5" s="213" customFormat="1" ht="12.95" customHeight="1">
      <c r="A753" s="529">
        <v>3</v>
      </c>
      <c r="B753" s="207" t="s">
        <v>61</v>
      </c>
      <c r="C753" s="204" t="s">
        <v>167</v>
      </c>
      <c r="D753" s="208" t="s">
        <v>165</v>
      </c>
      <c r="E753" s="506">
        <v>1.46</v>
      </c>
    </row>
    <row r="754" spans="1:5" s="213" customFormat="1" ht="12.95" customHeight="1">
      <c r="A754" s="529">
        <v>4</v>
      </c>
      <c r="B754" s="207" t="s">
        <v>61</v>
      </c>
      <c r="C754" s="204" t="s">
        <v>168</v>
      </c>
      <c r="D754" s="208" t="s">
        <v>165</v>
      </c>
      <c r="E754" s="506">
        <v>2.4300000000000002</v>
      </c>
    </row>
    <row r="755" spans="1:5" s="213" customFormat="1" ht="12.95" customHeight="1">
      <c r="A755" s="529">
        <v>5</v>
      </c>
      <c r="B755" s="207" t="s">
        <v>61</v>
      </c>
      <c r="C755" s="204" t="s">
        <v>169</v>
      </c>
      <c r="D755" s="208" t="s">
        <v>165</v>
      </c>
      <c r="E755" s="506">
        <v>7.17</v>
      </c>
    </row>
    <row r="756" spans="1:5" s="213" customFormat="1" ht="12.95" customHeight="1">
      <c r="A756" s="536"/>
      <c r="B756" s="207"/>
      <c r="C756" s="205" t="s">
        <v>170</v>
      </c>
      <c r="D756" s="212"/>
      <c r="E756" s="506"/>
    </row>
    <row r="757" spans="1:5" s="213" customFormat="1" ht="27" customHeight="1">
      <c r="A757" s="529">
        <v>1</v>
      </c>
      <c r="B757" s="207" t="s">
        <v>61</v>
      </c>
      <c r="C757" s="204" t="s">
        <v>171</v>
      </c>
      <c r="D757" s="208" t="s">
        <v>92</v>
      </c>
      <c r="E757" s="506">
        <v>16</v>
      </c>
    </row>
    <row r="758" spans="1:5" s="213" customFormat="1" ht="26.1" customHeight="1">
      <c r="A758" s="529">
        <v>2</v>
      </c>
      <c r="B758" s="207" t="s">
        <v>61</v>
      </c>
      <c r="C758" s="204" t="s">
        <v>172</v>
      </c>
      <c r="D758" s="208" t="s">
        <v>97</v>
      </c>
      <c r="E758" s="506">
        <v>8</v>
      </c>
    </row>
    <row r="759" spans="1:5" s="213" customFormat="1" ht="12.75" customHeight="1">
      <c r="A759" s="529">
        <v>3</v>
      </c>
      <c r="B759" s="207" t="s">
        <v>61</v>
      </c>
      <c r="C759" s="204" t="s">
        <v>173</v>
      </c>
      <c r="D759" s="208" t="s">
        <v>174</v>
      </c>
      <c r="E759" s="506">
        <v>4</v>
      </c>
    </row>
    <row r="760" spans="1:5" s="213" customFormat="1" ht="12.75" customHeight="1">
      <c r="A760" s="529">
        <v>4</v>
      </c>
      <c r="B760" s="207" t="s">
        <v>61</v>
      </c>
      <c r="C760" s="204" t="s">
        <v>175</v>
      </c>
      <c r="D760" s="208" t="s">
        <v>109</v>
      </c>
      <c r="E760" s="506">
        <v>1</v>
      </c>
    </row>
    <row r="761" spans="1:5" s="213" customFormat="1" ht="12.75" customHeight="1">
      <c r="A761" s="529">
        <v>5</v>
      </c>
      <c r="B761" s="207" t="s">
        <v>61</v>
      </c>
      <c r="C761" s="204" t="s">
        <v>176</v>
      </c>
      <c r="D761" s="208" t="s">
        <v>109</v>
      </c>
      <c r="E761" s="506">
        <v>1</v>
      </c>
    </row>
    <row r="762" spans="1:5" s="213" customFormat="1" ht="12.75" customHeight="1">
      <c r="A762" s="529">
        <v>6</v>
      </c>
      <c r="B762" s="207" t="s">
        <v>61</v>
      </c>
      <c r="C762" s="204" t="s">
        <v>177</v>
      </c>
      <c r="D762" s="208" t="s">
        <v>92</v>
      </c>
      <c r="E762" s="506">
        <v>8</v>
      </c>
    </row>
    <row r="763" spans="1:5" s="213" customFormat="1" ht="12.75" customHeight="1">
      <c r="A763" s="529">
        <v>7</v>
      </c>
      <c r="B763" s="207" t="s">
        <v>61</v>
      </c>
      <c r="C763" s="204" t="s">
        <v>178</v>
      </c>
      <c r="D763" s="208" t="s">
        <v>97</v>
      </c>
      <c r="E763" s="506">
        <v>20</v>
      </c>
    </row>
    <row r="764" spans="1:5" s="213" customFormat="1" ht="12.75" customHeight="1">
      <c r="A764" s="529">
        <v>8</v>
      </c>
      <c r="B764" s="207" t="s">
        <v>61</v>
      </c>
      <c r="C764" s="204" t="s">
        <v>179</v>
      </c>
      <c r="D764" s="208" t="s">
        <v>97</v>
      </c>
      <c r="E764" s="506">
        <v>4</v>
      </c>
    </row>
    <row r="765" spans="1:5" s="213" customFormat="1" ht="12.75" customHeight="1">
      <c r="A765" s="529">
        <v>9</v>
      </c>
      <c r="B765" s="207" t="s">
        <v>61</v>
      </c>
      <c r="C765" s="204" t="s">
        <v>180</v>
      </c>
      <c r="D765" s="208" t="s">
        <v>97</v>
      </c>
      <c r="E765" s="506">
        <v>4</v>
      </c>
    </row>
    <row r="766" spans="1:5" s="213" customFormat="1" ht="12.75" customHeight="1">
      <c r="A766" s="529">
        <v>10</v>
      </c>
      <c r="B766" s="207" t="s">
        <v>61</v>
      </c>
      <c r="C766" s="204" t="s">
        <v>181</v>
      </c>
      <c r="D766" s="208" t="s">
        <v>109</v>
      </c>
      <c r="E766" s="506">
        <v>1</v>
      </c>
    </row>
    <row r="767" spans="1:5" s="213" customFormat="1" ht="12.75" customHeight="1">
      <c r="A767" s="529">
        <v>11</v>
      </c>
      <c r="B767" s="207" t="s">
        <v>61</v>
      </c>
      <c r="C767" s="204" t="s">
        <v>182</v>
      </c>
      <c r="D767" s="208" t="s">
        <v>97</v>
      </c>
      <c r="E767" s="506">
        <v>18</v>
      </c>
    </row>
    <row r="768" spans="1:5" s="213" customFormat="1" ht="12.75" customHeight="1">
      <c r="A768" s="529">
        <v>12</v>
      </c>
      <c r="B768" s="207" t="s">
        <v>61</v>
      </c>
      <c r="C768" s="204" t="s">
        <v>183</v>
      </c>
      <c r="D768" s="208" t="s">
        <v>109</v>
      </c>
      <c r="E768" s="506">
        <v>1</v>
      </c>
    </row>
    <row r="769" spans="1:5" s="213" customFormat="1" ht="12.75" customHeight="1">
      <c r="A769" s="529">
        <v>13</v>
      </c>
      <c r="B769" s="207" t="s">
        <v>61</v>
      </c>
      <c r="C769" s="204" t="s">
        <v>184</v>
      </c>
      <c r="D769" s="208" t="s">
        <v>109</v>
      </c>
      <c r="E769" s="506">
        <v>1</v>
      </c>
    </row>
    <row r="770" spans="1:5" s="213" customFormat="1" ht="12.95" customHeight="1">
      <c r="A770" s="536"/>
      <c r="B770" s="207"/>
      <c r="C770" s="205" t="s">
        <v>185</v>
      </c>
      <c r="D770" s="212"/>
      <c r="E770" s="506"/>
    </row>
    <row r="771" spans="1:5" s="213" customFormat="1" ht="12.95" customHeight="1">
      <c r="A771" s="529">
        <v>1</v>
      </c>
      <c r="B771" s="207" t="s">
        <v>61</v>
      </c>
      <c r="C771" s="204" t="s">
        <v>186</v>
      </c>
      <c r="D771" s="208" t="s">
        <v>125</v>
      </c>
      <c r="E771" s="506">
        <v>2.8</v>
      </c>
    </row>
    <row r="772" spans="1:5" s="213" customFormat="1" ht="26.1" customHeight="1">
      <c r="A772" s="529">
        <v>2</v>
      </c>
      <c r="B772" s="207" t="s">
        <v>61</v>
      </c>
      <c r="C772" s="204" t="s">
        <v>187</v>
      </c>
      <c r="D772" s="208" t="s">
        <v>125</v>
      </c>
      <c r="E772" s="506">
        <v>19.2</v>
      </c>
    </row>
    <row r="773" spans="1:5" s="213" customFormat="1" ht="12.95" customHeight="1">
      <c r="A773" s="529">
        <v>3</v>
      </c>
      <c r="B773" s="207" t="s">
        <v>61</v>
      </c>
      <c r="C773" s="204" t="s">
        <v>188</v>
      </c>
      <c r="D773" s="208" t="s">
        <v>92</v>
      </c>
      <c r="E773" s="506">
        <v>1</v>
      </c>
    </row>
    <row r="774" spans="1:5" ht="14.25" customHeight="1" thickBot="1">
      <c r="A774" s="45"/>
      <c r="B774" s="46"/>
      <c r="C774" s="47"/>
      <c r="D774" s="48"/>
      <c r="E774" s="509"/>
    </row>
    <row r="775" spans="1:5" ht="13.5" thickBot="1">
      <c r="A775" s="124"/>
      <c r="B775" s="125"/>
      <c r="C775" s="725" t="s">
        <v>65</v>
      </c>
      <c r="D775" s="726"/>
      <c r="E775" s="755"/>
    </row>
    <row r="776" spans="1:5" s="33" customFormat="1" ht="13.5" customHeight="1">
      <c r="A776" s="602"/>
      <c r="B776" s="606"/>
      <c r="C776" s="606"/>
      <c r="D776" s="606"/>
      <c r="E776" s="606"/>
    </row>
    <row r="777" spans="1:5" s="33" customFormat="1" ht="13.5" customHeight="1">
      <c r="A777" s="602"/>
      <c r="B777" s="606"/>
      <c r="C777" s="606"/>
      <c r="D777" s="606"/>
      <c r="E777" s="606"/>
    </row>
    <row r="778" spans="1:5" s="33" customFormat="1" ht="12.75" customHeight="1">
      <c r="C778" s="715" t="s">
        <v>1046</v>
      </c>
      <c r="D778" s="715"/>
      <c r="E778" s="715"/>
    </row>
    <row r="779" spans="1:5" s="33" customFormat="1" ht="12.75" customHeight="1">
      <c r="C779" s="712" t="s">
        <v>309</v>
      </c>
      <c r="D779" s="712"/>
      <c r="E779" s="712"/>
    </row>
    <row r="780" spans="1:5" s="33" customFormat="1" ht="12.75" customHeight="1">
      <c r="C780" s="713" t="s">
        <v>18</v>
      </c>
      <c r="D780" s="713"/>
      <c r="E780" s="713"/>
    </row>
    <row r="781" spans="1:5" s="33" customFormat="1" ht="12.75" customHeight="1">
      <c r="C781" s="603"/>
      <c r="D781" s="603"/>
      <c r="E781" s="603"/>
    </row>
    <row r="782" spans="1:5" ht="13.5" thickBot="1">
      <c r="A782" s="37"/>
      <c r="B782" s="37"/>
      <c r="C782" s="37"/>
      <c r="D782" s="37"/>
      <c r="E782" s="37"/>
    </row>
    <row r="783" spans="1:5" s="11" customFormat="1" ht="13.5" customHeight="1">
      <c r="A783" s="718" t="s">
        <v>1</v>
      </c>
      <c r="B783" s="718" t="s">
        <v>29</v>
      </c>
      <c r="C783" s="720" t="s">
        <v>30</v>
      </c>
      <c r="D783" s="718" t="s">
        <v>31</v>
      </c>
      <c r="E783" s="718" t="s">
        <v>32</v>
      </c>
    </row>
    <row r="784" spans="1:5" s="11" customFormat="1" ht="69.75" customHeight="1" thickBot="1">
      <c r="A784" s="719"/>
      <c r="B784" s="719"/>
      <c r="C784" s="721"/>
      <c r="D784" s="719"/>
      <c r="E784" s="719"/>
    </row>
    <row r="785" spans="1:5" s="11" customFormat="1" ht="13.5" thickBot="1">
      <c r="A785" s="14" t="s">
        <v>37</v>
      </c>
      <c r="B785" s="15" t="s">
        <v>38</v>
      </c>
      <c r="C785" s="16">
        <v>3</v>
      </c>
      <c r="D785" s="17">
        <v>4</v>
      </c>
      <c r="E785" s="504">
        <v>5</v>
      </c>
    </row>
    <row r="786" spans="1:5" ht="18.75" customHeight="1">
      <c r="A786" s="39"/>
      <c r="B786" s="40"/>
      <c r="C786" s="101" t="s">
        <v>311</v>
      </c>
      <c r="D786" s="41"/>
      <c r="E786" s="505"/>
    </row>
    <row r="787" spans="1:5" s="137" customFormat="1" ht="102">
      <c r="A787" s="565">
        <v>1</v>
      </c>
      <c r="B787" s="566" t="s">
        <v>61</v>
      </c>
      <c r="C787" s="331" t="s">
        <v>331</v>
      </c>
      <c r="D787" s="334" t="s">
        <v>109</v>
      </c>
      <c r="E787" s="567">
        <v>1</v>
      </c>
    </row>
    <row r="788" spans="1:5" s="137" customFormat="1" ht="15" customHeight="1">
      <c r="A788" s="565">
        <v>2</v>
      </c>
      <c r="B788" s="566" t="s">
        <v>61</v>
      </c>
      <c r="C788" s="331" t="s">
        <v>332</v>
      </c>
      <c r="D788" s="334" t="s">
        <v>97</v>
      </c>
      <c r="E788" s="567">
        <v>3</v>
      </c>
    </row>
    <row r="789" spans="1:5" s="137" customFormat="1" ht="38.25">
      <c r="A789" s="565">
        <v>3</v>
      </c>
      <c r="B789" s="566" t="s">
        <v>61</v>
      </c>
      <c r="C789" s="331" t="s">
        <v>333</v>
      </c>
      <c r="D789" s="369" t="s">
        <v>109</v>
      </c>
      <c r="E789" s="567">
        <v>1</v>
      </c>
    </row>
    <row r="790" spans="1:5" s="137" customFormat="1" ht="89.25">
      <c r="A790" s="565">
        <v>4</v>
      </c>
      <c r="B790" s="566" t="s">
        <v>61</v>
      </c>
      <c r="C790" s="331" t="s">
        <v>334</v>
      </c>
      <c r="D790" s="334" t="s">
        <v>109</v>
      </c>
      <c r="E790" s="534">
        <v>1</v>
      </c>
    </row>
    <row r="791" spans="1:5" s="137" customFormat="1" ht="28.5" customHeight="1">
      <c r="A791" s="565">
        <v>5</v>
      </c>
      <c r="B791" s="566" t="s">
        <v>61</v>
      </c>
      <c r="C791" s="331" t="s">
        <v>335</v>
      </c>
      <c r="D791" s="334" t="s">
        <v>109</v>
      </c>
      <c r="E791" s="534">
        <v>1</v>
      </c>
    </row>
    <row r="792" spans="1:5" s="137" customFormat="1" ht="89.25">
      <c r="A792" s="565">
        <v>6</v>
      </c>
      <c r="B792" s="566" t="s">
        <v>61</v>
      </c>
      <c r="C792" s="331" t="s">
        <v>336</v>
      </c>
      <c r="D792" s="334" t="s">
        <v>109</v>
      </c>
      <c r="E792" s="534">
        <v>1</v>
      </c>
    </row>
    <row r="793" spans="1:5" s="137" customFormat="1" ht="27.75" customHeight="1">
      <c r="A793" s="565">
        <v>7</v>
      </c>
      <c r="B793" s="566" t="s">
        <v>61</v>
      </c>
      <c r="C793" s="331" t="s">
        <v>337</v>
      </c>
      <c r="D793" s="369" t="s">
        <v>109</v>
      </c>
      <c r="E793" s="537">
        <v>1</v>
      </c>
    </row>
    <row r="794" spans="1:5" s="137" customFormat="1">
      <c r="A794" s="565">
        <v>8</v>
      </c>
      <c r="B794" s="566" t="s">
        <v>61</v>
      </c>
      <c r="C794" s="568" t="s">
        <v>338</v>
      </c>
      <c r="D794" s="369" t="s">
        <v>109</v>
      </c>
      <c r="E794" s="537">
        <v>1</v>
      </c>
    </row>
    <row r="795" spans="1:5" s="137" customFormat="1">
      <c r="A795" s="565">
        <v>9</v>
      </c>
      <c r="B795" s="566" t="s">
        <v>61</v>
      </c>
      <c r="C795" s="331" t="s">
        <v>339</v>
      </c>
      <c r="D795" s="334" t="s">
        <v>97</v>
      </c>
      <c r="E795" s="537">
        <v>1</v>
      </c>
    </row>
    <row r="796" spans="1:5" s="137" customFormat="1">
      <c r="A796" s="565">
        <v>10</v>
      </c>
      <c r="B796" s="566" t="s">
        <v>61</v>
      </c>
      <c r="C796" s="568" t="s">
        <v>312</v>
      </c>
      <c r="D796" s="369" t="s">
        <v>92</v>
      </c>
      <c r="E796" s="537">
        <v>40</v>
      </c>
    </row>
    <row r="797" spans="1:5" s="137" customFormat="1" ht="24" customHeight="1">
      <c r="A797" s="565">
        <v>11</v>
      </c>
      <c r="B797" s="566" t="s">
        <v>61</v>
      </c>
      <c r="C797" s="331" t="s">
        <v>340</v>
      </c>
      <c r="D797" s="369" t="s">
        <v>97</v>
      </c>
      <c r="E797" s="537">
        <v>4</v>
      </c>
    </row>
    <row r="798" spans="1:5" s="137" customFormat="1">
      <c r="A798" s="565">
        <v>12</v>
      </c>
      <c r="B798" s="566" t="s">
        <v>61</v>
      </c>
      <c r="C798" s="568" t="s">
        <v>341</v>
      </c>
      <c r="D798" s="334" t="s">
        <v>92</v>
      </c>
      <c r="E798" s="537">
        <v>5</v>
      </c>
    </row>
    <row r="799" spans="1:5" s="137" customFormat="1">
      <c r="A799" s="565">
        <v>13</v>
      </c>
      <c r="B799" s="566" t="s">
        <v>61</v>
      </c>
      <c r="C799" s="568" t="s">
        <v>342</v>
      </c>
      <c r="D799" s="369" t="s">
        <v>109</v>
      </c>
      <c r="E799" s="534">
        <v>1</v>
      </c>
    </row>
    <row r="800" spans="1:5" s="137" customFormat="1">
      <c r="A800" s="565">
        <v>14</v>
      </c>
      <c r="B800" s="566" t="s">
        <v>61</v>
      </c>
      <c r="C800" s="568" t="s">
        <v>343</v>
      </c>
      <c r="D800" s="369" t="s">
        <v>109</v>
      </c>
      <c r="E800" s="534">
        <v>1</v>
      </c>
    </row>
    <row r="801" spans="1:5" s="137" customFormat="1">
      <c r="A801" s="565">
        <v>15</v>
      </c>
      <c r="B801" s="566" t="s">
        <v>61</v>
      </c>
      <c r="C801" s="568" t="s">
        <v>344</v>
      </c>
      <c r="D801" s="369" t="s">
        <v>346</v>
      </c>
      <c r="E801" s="534">
        <v>1</v>
      </c>
    </row>
    <row r="802" spans="1:5" ht="3" customHeight="1" thickBot="1">
      <c r="A802" s="45"/>
      <c r="B802" s="46"/>
      <c r="C802" s="47"/>
      <c r="D802" s="48"/>
      <c r="E802" s="509"/>
    </row>
    <row r="803" spans="1:5" ht="13.5" thickBot="1">
      <c r="A803" s="124"/>
      <c r="B803" s="125"/>
      <c r="C803" s="725" t="s">
        <v>65</v>
      </c>
      <c r="D803" s="726"/>
      <c r="E803" s="755"/>
    </row>
    <row r="804" spans="1:5" s="33" customFormat="1" ht="13.5" customHeight="1">
      <c r="A804" s="602"/>
      <c r="B804" s="606"/>
      <c r="C804" s="606"/>
      <c r="D804" s="606"/>
      <c r="E804" s="606"/>
    </row>
    <row r="805" spans="1:5" s="33" customFormat="1" ht="13.5" customHeight="1">
      <c r="A805" s="602"/>
      <c r="B805" s="606"/>
      <c r="C805" s="606"/>
      <c r="D805" s="606"/>
      <c r="E805" s="606"/>
    </row>
    <row r="806" spans="1:5" s="33" customFormat="1" ht="12.75" customHeight="1">
      <c r="C806" s="715" t="s">
        <v>1047</v>
      </c>
      <c r="D806" s="715"/>
      <c r="E806" s="715"/>
    </row>
    <row r="807" spans="1:5" s="33" customFormat="1" ht="12.75" customHeight="1">
      <c r="C807" s="712" t="s">
        <v>329</v>
      </c>
      <c r="D807" s="712"/>
      <c r="E807" s="712"/>
    </row>
    <row r="808" spans="1:5" s="33" customFormat="1" ht="12.75" customHeight="1">
      <c r="C808" s="713" t="s">
        <v>18</v>
      </c>
      <c r="D808" s="713"/>
      <c r="E808" s="713"/>
    </row>
    <row r="809" spans="1:5" s="33" customFormat="1" ht="12.75" customHeight="1">
      <c r="C809" s="603"/>
      <c r="D809" s="603"/>
      <c r="E809" s="603"/>
    </row>
    <row r="810" spans="1:5" ht="13.5" thickBot="1">
      <c r="A810" s="37"/>
      <c r="B810" s="37"/>
      <c r="C810" s="37"/>
      <c r="D810" s="37"/>
      <c r="E810" s="37"/>
    </row>
    <row r="811" spans="1:5" s="11" customFormat="1" ht="13.5" customHeight="1">
      <c r="A811" s="718" t="s">
        <v>1</v>
      </c>
      <c r="B811" s="718" t="s">
        <v>29</v>
      </c>
      <c r="C811" s="720" t="s">
        <v>30</v>
      </c>
      <c r="D811" s="718" t="s">
        <v>31</v>
      </c>
      <c r="E811" s="718" t="s">
        <v>32</v>
      </c>
    </row>
    <row r="812" spans="1:5" s="11" customFormat="1" ht="48" customHeight="1" thickBot="1">
      <c r="A812" s="719"/>
      <c r="B812" s="719"/>
      <c r="C812" s="721"/>
      <c r="D812" s="719"/>
      <c r="E812" s="719"/>
    </row>
    <row r="813" spans="1:5" s="11" customFormat="1" ht="13.5" thickBot="1">
      <c r="A813" s="14" t="s">
        <v>37</v>
      </c>
      <c r="B813" s="15" t="s">
        <v>38</v>
      </c>
      <c r="C813" s="16">
        <v>3</v>
      </c>
      <c r="D813" s="17">
        <v>4</v>
      </c>
      <c r="E813" s="504">
        <v>5</v>
      </c>
    </row>
    <row r="814" spans="1:5" ht="18.75" customHeight="1">
      <c r="A814" s="39"/>
      <c r="B814" s="40"/>
      <c r="C814" s="101" t="s">
        <v>330</v>
      </c>
      <c r="D814" s="41"/>
      <c r="E814" s="505"/>
    </row>
    <row r="815" spans="1:5" s="564" customFormat="1" ht="12.75" customHeight="1">
      <c r="A815" s="565">
        <v>1</v>
      </c>
      <c r="B815" s="566" t="s">
        <v>61</v>
      </c>
      <c r="C815" s="569" t="s">
        <v>312</v>
      </c>
      <c r="D815" s="570" t="s">
        <v>92</v>
      </c>
      <c r="E815" s="567">
        <v>100</v>
      </c>
    </row>
    <row r="816" spans="1:5" s="564" customFormat="1" ht="12.75" customHeight="1">
      <c r="A816" s="565">
        <v>2</v>
      </c>
      <c r="B816" s="566" t="s">
        <v>61</v>
      </c>
      <c r="C816" s="569" t="s">
        <v>313</v>
      </c>
      <c r="D816" s="570" t="s">
        <v>92</v>
      </c>
      <c r="E816" s="567">
        <v>20</v>
      </c>
    </row>
    <row r="817" spans="1:5" s="564" customFormat="1" ht="12.75" customHeight="1">
      <c r="A817" s="565">
        <v>3</v>
      </c>
      <c r="B817" s="566" t="s">
        <v>61</v>
      </c>
      <c r="C817" s="569" t="s">
        <v>314</v>
      </c>
      <c r="D817" s="571" t="s">
        <v>109</v>
      </c>
      <c r="E817" s="567">
        <v>1</v>
      </c>
    </row>
    <row r="818" spans="1:5" s="564" customFormat="1" ht="12.75" customHeight="1">
      <c r="A818" s="565">
        <v>4</v>
      </c>
      <c r="B818" s="566" t="s">
        <v>61</v>
      </c>
      <c r="C818" s="569" t="s">
        <v>315</v>
      </c>
      <c r="D818" s="570" t="s">
        <v>97</v>
      </c>
      <c r="E818" s="572">
        <v>1</v>
      </c>
    </row>
    <row r="819" spans="1:5" s="564" customFormat="1" ht="12.75" customHeight="1">
      <c r="A819" s="565">
        <v>5</v>
      </c>
      <c r="B819" s="566" t="s">
        <v>61</v>
      </c>
      <c r="C819" s="569" t="s">
        <v>316</v>
      </c>
      <c r="D819" s="570" t="s">
        <v>97</v>
      </c>
      <c r="E819" s="572">
        <v>1</v>
      </c>
    </row>
    <row r="820" spans="1:5" s="564" customFormat="1" ht="12.75" customHeight="1">
      <c r="A820" s="565">
        <v>6</v>
      </c>
      <c r="B820" s="566" t="s">
        <v>61</v>
      </c>
      <c r="C820" s="569" t="s">
        <v>317</v>
      </c>
      <c r="D820" s="570" t="s">
        <v>97</v>
      </c>
      <c r="E820" s="572">
        <v>2</v>
      </c>
    </row>
    <row r="821" spans="1:5" s="564" customFormat="1" ht="12.75" customHeight="1">
      <c r="A821" s="565">
        <v>7</v>
      </c>
      <c r="B821" s="566" t="s">
        <v>61</v>
      </c>
      <c r="C821" s="573" t="s">
        <v>318</v>
      </c>
      <c r="D821" s="571" t="s">
        <v>109</v>
      </c>
      <c r="E821" s="538">
        <v>1</v>
      </c>
    </row>
    <row r="822" spans="1:5" s="564" customFormat="1">
      <c r="A822" s="565">
        <v>8</v>
      </c>
      <c r="B822" s="566" t="s">
        <v>61</v>
      </c>
      <c r="C822" s="573" t="s">
        <v>319</v>
      </c>
      <c r="D822" s="571" t="s">
        <v>109</v>
      </c>
      <c r="E822" s="538">
        <v>1</v>
      </c>
    </row>
    <row r="823" spans="1:5" s="564" customFormat="1">
      <c r="A823" s="565">
        <v>9</v>
      </c>
      <c r="B823" s="566" t="s">
        <v>61</v>
      </c>
      <c r="C823" s="569" t="s">
        <v>320</v>
      </c>
      <c r="D823" s="570" t="s">
        <v>97</v>
      </c>
      <c r="E823" s="538">
        <v>4</v>
      </c>
    </row>
    <row r="824" spans="1:5" s="564" customFormat="1">
      <c r="A824" s="565">
        <v>10</v>
      </c>
      <c r="B824" s="566" t="s">
        <v>61</v>
      </c>
      <c r="C824" s="573" t="s">
        <v>321</v>
      </c>
      <c r="D824" s="571" t="s">
        <v>109</v>
      </c>
      <c r="E824" s="538">
        <v>2</v>
      </c>
    </row>
    <row r="825" spans="1:5" s="564" customFormat="1">
      <c r="A825" s="565">
        <v>11</v>
      </c>
      <c r="B825" s="566" t="s">
        <v>61</v>
      </c>
      <c r="C825" s="573" t="s">
        <v>322</v>
      </c>
      <c r="D825" s="571" t="s">
        <v>109</v>
      </c>
      <c r="E825" s="538">
        <v>0</v>
      </c>
    </row>
    <row r="826" spans="1:5" s="564" customFormat="1">
      <c r="A826" s="565">
        <v>12</v>
      </c>
      <c r="B826" s="566" t="s">
        <v>61</v>
      </c>
      <c r="C826" s="573" t="s">
        <v>323</v>
      </c>
      <c r="D826" s="570" t="s">
        <v>97</v>
      </c>
      <c r="E826" s="538">
        <v>2</v>
      </c>
    </row>
    <row r="827" spans="1:5" s="564" customFormat="1">
      <c r="A827" s="565">
        <v>13</v>
      </c>
      <c r="B827" s="566" t="s">
        <v>61</v>
      </c>
      <c r="C827" s="573" t="s">
        <v>324</v>
      </c>
      <c r="D827" s="571" t="s">
        <v>92</v>
      </c>
      <c r="E827" s="572">
        <v>10</v>
      </c>
    </row>
    <row r="828" spans="1:5" s="564" customFormat="1">
      <c r="A828" s="565">
        <v>14</v>
      </c>
      <c r="B828" s="566" t="s">
        <v>61</v>
      </c>
      <c r="C828" s="573" t="s">
        <v>325</v>
      </c>
      <c r="D828" s="571" t="s">
        <v>92</v>
      </c>
      <c r="E828" s="572">
        <v>0</v>
      </c>
    </row>
    <row r="829" spans="1:5" s="564" customFormat="1">
      <c r="A829" s="565">
        <v>15</v>
      </c>
      <c r="B829" s="566" t="s">
        <v>61</v>
      </c>
      <c r="C829" s="573" t="s">
        <v>326</v>
      </c>
      <c r="D829" s="571" t="s">
        <v>92</v>
      </c>
      <c r="E829" s="572">
        <v>0</v>
      </c>
    </row>
    <row r="830" spans="1:5" s="564" customFormat="1">
      <c r="A830" s="565">
        <v>16</v>
      </c>
      <c r="B830" s="566" t="s">
        <v>61</v>
      </c>
      <c r="C830" s="573" t="s">
        <v>327</v>
      </c>
      <c r="D830" s="571" t="s">
        <v>109</v>
      </c>
      <c r="E830" s="572">
        <v>1</v>
      </c>
    </row>
    <row r="831" spans="1:5" s="564" customFormat="1">
      <c r="A831" s="565">
        <v>17</v>
      </c>
      <c r="B831" s="566" t="s">
        <v>61</v>
      </c>
      <c r="C831" s="569" t="s">
        <v>328</v>
      </c>
      <c r="D831" s="571" t="s">
        <v>109</v>
      </c>
      <c r="E831" s="538">
        <v>1</v>
      </c>
    </row>
    <row r="832" spans="1:5" ht="14.25" customHeight="1" thickBot="1">
      <c r="A832" s="45"/>
      <c r="B832" s="46"/>
      <c r="C832" s="47"/>
      <c r="D832" s="48"/>
      <c r="E832" s="509"/>
    </row>
    <row r="833" spans="1:5" ht="13.5" thickBot="1">
      <c r="A833" s="124"/>
      <c r="B833" s="125"/>
      <c r="C833" s="725" t="s">
        <v>65</v>
      </c>
      <c r="D833" s="726"/>
      <c r="E833" s="755"/>
    </row>
    <row r="834" spans="1:5" s="33" customFormat="1" ht="13.5" customHeight="1">
      <c r="A834" s="602"/>
      <c r="B834" s="606"/>
      <c r="C834" s="606"/>
      <c r="D834" s="606"/>
      <c r="E834" s="606"/>
    </row>
    <row r="835" spans="1:5" s="33" customFormat="1" ht="12.75" customHeight="1">
      <c r="C835" s="715" t="s">
        <v>1048</v>
      </c>
      <c r="D835" s="715"/>
      <c r="E835" s="715"/>
    </row>
    <row r="836" spans="1:5" s="33" customFormat="1" ht="12.75" customHeight="1">
      <c r="C836" s="712" t="s">
        <v>371</v>
      </c>
      <c r="D836" s="712"/>
      <c r="E836" s="712"/>
    </row>
    <row r="837" spans="1:5" s="33" customFormat="1" ht="12.75" customHeight="1">
      <c r="C837" s="713" t="s">
        <v>18</v>
      </c>
      <c r="D837" s="713"/>
      <c r="E837" s="713"/>
    </row>
    <row r="838" spans="1:5" s="33" customFormat="1" ht="12.75" customHeight="1">
      <c r="C838" s="603"/>
      <c r="D838" s="603"/>
      <c r="E838" s="603"/>
    </row>
    <row r="839" spans="1:5" ht="13.5" thickBot="1">
      <c r="A839" s="37"/>
      <c r="B839" s="37"/>
      <c r="C839" s="37"/>
      <c r="D839" s="37"/>
      <c r="E839" s="37"/>
    </row>
    <row r="840" spans="1:5" s="11" customFormat="1" ht="13.5" customHeight="1">
      <c r="A840" s="718" t="s">
        <v>1</v>
      </c>
      <c r="B840" s="718" t="s">
        <v>29</v>
      </c>
      <c r="C840" s="720" t="s">
        <v>30</v>
      </c>
      <c r="D840" s="718" t="s">
        <v>31</v>
      </c>
      <c r="E840" s="718" t="s">
        <v>32</v>
      </c>
    </row>
    <row r="841" spans="1:5" s="11" customFormat="1" ht="54" customHeight="1" thickBot="1">
      <c r="A841" s="719"/>
      <c r="B841" s="719"/>
      <c r="C841" s="721"/>
      <c r="D841" s="719"/>
      <c r="E841" s="719"/>
    </row>
    <row r="842" spans="1:5" s="11" customFormat="1" ht="13.5" thickBot="1">
      <c r="A842" s="14" t="s">
        <v>37</v>
      </c>
      <c r="B842" s="15" t="s">
        <v>38</v>
      </c>
      <c r="C842" s="16">
        <v>3</v>
      </c>
      <c r="D842" s="17">
        <v>4</v>
      </c>
      <c r="E842" s="504">
        <v>5</v>
      </c>
    </row>
    <row r="843" spans="1:5" ht="18.75" customHeight="1">
      <c r="A843" s="39"/>
      <c r="B843" s="40"/>
      <c r="C843" s="101" t="s">
        <v>387</v>
      </c>
      <c r="D843" s="41"/>
      <c r="E843" s="505"/>
    </row>
    <row r="844" spans="1:5" s="564" customFormat="1" ht="25.5">
      <c r="A844" s="574">
        <v>1</v>
      </c>
      <c r="B844" s="575" t="s">
        <v>61</v>
      </c>
      <c r="C844" s="576" t="s">
        <v>373</v>
      </c>
      <c r="D844" s="577" t="s">
        <v>109</v>
      </c>
      <c r="E844" s="567">
        <v>1</v>
      </c>
    </row>
    <row r="845" spans="1:5" s="564" customFormat="1" ht="30" customHeight="1">
      <c r="A845" s="574">
        <v>2</v>
      </c>
      <c r="B845" s="575" t="s">
        <v>61</v>
      </c>
      <c r="C845" s="576" t="s">
        <v>374</v>
      </c>
      <c r="D845" s="578" t="s">
        <v>97</v>
      </c>
      <c r="E845" s="534">
        <v>1</v>
      </c>
    </row>
    <row r="846" spans="1:5" s="564" customFormat="1" ht="30" customHeight="1">
      <c r="A846" s="574">
        <v>3</v>
      </c>
      <c r="B846" s="575" t="s">
        <v>61</v>
      </c>
      <c r="C846" s="576" t="s">
        <v>375</v>
      </c>
      <c r="D846" s="577" t="s">
        <v>109</v>
      </c>
      <c r="E846" s="534">
        <v>1</v>
      </c>
    </row>
    <row r="847" spans="1:5" s="564" customFormat="1" ht="12" customHeight="1">
      <c r="A847" s="574">
        <v>4</v>
      </c>
      <c r="B847" s="575" t="s">
        <v>61</v>
      </c>
      <c r="C847" s="576" t="s">
        <v>376</v>
      </c>
      <c r="D847" s="578" t="s">
        <v>97</v>
      </c>
      <c r="E847" s="534">
        <v>1</v>
      </c>
    </row>
    <row r="848" spans="1:5" s="564" customFormat="1">
      <c r="A848" s="574">
        <v>5</v>
      </c>
      <c r="B848" s="575" t="s">
        <v>61</v>
      </c>
      <c r="C848" s="576" t="s">
        <v>377</v>
      </c>
      <c r="D848" s="578" t="s">
        <v>97</v>
      </c>
      <c r="E848" s="534">
        <v>1</v>
      </c>
    </row>
    <row r="849" spans="1:5" s="564" customFormat="1">
      <c r="A849" s="574">
        <v>6</v>
      </c>
      <c r="B849" s="575" t="s">
        <v>61</v>
      </c>
      <c r="C849" s="576" t="s">
        <v>378</v>
      </c>
      <c r="D849" s="578" t="s">
        <v>97</v>
      </c>
      <c r="E849" s="534">
        <v>2</v>
      </c>
    </row>
    <row r="850" spans="1:5" s="564" customFormat="1">
      <c r="A850" s="574">
        <v>7</v>
      </c>
      <c r="B850" s="575" t="s">
        <v>61</v>
      </c>
      <c r="C850" s="576" t="s">
        <v>379</v>
      </c>
      <c r="D850" s="578" t="s">
        <v>97</v>
      </c>
      <c r="E850" s="534">
        <v>4</v>
      </c>
    </row>
    <row r="851" spans="1:5" s="564" customFormat="1">
      <c r="A851" s="574">
        <v>8</v>
      </c>
      <c r="B851" s="575" t="s">
        <v>61</v>
      </c>
      <c r="C851" s="576" t="s">
        <v>380</v>
      </c>
      <c r="D851" s="578" t="s">
        <v>97</v>
      </c>
      <c r="E851" s="534">
        <v>1</v>
      </c>
    </row>
    <row r="852" spans="1:5" s="564" customFormat="1">
      <c r="A852" s="574">
        <v>9</v>
      </c>
      <c r="B852" s="575" t="s">
        <v>61</v>
      </c>
      <c r="C852" s="576" t="s">
        <v>381</v>
      </c>
      <c r="D852" s="578" t="s">
        <v>97</v>
      </c>
      <c r="E852" s="534">
        <v>4</v>
      </c>
    </row>
    <row r="853" spans="1:5" s="564" customFormat="1">
      <c r="A853" s="574">
        <v>10</v>
      </c>
      <c r="B853" s="575" t="s">
        <v>61</v>
      </c>
      <c r="C853" s="576" t="s">
        <v>382</v>
      </c>
      <c r="D853" s="578" t="s">
        <v>92</v>
      </c>
      <c r="E853" s="534">
        <v>160</v>
      </c>
    </row>
    <row r="854" spans="1:5" s="564" customFormat="1">
      <c r="A854" s="574">
        <v>11</v>
      </c>
      <c r="B854" s="575" t="s">
        <v>61</v>
      </c>
      <c r="C854" s="576" t="s">
        <v>383</v>
      </c>
      <c r="D854" s="578" t="s">
        <v>92</v>
      </c>
      <c r="E854" s="534">
        <v>40</v>
      </c>
    </row>
    <row r="855" spans="1:5" s="564" customFormat="1">
      <c r="A855" s="574">
        <v>12</v>
      </c>
      <c r="B855" s="575" t="s">
        <v>61</v>
      </c>
      <c r="C855" s="576" t="s">
        <v>988</v>
      </c>
      <c r="D855" s="578" t="s">
        <v>92</v>
      </c>
      <c r="E855" s="534">
        <v>20</v>
      </c>
    </row>
    <row r="856" spans="1:5" s="564" customFormat="1">
      <c r="A856" s="574">
        <v>13</v>
      </c>
      <c r="B856" s="575" t="s">
        <v>61</v>
      </c>
      <c r="C856" s="579" t="s">
        <v>384</v>
      </c>
      <c r="D856" s="578" t="s">
        <v>92</v>
      </c>
      <c r="E856" s="534">
        <v>10</v>
      </c>
    </row>
    <row r="857" spans="1:5" s="564" customFormat="1" ht="25.5">
      <c r="A857" s="574">
        <v>14</v>
      </c>
      <c r="B857" s="575" t="s">
        <v>61</v>
      </c>
      <c r="C857" s="580" t="s">
        <v>385</v>
      </c>
      <c r="D857" s="578" t="s">
        <v>109</v>
      </c>
      <c r="E857" s="534">
        <v>1</v>
      </c>
    </row>
    <row r="858" spans="1:5" s="564" customFormat="1">
      <c r="A858" s="574">
        <v>15</v>
      </c>
      <c r="B858" s="575" t="s">
        <v>61</v>
      </c>
      <c r="C858" s="581" t="s">
        <v>386</v>
      </c>
      <c r="D858" s="578" t="s">
        <v>109</v>
      </c>
      <c r="E858" s="534">
        <v>1</v>
      </c>
    </row>
    <row r="859" spans="1:5" s="564" customFormat="1">
      <c r="A859" s="574">
        <v>16</v>
      </c>
      <c r="B859" s="575" t="s">
        <v>61</v>
      </c>
      <c r="C859" s="581" t="s">
        <v>343</v>
      </c>
      <c r="D859" s="578" t="s">
        <v>109</v>
      </c>
      <c r="E859" s="534">
        <v>1</v>
      </c>
    </row>
    <row r="860" spans="1:5" s="564" customFormat="1">
      <c r="A860" s="574">
        <v>17</v>
      </c>
      <c r="B860" s="575" t="s">
        <v>61</v>
      </c>
      <c r="C860" s="581" t="s">
        <v>344</v>
      </c>
      <c r="D860" s="578" t="s">
        <v>345</v>
      </c>
      <c r="E860" s="534">
        <v>1</v>
      </c>
    </row>
    <row r="861" spans="1:5" ht="14.25" customHeight="1" thickBot="1">
      <c r="A861" s="45"/>
      <c r="B861" s="46"/>
      <c r="C861" s="47"/>
      <c r="D861" s="48"/>
      <c r="E861" s="509"/>
    </row>
    <row r="862" spans="1:5" ht="13.5" thickBot="1">
      <c r="A862" s="124"/>
      <c r="B862" s="125"/>
      <c r="C862" s="725" t="s">
        <v>65</v>
      </c>
      <c r="D862" s="726"/>
      <c r="E862" s="755"/>
    </row>
    <row r="863" spans="1:5" s="33" customFormat="1" ht="13.5" customHeight="1">
      <c r="A863" s="602"/>
      <c r="B863" s="606"/>
      <c r="C863" s="606"/>
      <c r="D863" s="606"/>
      <c r="E863" s="606"/>
    </row>
    <row r="864" spans="1:5" s="161" customFormat="1" ht="12.75" customHeight="1">
      <c r="C864" s="749" t="s">
        <v>1049</v>
      </c>
      <c r="D864" s="749"/>
      <c r="E864" s="749"/>
    </row>
    <row r="865" spans="1:5" s="161" customFormat="1" ht="12.75" customHeight="1">
      <c r="C865" s="752" t="s">
        <v>347</v>
      </c>
      <c r="D865" s="752"/>
      <c r="E865" s="752"/>
    </row>
    <row r="866" spans="1:5" s="161" customFormat="1" ht="12.75" customHeight="1">
      <c r="C866" s="753" t="s">
        <v>18</v>
      </c>
      <c r="D866" s="753"/>
      <c r="E866" s="753"/>
    </row>
    <row r="867" spans="1:5" s="161" customFormat="1" ht="12.75" customHeight="1">
      <c r="C867" s="605"/>
      <c r="D867" s="605"/>
      <c r="E867" s="605"/>
    </row>
    <row r="868" spans="1:5" s="169" customFormat="1" ht="13.5" thickBot="1"/>
    <row r="869" spans="1:5" s="174" customFormat="1" ht="13.5" customHeight="1">
      <c r="A869" s="744" t="s">
        <v>1</v>
      </c>
      <c r="B869" s="744" t="s">
        <v>29</v>
      </c>
      <c r="C869" s="746" t="s">
        <v>30</v>
      </c>
      <c r="D869" s="744" t="s">
        <v>31</v>
      </c>
      <c r="E869" s="744" t="s">
        <v>32</v>
      </c>
    </row>
    <row r="870" spans="1:5" s="174" customFormat="1" ht="52.5" customHeight="1" thickBot="1">
      <c r="A870" s="745"/>
      <c r="B870" s="745"/>
      <c r="C870" s="747"/>
      <c r="D870" s="745"/>
      <c r="E870" s="745"/>
    </row>
    <row r="871" spans="1:5" s="174" customFormat="1" ht="13.5" thickBot="1">
      <c r="A871" s="269" t="s">
        <v>37</v>
      </c>
      <c r="B871" s="270" t="s">
        <v>38</v>
      </c>
      <c r="C871" s="271">
        <v>3</v>
      </c>
      <c r="D871" s="272">
        <v>4</v>
      </c>
      <c r="E871" s="539">
        <v>5</v>
      </c>
    </row>
    <row r="872" spans="1:5" s="169" customFormat="1" ht="18.75" customHeight="1">
      <c r="A872" s="274"/>
      <c r="B872" s="275"/>
      <c r="C872" s="276" t="s">
        <v>348</v>
      </c>
      <c r="D872" s="277"/>
      <c r="E872" s="540"/>
    </row>
    <row r="873" spans="1:5" s="55" customFormat="1">
      <c r="A873" s="562"/>
      <c r="B873" s="582"/>
      <c r="C873" s="583" t="s">
        <v>349</v>
      </c>
      <c r="D873" s="584"/>
      <c r="E873" s="585"/>
    </row>
    <row r="874" spans="1:5" s="55" customFormat="1">
      <c r="A874" s="562">
        <v>1</v>
      </c>
      <c r="B874" s="392" t="s">
        <v>61</v>
      </c>
      <c r="C874" s="426" t="s">
        <v>350</v>
      </c>
      <c r="D874" s="282" t="s">
        <v>92</v>
      </c>
      <c r="E874" s="537">
        <v>61</v>
      </c>
    </row>
    <row r="875" spans="1:5" s="55" customFormat="1">
      <c r="A875" s="562">
        <v>2</v>
      </c>
      <c r="B875" s="392" t="s">
        <v>61</v>
      </c>
      <c r="C875" s="426" t="s">
        <v>351</v>
      </c>
      <c r="D875" s="282" t="s">
        <v>92</v>
      </c>
      <c r="E875" s="537">
        <v>8</v>
      </c>
    </row>
    <row r="876" spans="1:5" s="55" customFormat="1">
      <c r="A876" s="562">
        <v>3</v>
      </c>
      <c r="B876" s="392" t="s">
        <v>61</v>
      </c>
      <c r="C876" s="426" t="s">
        <v>352</v>
      </c>
      <c r="D876" s="282" t="s">
        <v>92</v>
      </c>
      <c r="E876" s="537">
        <v>17</v>
      </c>
    </row>
    <row r="877" spans="1:5" s="55" customFormat="1" ht="25.5">
      <c r="A877" s="562">
        <v>4</v>
      </c>
      <c r="B877" s="392" t="s">
        <v>61</v>
      </c>
      <c r="C877" s="438" t="s">
        <v>353</v>
      </c>
      <c r="D877" s="282" t="s">
        <v>109</v>
      </c>
      <c r="E877" s="537">
        <v>1</v>
      </c>
    </row>
    <row r="878" spans="1:5" s="55" customFormat="1">
      <c r="A878" s="562">
        <v>5</v>
      </c>
      <c r="B878" s="392" t="s">
        <v>61</v>
      </c>
      <c r="C878" s="426" t="s">
        <v>354</v>
      </c>
      <c r="D878" s="282" t="s">
        <v>109</v>
      </c>
      <c r="E878" s="537">
        <v>1</v>
      </c>
    </row>
    <row r="879" spans="1:5" s="55" customFormat="1">
      <c r="A879" s="562">
        <v>6</v>
      </c>
      <c r="B879" s="392" t="s">
        <v>61</v>
      </c>
      <c r="C879" s="426" t="s">
        <v>355</v>
      </c>
      <c r="D879" s="282" t="s">
        <v>109</v>
      </c>
      <c r="E879" s="537">
        <v>1</v>
      </c>
    </row>
    <row r="880" spans="1:5" s="55" customFormat="1">
      <c r="A880" s="562">
        <v>7</v>
      </c>
      <c r="B880" s="392" t="s">
        <v>61</v>
      </c>
      <c r="C880" s="426" t="s">
        <v>356</v>
      </c>
      <c r="D880" s="282" t="s">
        <v>92</v>
      </c>
      <c r="E880" s="537">
        <v>86</v>
      </c>
    </row>
    <row r="881" spans="1:5" s="55" customFormat="1">
      <c r="A881" s="562">
        <v>8</v>
      </c>
      <c r="B881" s="392" t="s">
        <v>61</v>
      </c>
      <c r="C881" s="426" t="s">
        <v>638</v>
      </c>
      <c r="D881" s="282" t="s">
        <v>637</v>
      </c>
      <c r="E881" s="537">
        <v>25</v>
      </c>
    </row>
    <row r="882" spans="1:5" s="55" customFormat="1">
      <c r="A882" s="562"/>
      <c r="B882" s="392"/>
      <c r="C882" s="586" t="s">
        <v>357</v>
      </c>
      <c r="D882" s="584"/>
      <c r="E882" s="534"/>
    </row>
    <row r="883" spans="1:5" s="55" customFormat="1" ht="25.5">
      <c r="A883" s="562">
        <v>9</v>
      </c>
      <c r="B883" s="392" t="s">
        <v>61</v>
      </c>
      <c r="C883" s="438" t="s">
        <v>358</v>
      </c>
      <c r="D883" s="282" t="s">
        <v>92</v>
      </c>
      <c r="E883" s="537">
        <v>86</v>
      </c>
    </row>
    <row r="884" spans="1:5" s="55" customFormat="1" ht="28.5" customHeight="1">
      <c r="A884" s="562">
        <v>10</v>
      </c>
      <c r="B884" s="392" t="s">
        <v>61</v>
      </c>
      <c r="C884" s="438" t="s">
        <v>359</v>
      </c>
      <c r="D884" s="282" t="s">
        <v>92</v>
      </c>
      <c r="E884" s="537">
        <v>86</v>
      </c>
    </row>
    <row r="885" spans="1:5" s="55" customFormat="1">
      <c r="A885" s="562">
        <v>11</v>
      </c>
      <c r="B885" s="392" t="s">
        <v>61</v>
      </c>
      <c r="C885" s="426" t="s">
        <v>360</v>
      </c>
      <c r="D885" s="282" t="s">
        <v>92</v>
      </c>
      <c r="E885" s="537">
        <v>86</v>
      </c>
    </row>
    <row r="886" spans="1:5" s="55" customFormat="1">
      <c r="A886" s="562">
        <v>12</v>
      </c>
      <c r="B886" s="392" t="s">
        <v>61</v>
      </c>
      <c r="C886" s="426" t="s">
        <v>361</v>
      </c>
      <c r="D886" s="282" t="s">
        <v>109</v>
      </c>
      <c r="E886" s="537">
        <v>1</v>
      </c>
    </row>
    <row r="887" spans="1:5" s="55" customFormat="1" ht="25.5">
      <c r="A887" s="562">
        <v>13</v>
      </c>
      <c r="B887" s="392" t="s">
        <v>61</v>
      </c>
      <c r="C887" s="438" t="s">
        <v>362</v>
      </c>
      <c r="D887" s="282" t="s">
        <v>109</v>
      </c>
      <c r="E887" s="537">
        <v>1</v>
      </c>
    </row>
    <row r="888" spans="1:5" s="55" customFormat="1" ht="25.5">
      <c r="A888" s="562">
        <v>14</v>
      </c>
      <c r="B888" s="392" t="s">
        <v>61</v>
      </c>
      <c r="C888" s="438" t="s">
        <v>363</v>
      </c>
      <c r="D888" s="282" t="s">
        <v>364</v>
      </c>
      <c r="E888" s="537">
        <v>1</v>
      </c>
    </row>
    <row r="889" spans="1:5" s="55" customFormat="1">
      <c r="A889" s="562">
        <v>15</v>
      </c>
      <c r="B889" s="392" t="s">
        <v>61</v>
      </c>
      <c r="C889" s="426" t="s">
        <v>366</v>
      </c>
      <c r="D889" s="282" t="s">
        <v>364</v>
      </c>
      <c r="E889" s="537">
        <v>1</v>
      </c>
    </row>
    <row r="890" spans="1:5" s="55" customFormat="1" ht="25.5">
      <c r="A890" s="562">
        <v>16</v>
      </c>
      <c r="B890" s="392" t="s">
        <v>61</v>
      </c>
      <c r="C890" s="438" t="s">
        <v>365</v>
      </c>
      <c r="D890" s="282" t="s">
        <v>364</v>
      </c>
      <c r="E890" s="537">
        <v>1</v>
      </c>
    </row>
    <row r="891" spans="1:5" s="55" customFormat="1">
      <c r="A891" s="562">
        <v>17</v>
      </c>
      <c r="B891" s="582" t="s">
        <v>61</v>
      </c>
      <c r="C891" s="587" t="s">
        <v>639</v>
      </c>
      <c r="D891" s="416" t="s">
        <v>637</v>
      </c>
      <c r="E891" s="588">
        <v>25</v>
      </c>
    </row>
    <row r="892" spans="1:5" s="169" customFormat="1" ht="18.75" customHeight="1">
      <c r="A892" s="287"/>
      <c r="B892" s="288"/>
      <c r="C892" s="289" t="s">
        <v>370</v>
      </c>
      <c r="D892" s="290"/>
      <c r="E892" s="541"/>
    </row>
    <row r="893" spans="1:5" s="55" customFormat="1">
      <c r="A893" s="562"/>
      <c r="B893" s="392"/>
      <c r="C893" s="583" t="s">
        <v>349</v>
      </c>
      <c r="D893" s="584"/>
      <c r="E893" s="585"/>
    </row>
    <row r="894" spans="1:5" s="55" customFormat="1">
      <c r="A894" s="562">
        <v>16</v>
      </c>
      <c r="B894" s="392" t="s">
        <v>61</v>
      </c>
      <c r="C894" s="426" t="s">
        <v>367</v>
      </c>
      <c r="D894" s="282" t="s">
        <v>92</v>
      </c>
      <c r="E894" s="537">
        <v>3</v>
      </c>
    </row>
    <row r="895" spans="1:5" s="55" customFormat="1">
      <c r="A895" s="562">
        <v>17</v>
      </c>
      <c r="B895" s="392" t="s">
        <v>61</v>
      </c>
      <c r="C895" s="426" t="s">
        <v>368</v>
      </c>
      <c r="D895" s="282" t="s">
        <v>97</v>
      </c>
      <c r="E895" s="537">
        <v>1</v>
      </c>
    </row>
    <row r="896" spans="1:5" s="55" customFormat="1">
      <c r="A896" s="562"/>
      <c r="B896" s="392"/>
      <c r="C896" s="586" t="s">
        <v>357</v>
      </c>
      <c r="D896" s="584"/>
      <c r="E896" s="534"/>
    </row>
    <row r="897" spans="1:5" s="55" customFormat="1">
      <c r="A897" s="562">
        <v>18</v>
      </c>
      <c r="B897" s="392" t="s">
        <v>61</v>
      </c>
      <c r="C897" s="426" t="s">
        <v>369</v>
      </c>
      <c r="D897" s="282" t="s">
        <v>109</v>
      </c>
      <c r="E897" s="537">
        <v>1</v>
      </c>
    </row>
    <row r="898" spans="1:5" s="169" customFormat="1" ht="14.25" customHeight="1" thickBot="1">
      <c r="A898" s="190"/>
      <c r="B898" s="191"/>
      <c r="C898" s="192"/>
      <c r="D898" s="193"/>
      <c r="E898" s="530"/>
    </row>
    <row r="899" spans="1:5" s="169" customFormat="1" ht="13.5" thickBot="1">
      <c r="A899" s="199"/>
      <c r="B899" s="200"/>
      <c r="C899" s="736" t="s">
        <v>65</v>
      </c>
      <c r="D899" s="737"/>
      <c r="E899" s="756"/>
    </row>
    <row r="900" spans="1:5" s="33" customFormat="1" ht="13.5" customHeight="1">
      <c r="A900" s="602"/>
      <c r="B900" s="606"/>
      <c r="C900" s="606"/>
      <c r="D900" s="606"/>
      <c r="E900" s="606"/>
    </row>
    <row r="901" spans="1:5" s="33" customFormat="1" ht="13.5" customHeight="1">
      <c r="A901" s="602"/>
      <c r="B901" s="606"/>
      <c r="C901" s="606"/>
      <c r="D901" s="606"/>
      <c r="E901" s="606"/>
    </row>
    <row r="902" spans="1:5" s="161" customFormat="1" ht="12.75" customHeight="1">
      <c r="C902" s="749" t="s">
        <v>1050</v>
      </c>
      <c r="D902" s="749"/>
      <c r="E902" s="749"/>
    </row>
    <row r="903" spans="1:5" s="161" customFormat="1" ht="12.75" customHeight="1">
      <c r="C903" s="752" t="s">
        <v>615</v>
      </c>
      <c r="D903" s="752"/>
      <c r="E903" s="752"/>
    </row>
    <row r="904" spans="1:5" s="161" customFormat="1" ht="12.75" customHeight="1">
      <c r="C904" s="753" t="s">
        <v>18</v>
      </c>
      <c r="D904" s="753"/>
      <c r="E904" s="753"/>
    </row>
    <row r="905" spans="1:5" s="161" customFormat="1" ht="12.75" customHeight="1">
      <c r="C905" s="605"/>
      <c r="D905" s="605"/>
      <c r="E905" s="605"/>
    </row>
    <row r="906" spans="1:5" s="169" customFormat="1" ht="13.5" thickBot="1"/>
    <row r="907" spans="1:5" s="174" customFormat="1" ht="13.5" customHeight="1">
      <c r="A907" s="744" t="s">
        <v>1</v>
      </c>
      <c r="B907" s="744" t="s">
        <v>29</v>
      </c>
      <c r="C907" s="746" t="s">
        <v>30</v>
      </c>
      <c r="D907" s="744" t="s">
        <v>31</v>
      </c>
      <c r="E907" s="744" t="s">
        <v>32</v>
      </c>
    </row>
    <row r="908" spans="1:5" s="174" customFormat="1" ht="54" customHeight="1" thickBot="1">
      <c r="A908" s="745"/>
      <c r="B908" s="745"/>
      <c r="C908" s="747"/>
      <c r="D908" s="745"/>
      <c r="E908" s="745"/>
    </row>
    <row r="909" spans="1:5" s="174" customFormat="1" ht="13.5" thickBot="1">
      <c r="A909" s="269" t="s">
        <v>37</v>
      </c>
      <c r="B909" s="270" t="s">
        <v>38</v>
      </c>
      <c r="C909" s="271">
        <v>3</v>
      </c>
      <c r="D909" s="272">
        <v>4</v>
      </c>
      <c r="E909" s="539">
        <v>5</v>
      </c>
    </row>
    <row r="910" spans="1:5" s="169" customFormat="1" ht="18.75" customHeight="1">
      <c r="A910" s="274"/>
      <c r="B910" s="275"/>
      <c r="C910" s="276" t="s">
        <v>616</v>
      </c>
      <c r="D910" s="277"/>
      <c r="E910" s="540"/>
    </row>
    <row r="911" spans="1:5" s="135" customFormat="1" ht="24.75" customHeight="1">
      <c r="A911" s="562">
        <v>1</v>
      </c>
      <c r="B911" s="392" t="s">
        <v>61</v>
      </c>
      <c r="C911" s="589" t="s">
        <v>617</v>
      </c>
      <c r="D911" s="590" t="s">
        <v>158</v>
      </c>
      <c r="E911" s="591">
        <v>1</v>
      </c>
    </row>
    <row r="912" spans="1:5" s="135" customFormat="1" ht="14.25" customHeight="1">
      <c r="A912" s="562">
        <v>2</v>
      </c>
      <c r="B912" s="392" t="s">
        <v>61</v>
      </c>
      <c r="C912" s="589" t="s">
        <v>618</v>
      </c>
      <c r="D912" s="590" t="s">
        <v>157</v>
      </c>
      <c r="E912" s="591">
        <v>2</v>
      </c>
    </row>
    <row r="913" spans="1:5" s="135" customFormat="1" ht="14.25" customHeight="1">
      <c r="A913" s="562">
        <v>3</v>
      </c>
      <c r="B913" s="392" t="s">
        <v>61</v>
      </c>
      <c r="C913" s="438" t="s">
        <v>619</v>
      </c>
      <c r="D913" s="590" t="s">
        <v>157</v>
      </c>
      <c r="E913" s="591">
        <v>13</v>
      </c>
    </row>
    <row r="914" spans="1:5" s="135" customFormat="1" ht="14.25" customHeight="1">
      <c r="A914" s="562">
        <v>4</v>
      </c>
      <c r="B914" s="392" t="s">
        <v>61</v>
      </c>
      <c r="C914" s="592" t="s">
        <v>620</v>
      </c>
      <c r="D914" s="593" t="s">
        <v>157</v>
      </c>
      <c r="E914" s="594">
        <v>2</v>
      </c>
    </row>
    <row r="915" spans="1:5" s="135" customFormat="1" ht="14.25" customHeight="1">
      <c r="A915" s="562">
        <v>5</v>
      </c>
      <c r="B915" s="392" t="s">
        <v>61</v>
      </c>
      <c r="C915" s="595" t="s">
        <v>621</v>
      </c>
      <c r="D915" s="590" t="s">
        <v>158</v>
      </c>
      <c r="E915" s="591">
        <v>1</v>
      </c>
    </row>
    <row r="916" spans="1:5" s="135" customFormat="1" ht="14.25" customHeight="1">
      <c r="A916" s="562">
        <v>6</v>
      </c>
      <c r="B916" s="392" t="s">
        <v>61</v>
      </c>
      <c r="C916" s="589" t="s">
        <v>622</v>
      </c>
      <c r="D916" s="590" t="s">
        <v>157</v>
      </c>
      <c r="E916" s="591">
        <v>1</v>
      </c>
    </row>
    <row r="917" spans="1:5" s="135" customFormat="1" ht="14.25" customHeight="1">
      <c r="A917" s="562">
        <v>7</v>
      </c>
      <c r="B917" s="392" t="s">
        <v>61</v>
      </c>
      <c r="C917" s="589" t="s">
        <v>623</v>
      </c>
      <c r="D917" s="590" t="s">
        <v>157</v>
      </c>
      <c r="E917" s="591">
        <v>2</v>
      </c>
    </row>
    <row r="918" spans="1:5" s="135" customFormat="1" ht="14.25" customHeight="1">
      <c r="A918" s="562">
        <v>8</v>
      </c>
      <c r="B918" s="392" t="s">
        <v>61</v>
      </c>
      <c r="C918" s="230" t="s">
        <v>624</v>
      </c>
      <c r="D918" s="231" t="s">
        <v>157</v>
      </c>
      <c r="E918" s="534">
        <v>1</v>
      </c>
    </row>
    <row r="919" spans="1:5" s="135" customFormat="1" ht="14.25" customHeight="1">
      <c r="A919" s="562">
        <v>9</v>
      </c>
      <c r="B919" s="392" t="s">
        <v>61</v>
      </c>
      <c r="C919" s="596" t="s">
        <v>625</v>
      </c>
      <c r="D919" s="597" t="s">
        <v>626</v>
      </c>
      <c r="E919" s="567">
        <v>1</v>
      </c>
    </row>
    <row r="920" spans="1:5" s="135" customFormat="1" ht="14.25" customHeight="1">
      <c r="A920" s="562">
        <v>10</v>
      </c>
      <c r="B920" s="392" t="s">
        <v>61</v>
      </c>
      <c r="C920" s="230" t="s">
        <v>627</v>
      </c>
      <c r="D920" s="231" t="s">
        <v>628</v>
      </c>
      <c r="E920" s="534">
        <v>100</v>
      </c>
    </row>
    <row r="921" spans="1:5" s="135" customFormat="1" ht="14.25" customHeight="1">
      <c r="A921" s="562">
        <v>11</v>
      </c>
      <c r="B921" s="392" t="s">
        <v>61</v>
      </c>
      <c r="C921" s="230" t="s">
        <v>629</v>
      </c>
      <c r="D921" s="231" t="s">
        <v>628</v>
      </c>
      <c r="E921" s="534">
        <v>150</v>
      </c>
    </row>
    <row r="922" spans="1:5" s="135" customFormat="1" ht="14.25" customHeight="1">
      <c r="A922" s="562">
        <v>12</v>
      </c>
      <c r="B922" s="392" t="s">
        <v>61</v>
      </c>
      <c r="C922" s="230" t="s">
        <v>630</v>
      </c>
      <c r="D922" s="231" t="s">
        <v>157</v>
      </c>
      <c r="E922" s="534">
        <v>1</v>
      </c>
    </row>
    <row r="923" spans="1:5" s="135" customFormat="1" ht="27" customHeight="1">
      <c r="A923" s="562">
        <v>13</v>
      </c>
      <c r="B923" s="392" t="s">
        <v>61</v>
      </c>
      <c r="C923" s="230" t="s">
        <v>631</v>
      </c>
      <c r="D923" s="231" t="s">
        <v>628</v>
      </c>
      <c r="E923" s="534">
        <v>150</v>
      </c>
    </row>
    <row r="924" spans="1:5" s="135" customFormat="1" ht="27" customHeight="1">
      <c r="A924" s="562">
        <v>14</v>
      </c>
      <c r="B924" s="392" t="s">
        <v>61</v>
      </c>
      <c r="C924" s="230" t="s">
        <v>632</v>
      </c>
      <c r="D924" s="231" t="s">
        <v>628</v>
      </c>
      <c r="E924" s="534">
        <v>100</v>
      </c>
    </row>
    <row r="925" spans="1:5" s="135" customFormat="1" ht="14.25" customHeight="1">
      <c r="A925" s="562">
        <v>15</v>
      </c>
      <c r="B925" s="392" t="s">
        <v>61</v>
      </c>
      <c r="C925" s="230" t="s">
        <v>633</v>
      </c>
      <c r="D925" s="231" t="s">
        <v>157</v>
      </c>
      <c r="E925" s="534">
        <v>2</v>
      </c>
    </row>
    <row r="926" spans="1:5" s="135" customFormat="1" ht="14.25" customHeight="1">
      <c r="A926" s="562">
        <v>16</v>
      </c>
      <c r="B926" s="392" t="s">
        <v>61</v>
      </c>
      <c r="C926" s="601" t="s">
        <v>634</v>
      </c>
      <c r="D926" s="231" t="s">
        <v>158</v>
      </c>
      <c r="E926" s="534">
        <v>1</v>
      </c>
    </row>
    <row r="927" spans="1:5" s="135" customFormat="1" ht="14.25" customHeight="1">
      <c r="A927" s="562">
        <v>17</v>
      </c>
      <c r="B927" s="392" t="s">
        <v>61</v>
      </c>
      <c r="C927" s="230" t="s">
        <v>635</v>
      </c>
      <c r="D927" s="231" t="s">
        <v>158</v>
      </c>
      <c r="E927" s="534">
        <v>1</v>
      </c>
    </row>
    <row r="928" spans="1:5" s="169" customFormat="1" ht="14.25" customHeight="1" thickBot="1">
      <c r="A928" s="190"/>
      <c r="B928" s="191"/>
      <c r="C928" s="192"/>
      <c r="D928" s="193"/>
      <c r="E928" s="530"/>
    </row>
    <row r="929" spans="1:5" s="169" customFormat="1" ht="13.5" thickBot="1">
      <c r="A929" s="199"/>
      <c r="B929" s="200"/>
      <c r="C929" s="736" t="s">
        <v>65</v>
      </c>
      <c r="D929" s="737"/>
      <c r="E929" s="756"/>
    </row>
    <row r="930" spans="1:5" s="33" customFormat="1" ht="13.5" customHeight="1">
      <c r="A930" s="602"/>
      <c r="B930" s="606"/>
      <c r="C930" s="606"/>
      <c r="D930" s="606"/>
      <c r="E930" s="606"/>
    </row>
    <row r="931" spans="1:5" s="33" customFormat="1" ht="13.5" customHeight="1">
      <c r="A931" s="602"/>
      <c r="B931" s="606"/>
      <c r="C931" s="606"/>
      <c r="D931" s="606"/>
      <c r="E931" s="606"/>
    </row>
    <row r="932" spans="1:5" s="161" customFormat="1" ht="12.75" customHeight="1">
      <c r="A932" s="604"/>
      <c r="C932" s="749" t="s">
        <v>1051</v>
      </c>
      <c r="D932" s="749"/>
      <c r="E932" s="749"/>
    </row>
    <row r="933" spans="1:5" s="161" customFormat="1" ht="12.75" customHeight="1">
      <c r="A933" s="604"/>
      <c r="C933" s="752" t="s">
        <v>640</v>
      </c>
      <c r="D933" s="752"/>
      <c r="E933" s="752"/>
    </row>
    <row r="934" spans="1:5" s="161" customFormat="1" ht="12.75" customHeight="1">
      <c r="A934" s="604"/>
      <c r="C934" s="753" t="s">
        <v>18</v>
      </c>
      <c r="D934" s="753"/>
      <c r="E934" s="753"/>
    </row>
    <row r="935" spans="1:5" s="161" customFormat="1" ht="12.75" customHeight="1">
      <c r="A935" s="604"/>
      <c r="C935" s="605"/>
      <c r="D935" s="605"/>
      <c r="E935" s="605"/>
    </row>
    <row r="936" spans="1:5" s="169" customFormat="1" ht="13.5" thickBot="1">
      <c r="A936" s="421"/>
    </row>
    <row r="937" spans="1:5" s="174" customFormat="1" ht="13.5" customHeight="1">
      <c r="A937" s="744" t="s">
        <v>1</v>
      </c>
      <c r="B937" s="744" t="s">
        <v>29</v>
      </c>
      <c r="C937" s="746" t="s">
        <v>30</v>
      </c>
      <c r="D937" s="744" t="s">
        <v>31</v>
      </c>
      <c r="E937" s="744" t="s">
        <v>32</v>
      </c>
    </row>
    <row r="938" spans="1:5" s="174" customFormat="1" ht="52.5" customHeight="1" thickBot="1">
      <c r="A938" s="745"/>
      <c r="B938" s="745"/>
      <c r="C938" s="747"/>
      <c r="D938" s="745"/>
      <c r="E938" s="745"/>
    </row>
    <row r="939" spans="1:5" s="174" customFormat="1" ht="13.5" thickBot="1">
      <c r="A939" s="269" t="s">
        <v>37</v>
      </c>
      <c r="B939" s="270" t="s">
        <v>38</v>
      </c>
      <c r="C939" s="271">
        <v>3</v>
      </c>
      <c r="D939" s="272">
        <v>4</v>
      </c>
      <c r="E939" s="539">
        <v>5</v>
      </c>
    </row>
    <row r="940" spans="1:5" s="55" customFormat="1">
      <c r="A940" s="560"/>
      <c r="B940" s="74"/>
      <c r="C940" s="561" t="s">
        <v>642</v>
      </c>
      <c r="D940" s="74"/>
      <c r="E940" s="74"/>
    </row>
    <row r="941" spans="1:5" s="55" customFormat="1" ht="38.25">
      <c r="A941" s="562">
        <v>1</v>
      </c>
      <c r="B941" s="392" t="s">
        <v>61</v>
      </c>
      <c r="C941" s="438" t="s">
        <v>643</v>
      </c>
      <c r="D941" s="392" t="s">
        <v>158</v>
      </c>
      <c r="E941" s="267">
        <v>1</v>
      </c>
    </row>
    <row r="942" spans="1:5" s="55" customFormat="1" ht="38.25">
      <c r="A942" s="562">
        <v>2</v>
      </c>
      <c r="B942" s="392" t="s">
        <v>61</v>
      </c>
      <c r="C942" s="438" t="s">
        <v>644</v>
      </c>
      <c r="D942" s="392" t="s">
        <v>158</v>
      </c>
      <c r="E942" s="267">
        <v>1</v>
      </c>
    </row>
    <row r="943" spans="1:5" s="55" customFormat="1" ht="38.25">
      <c r="A943" s="562">
        <v>3</v>
      </c>
      <c r="B943" s="392" t="s">
        <v>61</v>
      </c>
      <c r="C943" s="438" t="s">
        <v>645</v>
      </c>
      <c r="D943" s="392" t="s">
        <v>158</v>
      </c>
      <c r="E943" s="267">
        <v>1</v>
      </c>
    </row>
    <row r="944" spans="1:5" s="55" customFormat="1">
      <c r="A944" s="562"/>
      <c r="B944" s="392"/>
      <c r="C944" s="563" t="s">
        <v>646</v>
      </c>
      <c r="D944" s="426"/>
      <c r="E944" s="598"/>
    </row>
    <row r="945" spans="1:5" s="55" customFormat="1">
      <c r="A945" s="562">
        <v>4</v>
      </c>
      <c r="B945" s="392" t="s">
        <v>61</v>
      </c>
      <c r="C945" s="599" t="s">
        <v>647</v>
      </c>
      <c r="D945" s="392" t="s">
        <v>637</v>
      </c>
      <c r="E945" s="267">
        <v>30</v>
      </c>
    </row>
    <row r="946" spans="1:5" s="55" customFormat="1" ht="20.25" customHeight="1">
      <c r="A946" s="562">
        <v>5</v>
      </c>
      <c r="B946" s="392" t="s">
        <v>61</v>
      </c>
      <c r="C946" s="426" t="s">
        <v>648</v>
      </c>
      <c r="D946" s="392" t="s">
        <v>637</v>
      </c>
      <c r="E946" s="267">
        <v>160</v>
      </c>
    </row>
    <row r="947" spans="1:5" s="55" customFormat="1">
      <c r="A947" s="562">
        <v>6</v>
      </c>
      <c r="B947" s="392" t="s">
        <v>61</v>
      </c>
      <c r="C947" s="426" t="s">
        <v>649</v>
      </c>
      <c r="D947" s="392" t="s">
        <v>637</v>
      </c>
      <c r="E947" s="267">
        <v>15</v>
      </c>
    </row>
    <row r="948" spans="1:5" s="55" customFormat="1">
      <c r="A948" s="562">
        <v>7</v>
      </c>
      <c r="B948" s="392" t="s">
        <v>61</v>
      </c>
      <c r="C948" s="426" t="s">
        <v>650</v>
      </c>
      <c r="D948" s="392" t="s">
        <v>637</v>
      </c>
      <c r="E948" s="267">
        <v>160</v>
      </c>
    </row>
    <row r="949" spans="1:5" s="55" customFormat="1">
      <c r="A949" s="562">
        <v>8</v>
      </c>
      <c r="B949" s="392" t="s">
        <v>61</v>
      </c>
      <c r="C949" s="426" t="s">
        <v>651</v>
      </c>
      <c r="D949" s="392" t="s">
        <v>637</v>
      </c>
      <c r="E949" s="267">
        <v>180</v>
      </c>
    </row>
    <row r="950" spans="1:5" s="55" customFormat="1">
      <c r="A950" s="562">
        <v>9</v>
      </c>
      <c r="B950" s="392" t="s">
        <v>61</v>
      </c>
      <c r="C950" s="426" t="s">
        <v>652</v>
      </c>
      <c r="D950" s="392" t="s">
        <v>637</v>
      </c>
      <c r="E950" s="267">
        <v>5</v>
      </c>
    </row>
    <row r="951" spans="1:5" s="55" customFormat="1">
      <c r="A951" s="562">
        <v>10</v>
      </c>
      <c r="B951" s="392" t="s">
        <v>61</v>
      </c>
      <c r="C951" s="426" t="s">
        <v>653</v>
      </c>
      <c r="D951" s="392" t="s">
        <v>637</v>
      </c>
      <c r="E951" s="267">
        <v>25</v>
      </c>
    </row>
    <row r="952" spans="1:5" s="55" customFormat="1">
      <c r="A952" s="562">
        <v>11</v>
      </c>
      <c r="B952" s="392" t="s">
        <v>61</v>
      </c>
      <c r="C952" s="426" t="s">
        <v>654</v>
      </c>
      <c r="D952" s="392" t="s">
        <v>637</v>
      </c>
      <c r="E952" s="267">
        <v>12</v>
      </c>
    </row>
    <row r="953" spans="1:5" s="55" customFormat="1">
      <c r="A953" s="562">
        <v>12</v>
      </c>
      <c r="B953" s="392" t="s">
        <v>61</v>
      </c>
      <c r="C953" s="426" t="s">
        <v>655</v>
      </c>
      <c r="D953" s="392" t="s">
        <v>637</v>
      </c>
      <c r="E953" s="267">
        <v>5</v>
      </c>
    </row>
    <row r="954" spans="1:5" s="55" customFormat="1">
      <c r="A954" s="562">
        <v>13</v>
      </c>
      <c r="B954" s="392" t="s">
        <v>61</v>
      </c>
      <c r="C954" s="426" t="s">
        <v>656</v>
      </c>
      <c r="D954" s="392" t="s">
        <v>637</v>
      </c>
      <c r="E954" s="267">
        <v>40</v>
      </c>
    </row>
    <row r="955" spans="1:5" s="55" customFormat="1">
      <c r="A955" s="562">
        <v>14</v>
      </c>
      <c r="B955" s="392" t="s">
        <v>61</v>
      </c>
      <c r="C955" s="426" t="s">
        <v>657</v>
      </c>
      <c r="D955" s="392" t="s">
        <v>637</v>
      </c>
      <c r="E955" s="267">
        <v>30</v>
      </c>
    </row>
    <row r="956" spans="1:5" s="55" customFormat="1">
      <c r="A956" s="562">
        <v>15</v>
      </c>
      <c r="B956" s="392" t="s">
        <v>61</v>
      </c>
      <c r="C956" s="426" t="s">
        <v>658</v>
      </c>
      <c r="D956" s="392" t="s">
        <v>637</v>
      </c>
      <c r="E956" s="267">
        <v>30</v>
      </c>
    </row>
    <row r="957" spans="1:5" s="55" customFormat="1">
      <c r="A957" s="562">
        <v>16</v>
      </c>
      <c r="B957" s="392" t="s">
        <v>61</v>
      </c>
      <c r="C957" s="426" t="s">
        <v>659</v>
      </c>
      <c r="D957" s="392" t="s">
        <v>637</v>
      </c>
      <c r="E957" s="267">
        <v>240</v>
      </c>
    </row>
    <row r="958" spans="1:5" s="55" customFormat="1">
      <c r="A958" s="562">
        <v>17</v>
      </c>
      <c r="B958" s="392" t="s">
        <v>61</v>
      </c>
      <c r="C958" s="426" t="s">
        <v>660</v>
      </c>
      <c r="D958" s="392" t="s">
        <v>637</v>
      </c>
      <c r="E958" s="267">
        <v>12</v>
      </c>
    </row>
    <row r="959" spans="1:5" s="55" customFormat="1">
      <c r="A959" s="562">
        <v>18</v>
      </c>
      <c r="B959" s="392" t="s">
        <v>61</v>
      </c>
      <c r="C959" s="426" t="s">
        <v>661</v>
      </c>
      <c r="D959" s="392" t="s">
        <v>637</v>
      </c>
      <c r="E959" s="267">
        <v>6</v>
      </c>
    </row>
    <row r="960" spans="1:5" s="55" customFormat="1">
      <c r="A960" s="562"/>
      <c r="B960" s="392"/>
      <c r="C960" s="563" t="s">
        <v>662</v>
      </c>
      <c r="D960" s="392"/>
      <c r="E960" s="267"/>
    </row>
    <row r="961" spans="1:5" s="55" customFormat="1">
      <c r="A961" s="562">
        <v>19</v>
      </c>
      <c r="B961" s="392" t="s">
        <v>61</v>
      </c>
      <c r="C961" s="426" t="s">
        <v>663</v>
      </c>
      <c r="D961" s="392" t="s">
        <v>157</v>
      </c>
      <c r="E961" s="267">
        <v>18</v>
      </c>
    </row>
    <row r="962" spans="1:5" s="55" customFormat="1">
      <c r="A962" s="562">
        <v>20</v>
      </c>
      <c r="B962" s="392" t="s">
        <v>61</v>
      </c>
      <c r="C962" s="426" t="s">
        <v>664</v>
      </c>
      <c r="D962" s="392" t="s">
        <v>157</v>
      </c>
      <c r="E962" s="267">
        <v>11</v>
      </c>
    </row>
    <row r="963" spans="1:5" s="55" customFormat="1">
      <c r="A963" s="562">
        <v>21</v>
      </c>
      <c r="B963" s="392" t="s">
        <v>61</v>
      </c>
      <c r="C963" s="426" t="s">
        <v>665</v>
      </c>
      <c r="D963" s="392" t="s">
        <v>157</v>
      </c>
      <c r="E963" s="267">
        <v>1</v>
      </c>
    </row>
    <row r="964" spans="1:5" s="55" customFormat="1">
      <c r="A964" s="562">
        <v>22</v>
      </c>
      <c r="B964" s="392" t="s">
        <v>61</v>
      </c>
      <c r="C964" s="426" t="s">
        <v>666</v>
      </c>
      <c r="D964" s="392" t="s">
        <v>157</v>
      </c>
      <c r="E964" s="267">
        <v>8</v>
      </c>
    </row>
    <row r="965" spans="1:5" s="55" customFormat="1">
      <c r="A965" s="562">
        <v>23</v>
      </c>
      <c r="B965" s="392" t="s">
        <v>61</v>
      </c>
      <c r="C965" s="426" t="s">
        <v>667</v>
      </c>
      <c r="D965" s="392" t="s">
        <v>157</v>
      </c>
      <c r="E965" s="267">
        <v>1</v>
      </c>
    </row>
    <row r="966" spans="1:5" s="55" customFormat="1">
      <c r="A966" s="562">
        <v>24</v>
      </c>
      <c r="B966" s="392" t="s">
        <v>61</v>
      </c>
      <c r="C966" s="426" t="s">
        <v>668</v>
      </c>
      <c r="D966" s="392" t="s">
        <v>157</v>
      </c>
      <c r="E966" s="267">
        <v>1</v>
      </c>
    </row>
    <row r="967" spans="1:5" s="55" customFormat="1">
      <c r="A967" s="562">
        <v>25</v>
      </c>
      <c r="B967" s="392" t="s">
        <v>61</v>
      </c>
      <c r="C967" s="426" t="s">
        <v>669</v>
      </c>
      <c r="D967" s="392" t="s">
        <v>157</v>
      </c>
      <c r="E967" s="267">
        <v>1</v>
      </c>
    </row>
    <row r="968" spans="1:5" s="55" customFormat="1">
      <c r="A968" s="562">
        <v>26</v>
      </c>
      <c r="B968" s="392" t="s">
        <v>61</v>
      </c>
      <c r="C968" s="426" t="s">
        <v>670</v>
      </c>
      <c r="D968" s="392" t="s">
        <v>157</v>
      </c>
      <c r="E968" s="267">
        <v>2</v>
      </c>
    </row>
    <row r="969" spans="1:5" s="55" customFormat="1">
      <c r="A969" s="562">
        <v>27</v>
      </c>
      <c r="B969" s="392" t="s">
        <v>61</v>
      </c>
      <c r="C969" s="438" t="s">
        <v>709</v>
      </c>
      <c r="D969" s="392" t="s">
        <v>157</v>
      </c>
      <c r="E969" s="267">
        <v>1</v>
      </c>
    </row>
    <row r="970" spans="1:5" s="55" customFormat="1" ht="25.5">
      <c r="A970" s="562">
        <v>28</v>
      </c>
      <c r="B970" s="392" t="s">
        <v>61</v>
      </c>
      <c r="C970" s="438" t="s">
        <v>671</v>
      </c>
      <c r="D970" s="392" t="s">
        <v>157</v>
      </c>
      <c r="E970" s="267">
        <v>2</v>
      </c>
    </row>
    <row r="971" spans="1:5" s="55" customFormat="1">
      <c r="A971" s="562">
        <v>29</v>
      </c>
      <c r="B971" s="392" t="s">
        <v>61</v>
      </c>
      <c r="C971" s="438" t="s">
        <v>672</v>
      </c>
      <c r="D971" s="392" t="s">
        <v>157</v>
      </c>
      <c r="E971" s="267">
        <v>2</v>
      </c>
    </row>
    <row r="972" spans="1:5" s="55" customFormat="1">
      <c r="A972" s="562">
        <v>30</v>
      </c>
      <c r="B972" s="392" t="s">
        <v>61</v>
      </c>
      <c r="C972" s="426" t="s">
        <v>673</v>
      </c>
      <c r="D972" s="392" t="s">
        <v>157</v>
      </c>
      <c r="E972" s="267">
        <v>20</v>
      </c>
    </row>
    <row r="973" spans="1:5" s="55" customFormat="1">
      <c r="A973" s="562">
        <v>31</v>
      </c>
      <c r="B973" s="392" t="s">
        <v>61</v>
      </c>
      <c r="C973" s="426" t="s">
        <v>674</v>
      </c>
      <c r="D973" s="392" t="s">
        <v>157</v>
      </c>
      <c r="E973" s="267">
        <v>1</v>
      </c>
    </row>
    <row r="974" spans="1:5" s="55" customFormat="1">
      <c r="A974" s="562">
        <v>32</v>
      </c>
      <c r="B974" s="392" t="s">
        <v>61</v>
      </c>
      <c r="C974" s="426" t="s">
        <v>675</v>
      </c>
      <c r="D974" s="392" t="s">
        <v>157</v>
      </c>
      <c r="E974" s="267">
        <v>38</v>
      </c>
    </row>
    <row r="975" spans="1:5" s="55" customFormat="1">
      <c r="A975" s="562"/>
      <c r="B975" s="392"/>
      <c r="C975" s="563" t="s">
        <v>676</v>
      </c>
      <c r="D975" s="392"/>
      <c r="E975" s="267"/>
    </row>
    <row r="976" spans="1:5" s="55" customFormat="1" ht="25.5">
      <c r="A976" s="562">
        <v>33</v>
      </c>
      <c r="B976" s="392" t="s">
        <v>61</v>
      </c>
      <c r="C976" s="438" t="s">
        <v>677</v>
      </c>
      <c r="D976" s="392" t="s">
        <v>157</v>
      </c>
      <c r="E976" s="267">
        <v>4</v>
      </c>
    </row>
    <row r="977" spans="1:5" s="55" customFormat="1" ht="25.5">
      <c r="A977" s="562">
        <v>34</v>
      </c>
      <c r="B977" s="392" t="s">
        <v>61</v>
      </c>
      <c r="C977" s="438" t="s">
        <v>678</v>
      </c>
      <c r="D977" s="392" t="s">
        <v>157</v>
      </c>
      <c r="E977" s="267">
        <v>2</v>
      </c>
    </row>
    <row r="978" spans="1:5" s="55" customFormat="1" ht="25.5">
      <c r="A978" s="562">
        <v>35</v>
      </c>
      <c r="B978" s="392" t="s">
        <v>61</v>
      </c>
      <c r="C978" s="438" t="s">
        <v>679</v>
      </c>
      <c r="D978" s="392" t="s">
        <v>157</v>
      </c>
      <c r="E978" s="267">
        <v>4</v>
      </c>
    </row>
    <row r="979" spans="1:5" s="55" customFormat="1" ht="25.5">
      <c r="A979" s="562">
        <v>36</v>
      </c>
      <c r="B979" s="392" t="s">
        <v>61</v>
      </c>
      <c r="C979" s="438" t="s">
        <v>680</v>
      </c>
      <c r="D979" s="392" t="s">
        <v>157</v>
      </c>
      <c r="E979" s="267">
        <v>2</v>
      </c>
    </row>
    <row r="980" spans="1:5" s="55" customFormat="1" ht="25.5">
      <c r="A980" s="562">
        <v>37</v>
      </c>
      <c r="B980" s="392" t="s">
        <v>61</v>
      </c>
      <c r="C980" s="438" t="s">
        <v>681</v>
      </c>
      <c r="D980" s="392" t="s">
        <v>157</v>
      </c>
      <c r="E980" s="267">
        <v>14</v>
      </c>
    </row>
    <row r="981" spans="1:5" s="55" customFormat="1" ht="25.5">
      <c r="A981" s="562">
        <v>38</v>
      </c>
      <c r="B981" s="392" t="s">
        <v>61</v>
      </c>
      <c r="C981" s="438" t="s">
        <v>682</v>
      </c>
      <c r="D981" s="392" t="s">
        <v>157</v>
      </c>
      <c r="E981" s="267">
        <v>3</v>
      </c>
    </row>
    <row r="982" spans="1:5" s="55" customFormat="1" ht="25.5">
      <c r="A982" s="562">
        <v>39</v>
      </c>
      <c r="B982" s="392" t="s">
        <v>61</v>
      </c>
      <c r="C982" s="438" t="s">
        <v>683</v>
      </c>
      <c r="D982" s="392" t="s">
        <v>157</v>
      </c>
      <c r="E982" s="267">
        <v>3</v>
      </c>
    </row>
    <row r="983" spans="1:5" s="55" customFormat="1" ht="38.25">
      <c r="A983" s="562">
        <v>40</v>
      </c>
      <c r="B983" s="392" t="s">
        <v>61</v>
      </c>
      <c r="C983" s="438" t="s">
        <v>684</v>
      </c>
      <c r="D983" s="392" t="s">
        <v>157</v>
      </c>
      <c r="E983" s="267">
        <v>3</v>
      </c>
    </row>
    <row r="984" spans="1:5" s="55" customFormat="1" ht="25.5">
      <c r="A984" s="562">
        <v>41</v>
      </c>
      <c r="B984" s="392" t="s">
        <v>61</v>
      </c>
      <c r="C984" s="438" t="s">
        <v>685</v>
      </c>
      <c r="D984" s="392" t="s">
        <v>157</v>
      </c>
      <c r="E984" s="267">
        <v>1</v>
      </c>
    </row>
    <row r="985" spans="1:5" s="55" customFormat="1" ht="25.5">
      <c r="A985" s="562">
        <v>42</v>
      </c>
      <c r="B985" s="392" t="s">
        <v>61</v>
      </c>
      <c r="C985" s="438" t="s">
        <v>686</v>
      </c>
      <c r="D985" s="392" t="s">
        <v>157</v>
      </c>
      <c r="E985" s="267">
        <v>1</v>
      </c>
    </row>
    <row r="986" spans="1:5" s="55" customFormat="1">
      <c r="A986" s="562"/>
      <c r="B986" s="392"/>
      <c r="C986" s="600" t="s">
        <v>687</v>
      </c>
      <c r="D986" s="392"/>
      <c r="E986" s="267"/>
    </row>
    <row r="987" spans="1:5" s="55" customFormat="1">
      <c r="A987" s="562">
        <v>43</v>
      </c>
      <c r="B987" s="392" t="s">
        <v>61</v>
      </c>
      <c r="C987" s="438" t="s">
        <v>688</v>
      </c>
      <c r="D987" s="392" t="s">
        <v>637</v>
      </c>
      <c r="E987" s="267">
        <v>190</v>
      </c>
    </row>
    <row r="988" spans="1:5" s="55" customFormat="1">
      <c r="A988" s="562">
        <v>44</v>
      </c>
      <c r="B988" s="392" t="s">
        <v>61</v>
      </c>
      <c r="C988" s="438" t="s">
        <v>689</v>
      </c>
      <c r="D988" s="392" t="s">
        <v>637</v>
      </c>
      <c r="E988" s="267">
        <v>15</v>
      </c>
    </row>
    <row r="989" spans="1:5" s="55" customFormat="1">
      <c r="A989" s="562">
        <v>45</v>
      </c>
      <c r="B989" s="392" t="s">
        <v>61</v>
      </c>
      <c r="C989" s="426" t="s">
        <v>690</v>
      </c>
      <c r="D989" s="392" t="s">
        <v>637</v>
      </c>
      <c r="E989" s="267">
        <v>35</v>
      </c>
    </row>
    <row r="990" spans="1:5" s="55" customFormat="1">
      <c r="A990" s="562">
        <v>46</v>
      </c>
      <c r="B990" s="392" t="s">
        <v>61</v>
      </c>
      <c r="C990" s="426" t="s">
        <v>691</v>
      </c>
      <c r="D990" s="392" t="s">
        <v>637</v>
      </c>
      <c r="E990" s="267">
        <v>150</v>
      </c>
    </row>
    <row r="991" spans="1:5" s="55" customFormat="1">
      <c r="A991" s="562">
        <v>47</v>
      </c>
      <c r="B991" s="392" t="s">
        <v>61</v>
      </c>
      <c r="C991" s="426" t="s">
        <v>692</v>
      </c>
      <c r="D991" s="392" t="s">
        <v>157</v>
      </c>
      <c r="E991" s="267">
        <v>21</v>
      </c>
    </row>
    <row r="992" spans="1:5" s="55" customFormat="1">
      <c r="A992" s="562">
        <v>48</v>
      </c>
      <c r="B992" s="392" t="s">
        <v>61</v>
      </c>
      <c r="C992" s="426" t="s">
        <v>693</v>
      </c>
      <c r="D992" s="392" t="s">
        <v>157</v>
      </c>
      <c r="E992" s="267">
        <v>6</v>
      </c>
    </row>
    <row r="993" spans="1:5" s="55" customFormat="1">
      <c r="A993" s="562">
        <v>49</v>
      </c>
      <c r="B993" s="392" t="s">
        <v>61</v>
      </c>
      <c r="C993" s="438" t="s">
        <v>694</v>
      </c>
      <c r="D993" s="392" t="s">
        <v>157</v>
      </c>
      <c r="E993" s="267">
        <v>6</v>
      </c>
    </row>
    <row r="994" spans="1:5" s="55" customFormat="1" ht="25.5">
      <c r="A994" s="562">
        <v>50</v>
      </c>
      <c r="B994" s="392" t="s">
        <v>61</v>
      </c>
      <c r="C994" s="438" t="s">
        <v>695</v>
      </c>
      <c r="D994" s="392" t="s">
        <v>157</v>
      </c>
      <c r="E994" s="267">
        <v>36</v>
      </c>
    </row>
    <row r="995" spans="1:5" s="55" customFormat="1">
      <c r="A995" s="562">
        <v>51</v>
      </c>
      <c r="B995" s="392" t="s">
        <v>61</v>
      </c>
      <c r="C995" s="426" t="s">
        <v>696</v>
      </c>
      <c r="D995" s="392" t="s">
        <v>157</v>
      </c>
      <c r="E995" s="267">
        <v>200</v>
      </c>
    </row>
    <row r="996" spans="1:5" s="55" customFormat="1">
      <c r="A996" s="562">
        <v>52</v>
      </c>
      <c r="B996" s="392" t="s">
        <v>61</v>
      </c>
      <c r="C996" s="426" t="s">
        <v>697</v>
      </c>
      <c r="D996" s="392" t="s">
        <v>157</v>
      </c>
      <c r="E996" s="267">
        <v>50</v>
      </c>
    </row>
    <row r="997" spans="1:5" s="55" customFormat="1">
      <c r="A997" s="562">
        <v>53</v>
      </c>
      <c r="B997" s="392" t="s">
        <v>61</v>
      </c>
      <c r="C997" s="426" t="s">
        <v>698</v>
      </c>
      <c r="D997" s="392" t="s">
        <v>157</v>
      </c>
      <c r="E997" s="267">
        <v>1</v>
      </c>
    </row>
    <row r="998" spans="1:5" s="55" customFormat="1">
      <c r="A998" s="562">
        <v>54</v>
      </c>
      <c r="B998" s="392" t="s">
        <v>61</v>
      </c>
      <c r="C998" s="426" t="s">
        <v>699</v>
      </c>
      <c r="D998" s="392" t="s">
        <v>157</v>
      </c>
      <c r="E998" s="267">
        <v>12</v>
      </c>
    </row>
    <row r="999" spans="1:5" s="55" customFormat="1">
      <c r="A999" s="562">
        <v>55</v>
      </c>
      <c r="B999" s="392" t="s">
        <v>61</v>
      </c>
      <c r="C999" s="426" t="s">
        <v>700</v>
      </c>
      <c r="D999" s="392" t="s">
        <v>157</v>
      </c>
      <c r="E999" s="267">
        <v>7</v>
      </c>
    </row>
    <row r="1000" spans="1:5" s="55" customFormat="1">
      <c r="A1000" s="562">
        <v>56</v>
      </c>
      <c r="B1000" s="392" t="s">
        <v>61</v>
      </c>
      <c r="C1000" s="426" t="s">
        <v>701</v>
      </c>
      <c r="D1000" s="392" t="s">
        <v>157</v>
      </c>
      <c r="E1000" s="267">
        <v>12</v>
      </c>
    </row>
    <row r="1001" spans="1:5" s="55" customFormat="1">
      <c r="A1001" s="562">
        <v>57</v>
      </c>
      <c r="B1001" s="392" t="s">
        <v>61</v>
      </c>
      <c r="C1001" s="426" t="s">
        <v>702</v>
      </c>
      <c r="D1001" s="392" t="s">
        <v>157</v>
      </c>
      <c r="E1001" s="267">
        <v>1</v>
      </c>
    </row>
    <row r="1002" spans="1:5" s="55" customFormat="1">
      <c r="A1002" s="562">
        <v>58</v>
      </c>
      <c r="B1002" s="392" t="s">
        <v>61</v>
      </c>
      <c r="C1002" s="426" t="s">
        <v>703</v>
      </c>
      <c r="D1002" s="392" t="s">
        <v>157</v>
      </c>
      <c r="E1002" s="267">
        <v>1</v>
      </c>
    </row>
    <row r="1003" spans="1:5" s="55" customFormat="1" ht="15.75">
      <c r="A1003" s="562">
        <v>59</v>
      </c>
      <c r="B1003" s="392" t="s">
        <v>61</v>
      </c>
      <c r="C1003" s="426" t="s">
        <v>708</v>
      </c>
      <c r="D1003" s="392" t="s">
        <v>637</v>
      </c>
      <c r="E1003" s="267">
        <v>50</v>
      </c>
    </row>
    <row r="1004" spans="1:5" s="55" customFormat="1">
      <c r="A1004" s="562">
        <v>60</v>
      </c>
      <c r="B1004" s="392" t="s">
        <v>61</v>
      </c>
      <c r="C1004" s="426" t="s">
        <v>704</v>
      </c>
      <c r="D1004" s="392" t="s">
        <v>157</v>
      </c>
      <c r="E1004" s="267">
        <v>3</v>
      </c>
    </row>
    <row r="1005" spans="1:5" s="55" customFormat="1" ht="25.5">
      <c r="A1005" s="562">
        <v>61</v>
      </c>
      <c r="B1005" s="392" t="s">
        <v>61</v>
      </c>
      <c r="C1005" s="438" t="s">
        <v>705</v>
      </c>
      <c r="D1005" s="392" t="s">
        <v>157</v>
      </c>
      <c r="E1005" s="267">
        <v>3</v>
      </c>
    </row>
    <row r="1006" spans="1:5" s="55" customFormat="1" ht="25.5">
      <c r="A1006" s="562">
        <v>62</v>
      </c>
      <c r="B1006" s="392" t="s">
        <v>61</v>
      </c>
      <c r="C1006" s="438" t="s">
        <v>706</v>
      </c>
      <c r="D1006" s="392" t="s">
        <v>157</v>
      </c>
      <c r="E1006" s="267">
        <v>3</v>
      </c>
    </row>
    <row r="1007" spans="1:5" s="55" customFormat="1" ht="12" customHeight="1">
      <c r="A1007" s="562">
        <v>63</v>
      </c>
      <c r="B1007" s="392" t="s">
        <v>61</v>
      </c>
      <c r="C1007" s="426" t="s">
        <v>707</v>
      </c>
      <c r="D1007" s="392" t="s">
        <v>157</v>
      </c>
      <c r="E1007" s="267">
        <v>1</v>
      </c>
    </row>
    <row r="1008" spans="1:5" s="169" customFormat="1" ht="1.5" customHeight="1" thickBot="1">
      <c r="A1008" s="190"/>
      <c r="B1008" s="191"/>
      <c r="C1008" s="192"/>
      <c r="D1008" s="193"/>
      <c r="E1008" s="530"/>
    </row>
    <row r="1009" spans="1:5" s="169" customFormat="1" ht="13.5" thickBot="1">
      <c r="A1009" s="422"/>
      <c r="B1009" s="200"/>
      <c r="C1009" s="736" t="s">
        <v>65</v>
      </c>
      <c r="D1009" s="737"/>
      <c r="E1009" s="756"/>
    </row>
    <row r="1010" spans="1:5" s="33" customFormat="1" ht="13.5" customHeight="1">
      <c r="A1010" s="602"/>
      <c r="B1010" s="606"/>
      <c r="C1010" s="606"/>
      <c r="D1010" s="606"/>
      <c r="E1010" s="606"/>
    </row>
    <row r="1011" spans="1:5" s="33" customFormat="1" ht="12.75" customHeight="1">
      <c r="C1011" s="715" t="s">
        <v>1052</v>
      </c>
      <c r="D1011" s="715"/>
      <c r="E1011" s="715"/>
    </row>
    <row r="1012" spans="1:5" s="33" customFormat="1" ht="12.75" customHeight="1">
      <c r="C1012" s="712" t="s">
        <v>414</v>
      </c>
      <c r="D1012" s="712"/>
      <c r="E1012" s="712"/>
    </row>
    <row r="1013" spans="1:5" s="33" customFormat="1" ht="12.75" customHeight="1">
      <c r="C1013" s="713" t="s">
        <v>18</v>
      </c>
      <c r="D1013" s="713"/>
      <c r="E1013" s="713"/>
    </row>
    <row r="1014" spans="1:5" s="33" customFormat="1" ht="12.75" customHeight="1">
      <c r="C1014" s="603"/>
      <c r="D1014" s="603"/>
      <c r="E1014" s="603"/>
    </row>
    <row r="1015" spans="1:5" ht="13.5" thickBot="1">
      <c r="A1015" s="37"/>
      <c r="B1015" s="37"/>
      <c r="C1015" s="37"/>
      <c r="D1015" s="37"/>
      <c r="E1015" s="37"/>
    </row>
    <row r="1016" spans="1:5" s="11" customFormat="1" ht="13.5" customHeight="1">
      <c r="A1016" s="718" t="s">
        <v>1</v>
      </c>
      <c r="B1016" s="718" t="s">
        <v>29</v>
      </c>
      <c r="C1016" s="720" t="s">
        <v>30</v>
      </c>
      <c r="D1016" s="718" t="s">
        <v>31</v>
      </c>
      <c r="E1016" s="718" t="s">
        <v>32</v>
      </c>
    </row>
    <row r="1017" spans="1:5" s="11" customFormat="1" ht="48" customHeight="1" thickBot="1">
      <c r="A1017" s="719"/>
      <c r="B1017" s="719"/>
      <c r="C1017" s="721"/>
      <c r="D1017" s="719"/>
      <c r="E1017" s="719"/>
    </row>
    <row r="1018" spans="1:5" s="11" customFormat="1" ht="13.5" thickBot="1">
      <c r="A1018" s="14" t="s">
        <v>37</v>
      </c>
      <c r="B1018" s="15" t="s">
        <v>38</v>
      </c>
      <c r="C1018" s="16">
        <v>3</v>
      </c>
      <c r="D1018" s="17">
        <v>4</v>
      </c>
      <c r="E1018" s="504">
        <v>5</v>
      </c>
    </row>
    <row r="1019" spans="1:5" s="324" customFormat="1" ht="30" customHeight="1">
      <c r="A1019" s="343"/>
      <c r="B1019" s="344"/>
      <c r="C1019" s="345" t="s">
        <v>416</v>
      </c>
      <c r="D1019" s="344"/>
      <c r="E1019" s="542"/>
    </row>
    <row r="1020" spans="1:5" s="324" customFormat="1" ht="38.25">
      <c r="A1020" s="326">
        <v>1</v>
      </c>
      <c r="B1020" s="325" t="s">
        <v>61</v>
      </c>
      <c r="C1020" s="499" t="s">
        <v>417</v>
      </c>
      <c r="D1020" s="328" t="s">
        <v>92</v>
      </c>
      <c r="E1020" s="543">
        <v>40</v>
      </c>
    </row>
    <row r="1021" spans="1:5" s="324" customFormat="1" ht="38.25">
      <c r="A1021" s="326">
        <v>2</v>
      </c>
      <c r="B1021" s="325" t="s">
        <v>61</v>
      </c>
      <c r="C1021" s="499" t="s">
        <v>418</v>
      </c>
      <c r="D1021" s="328" t="s">
        <v>92</v>
      </c>
      <c r="E1021" s="543">
        <v>6</v>
      </c>
    </row>
    <row r="1022" spans="1:5" s="324" customFormat="1" ht="38.25">
      <c r="A1022" s="326">
        <v>3</v>
      </c>
      <c r="B1022" s="325" t="s">
        <v>61</v>
      </c>
      <c r="C1022" s="499" t="s">
        <v>419</v>
      </c>
      <c r="D1022" s="328" t="s">
        <v>92</v>
      </c>
      <c r="E1022" s="543">
        <v>2</v>
      </c>
    </row>
    <row r="1023" spans="1:5" s="324" customFormat="1" ht="38.25">
      <c r="A1023" s="326">
        <v>4</v>
      </c>
      <c r="B1023" s="325" t="s">
        <v>61</v>
      </c>
      <c r="C1023" s="330" t="s">
        <v>420</v>
      </c>
      <c r="D1023" s="328" t="s">
        <v>92</v>
      </c>
      <c r="E1023" s="543">
        <v>18</v>
      </c>
    </row>
    <row r="1024" spans="1:5" s="324" customFormat="1" ht="38.25">
      <c r="A1024" s="326">
        <v>5</v>
      </c>
      <c r="B1024" s="325" t="s">
        <v>61</v>
      </c>
      <c r="C1024" s="499" t="s">
        <v>421</v>
      </c>
      <c r="D1024" s="328" t="s">
        <v>92</v>
      </c>
      <c r="E1024" s="543">
        <v>20</v>
      </c>
    </row>
    <row r="1025" spans="1:5" s="324" customFormat="1" ht="30" customHeight="1">
      <c r="A1025" s="326">
        <v>6</v>
      </c>
      <c r="B1025" s="325" t="s">
        <v>61</v>
      </c>
      <c r="C1025" s="499" t="s">
        <v>422</v>
      </c>
      <c r="D1025" s="328" t="s">
        <v>92</v>
      </c>
      <c r="E1025" s="543">
        <v>42</v>
      </c>
    </row>
    <row r="1026" spans="1:5" s="324" customFormat="1" ht="30" customHeight="1">
      <c r="A1026" s="326">
        <v>7</v>
      </c>
      <c r="B1026" s="325" t="s">
        <v>61</v>
      </c>
      <c r="C1026" s="499" t="s">
        <v>423</v>
      </c>
      <c r="D1026" s="328" t="s">
        <v>92</v>
      </c>
      <c r="E1026" s="543">
        <v>6.3000000000000007</v>
      </c>
    </row>
    <row r="1027" spans="1:5" s="324" customFormat="1" ht="30" customHeight="1">
      <c r="A1027" s="326">
        <v>8</v>
      </c>
      <c r="B1027" s="325" t="s">
        <v>61</v>
      </c>
      <c r="C1027" s="499" t="s">
        <v>424</v>
      </c>
      <c r="D1027" s="328" t="s">
        <v>92</v>
      </c>
      <c r="E1027" s="543">
        <v>2.1</v>
      </c>
    </row>
    <row r="1028" spans="1:5" s="324" customFormat="1" ht="30" customHeight="1">
      <c r="A1028" s="326">
        <v>9</v>
      </c>
      <c r="B1028" s="325" t="s">
        <v>61</v>
      </c>
      <c r="C1028" s="499" t="s">
        <v>425</v>
      </c>
      <c r="D1028" s="328" t="s">
        <v>92</v>
      </c>
      <c r="E1028" s="543">
        <v>18.900000000000002</v>
      </c>
    </row>
    <row r="1029" spans="1:5" s="324" customFormat="1" ht="30" customHeight="1">
      <c r="A1029" s="326">
        <v>10</v>
      </c>
      <c r="B1029" s="325" t="s">
        <v>61</v>
      </c>
      <c r="C1029" s="499" t="s">
        <v>426</v>
      </c>
      <c r="D1029" s="328" t="s">
        <v>92</v>
      </c>
      <c r="E1029" s="543">
        <v>21</v>
      </c>
    </row>
    <row r="1030" spans="1:5" s="324" customFormat="1" ht="25.5">
      <c r="A1030" s="326">
        <v>11</v>
      </c>
      <c r="B1030" s="325" t="s">
        <v>61</v>
      </c>
      <c r="C1030" s="499" t="s">
        <v>427</v>
      </c>
      <c r="D1030" s="328" t="s">
        <v>97</v>
      </c>
      <c r="E1030" s="543">
        <v>9</v>
      </c>
    </row>
    <row r="1031" spans="1:5" s="324" customFormat="1" ht="25.5">
      <c r="A1031" s="326">
        <v>12</v>
      </c>
      <c r="B1031" s="325" t="s">
        <v>61</v>
      </c>
      <c r="C1031" s="499" t="s">
        <v>428</v>
      </c>
      <c r="D1031" s="328" t="s">
        <v>97</v>
      </c>
      <c r="E1031" s="543">
        <v>1</v>
      </c>
    </row>
    <row r="1032" spans="1:5" s="324" customFormat="1" ht="25.5">
      <c r="A1032" s="326">
        <v>13</v>
      </c>
      <c r="B1032" s="325" t="s">
        <v>61</v>
      </c>
      <c r="C1032" s="499" t="s">
        <v>429</v>
      </c>
      <c r="D1032" s="328" t="s">
        <v>97</v>
      </c>
      <c r="E1032" s="543">
        <v>2</v>
      </c>
    </row>
    <row r="1033" spans="1:5" s="324" customFormat="1" ht="25.5">
      <c r="A1033" s="326">
        <v>14</v>
      </c>
      <c r="B1033" s="325" t="s">
        <v>61</v>
      </c>
      <c r="C1033" s="331" t="s">
        <v>430</v>
      </c>
      <c r="D1033" s="328" t="s">
        <v>109</v>
      </c>
      <c r="E1033" s="543">
        <v>1</v>
      </c>
    </row>
    <row r="1034" spans="1:5" s="324" customFormat="1" ht="25.5">
      <c r="A1034" s="326">
        <v>15</v>
      </c>
      <c r="B1034" s="325" t="s">
        <v>61</v>
      </c>
      <c r="C1034" s="499" t="s">
        <v>431</v>
      </c>
      <c r="D1034" s="328" t="s">
        <v>109</v>
      </c>
      <c r="E1034" s="543">
        <v>1</v>
      </c>
    </row>
    <row r="1035" spans="1:5" s="324" customFormat="1" ht="25.5">
      <c r="A1035" s="326">
        <v>16</v>
      </c>
      <c r="B1035" s="325" t="s">
        <v>61</v>
      </c>
      <c r="C1035" s="499" t="s">
        <v>432</v>
      </c>
      <c r="D1035" s="328" t="s">
        <v>92</v>
      </c>
      <c r="E1035" s="543">
        <v>1.5</v>
      </c>
    </row>
    <row r="1036" spans="1:5" s="324" customFormat="1">
      <c r="A1036" s="326">
        <v>17</v>
      </c>
      <c r="B1036" s="325" t="s">
        <v>61</v>
      </c>
      <c r="C1036" s="499" t="s">
        <v>433</v>
      </c>
      <c r="D1036" s="328" t="s">
        <v>92</v>
      </c>
      <c r="E1036" s="543">
        <v>1</v>
      </c>
    </row>
    <row r="1037" spans="1:5" s="324" customFormat="1">
      <c r="A1037" s="326">
        <v>18</v>
      </c>
      <c r="B1037" s="325" t="s">
        <v>61</v>
      </c>
      <c r="C1037" s="499" t="s">
        <v>434</v>
      </c>
      <c r="D1037" s="328" t="s">
        <v>92</v>
      </c>
      <c r="E1037" s="543">
        <v>1</v>
      </c>
    </row>
    <row r="1038" spans="1:5" s="324" customFormat="1">
      <c r="A1038" s="326">
        <v>19</v>
      </c>
      <c r="B1038" s="325" t="s">
        <v>61</v>
      </c>
      <c r="C1038" s="499" t="s">
        <v>435</v>
      </c>
      <c r="D1038" s="328" t="s">
        <v>92</v>
      </c>
      <c r="E1038" s="543">
        <v>1</v>
      </c>
    </row>
    <row r="1039" spans="1:5" s="324" customFormat="1">
      <c r="A1039" s="326">
        <v>20</v>
      </c>
      <c r="B1039" s="325" t="s">
        <v>61</v>
      </c>
      <c r="C1039" s="499" t="s">
        <v>436</v>
      </c>
      <c r="D1039" s="328" t="s">
        <v>92</v>
      </c>
      <c r="E1039" s="543">
        <v>1</v>
      </c>
    </row>
    <row r="1040" spans="1:5" s="324" customFormat="1">
      <c r="A1040" s="326">
        <v>21</v>
      </c>
      <c r="B1040" s="325" t="s">
        <v>61</v>
      </c>
      <c r="C1040" s="499" t="s">
        <v>437</v>
      </c>
      <c r="D1040" s="328" t="s">
        <v>92</v>
      </c>
      <c r="E1040" s="543">
        <v>1</v>
      </c>
    </row>
    <row r="1041" spans="1:5" s="324" customFormat="1" ht="15.75" customHeight="1">
      <c r="A1041" s="350"/>
      <c r="B1041" s="325"/>
      <c r="C1041" s="341" t="s">
        <v>438</v>
      </c>
      <c r="D1041" s="340"/>
      <c r="E1041" s="544"/>
    </row>
    <row r="1042" spans="1:5" s="324" customFormat="1">
      <c r="A1042" s="332">
        <v>1</v>
      </c>
      <c r="B1042" s="325" t="s">
        <v>61</v>
      </c>
      <c r="C1042" s="333" t="s">
        <v>439</v>
      </c>
      <c r="D1042" s="334" t="s">
        <v>97</v>
      </c>
      <c r="E1042" s="520">
        <v>1</v>
      </c>
    </row>
    <row r="1043" spans="1:5" s="324" customFormat="1" ht="15.75">
      <c r="A1043" s="332">
        <v>2</v>
      </c>
      <c r="B1043" s="325" t="s">
        <v>61</v>
      </c>
      <c r="C1043" s="499" t="s">
        <v>440</v>
      </c>
      <c r="D1043" s="334" t="s">
        <v>97</v>
      </c>
      <c r="E1043" s="520">
        <v>1</v>
      </c>
    </row>
    <row r="1044" spans="1:5" s="324" customFormat="1">
      <c r="A1044" s="332">
        <v>3</v>
      </c>
      <c r="B1044" s="325" t="s">
        <v>61</v>
      </c>
      <c r="C1044" s="333" t="s">
        <v>441</v>
      </c>
      <c r="D1044" s="334" t="s">
        <v>97</v>
      </c>
      <c r="E1044" s="520">
        <v>1</v>
      </c>
    </row>
    <row r="1045" spans="1:5" s="324" customFormat="1">
      <c r="A1045" s="332">
        <v>4</v>
      </c>
      <c r="B1045" s="325" t="s">
        <v>61</v>
      </c>
      <c r="C1045" s="333" t="s">
        <v>442</v>
      </c>
      <c r="D1045" s="334" t="s">
        <v>97</v>
      </c>
      <c r="E1045" s="521">
        <v>1</v>
      </c>
    </row>
    <row r="1046" spans="1:5" s="324" customFormat="1">
      <c r="A1046" s="332">
        <v>5</v>
      </c>
      <c r="B1046" s="325" t="s">
        <v>61</v>
      </c>
      <c r="C1046" s="333" t="s">
        <v>443</v>
      </c>
      <c r="D1046" s="334" t="s">
        <v>97</v>
      </c>
      <c r="E1046" s="520">
        <v>1</v>
      </c>
    </row>
    <row r="1047" spans="1:5" s="324" customFormat="1">
      <c r="A1047" s="332">
        <v>6</v>
      </c>
      <c r="B1047" s="325" t="s">
        <v>61</v>
      </c>
      <c r="C1047" s="499" t="s">
        <v>444</v>
      </c>
      <c r="D1047" s="334" t="s">
        <v>97</v>
      </c>
      <c r="E1047" s="520">
        <v>1</v>
      </c>
    </row>
    <row r="1048" spans="1:5" s="324" customFormat="1">
      <c r="A1048" s="332">
        <v>7</v>
      </c>
      <c r="B1048" s="325" t="s">
        <v>61</v>
      </c>
      <c r="C1048" s="333" t="s">
        <v>445</v>
      </c>
      <c r="D1048" s="334" t="s">
        <v>109</v>
      </c>
      <c r="E1048" s="520">
        <v>1</v>
      </c>
    </row>
    <row r="1049" spans="1:5" s="324" customFormat="1">
      <c r="A1049" s="332">
        <v>8</v>
      </c>
      <c r="B1049" s="325" t="s">
        <v>61</v>
      </c>
      <c r="C1049" s="333" t="s">
        <v>446</v>
      </c>
      <c r="D1049" s="334" t="s">
        <v>97</v>
      </c>
      <c r="E1049" s="521">
        <v>1</v>
      </c>
    </row>
    <row r="1050" spans="1:5" s="324" customFormat="1">
      <c r="A1050" s="332">
        <v>9</v>
      </c>
      <c r="B1050" s="325" t="s">
        <v>61</v>
      </c>
      <c r="C1050" s="333" t="s">
        <v>447</v>
      </c>
      <c r="D1050" s="334" t="s">
        <v>97</v>
      </c>
      <c r="E1050" s="521">
        <v>1</v>
      </c>
    </row>
    <row r="1051" spans="1:5" s="324" customFormat="1">
      <c r="A1051" s="332">
        <v>10</v>
      </c>
      <c r="B1051" s="325" t="s">
        <v>61</v>
      </c>
      <c r="C1051" s="333" t="s">
        <v>448</v>
      </c>
      <c r="D1051" s="334" t="s">
        <v>97</v>
      </c>
      <c r="E1051" s="521">
        <v>1</v>
      </c>
    </row>
    <row r="1052" spans="1:5" s="324" customFormat="1">
      <c r="A1052" s="332">
        <v>11</v>
      </c>
      <c r="B1052" s="325" t="s">
        <v>61</v>
      </c>
      <c r="C1052" s="333" t="s">
        <v>449</v>
      </c>
      <c r="D1052" s="334" t="s">
        <v>97</v>
      </c>
      <c r="E1052" s="520">
        <v>1</v>
      </c>
    </row>
    <row r="1053" spans="1:5" s="324" customFormat="1">
      <c r="A1053" s="332">
        <v>12</v>
      </c>
      <c r="B1053" s="325" t="s">
        <v>61</v>
      </c>
      <c r="C1053" s="499" t="s">
        <v>444</v>
      </c>
      <c r="D1053" s="334" t="s">
        <v>97</v>
      </c>
      <c r="E1053" s="520">
        <v>1</v>
      </c>
    </row>
    <row r="1054" spans="1:5" s="324" customFormat="1">
      <c r="A1054" s="332">
        <v>13</v>
      </c>
      <c r="B1054" s="325" t="s">
        <v>61</v>
      </c>
      <c r="C1054" s="337" t="s">
        <v>450</v>
      </c>
      <c r="D1054" s="338" t="s">
        <v>109</v>
      </c>
      <c r="E1054" s="545">
        <v>1</v>
      </c>
    </row>
    <row r="1055" spans="1:5" s="324" customFormat="1">
      <c r="A1055" s="332">
        <v>14</v>
      </c>
      <c r="B1055" s="325" t="s">
        <v>61</v>
      </c>
      <c r="C1055" s="333" t="s">
        <v>451</v>
      </c>
      <c r="D1055" s="338" t="s">
        <v>109</v>
      </c>
      <c r="E1055" s="521">
        <v>20</v>
      </c>
    </row>
    <row r="1056" spans="1:5" s="324" customFormat="1" ht="25.5">
      <c r="A1056" s="332">
        <v>15</v>
      </c>
      <c r="B1056" s="325" t="s">
        <v>61</v>
      </c>
      <c r="C1056" s="333" t="s">
        <v>452</v>
      </c>
      <c r="D1056" s="338" t="s">
        <v>109</v>
      </c>
      <c r="E1056" s="520">
        <v>1</v>
      </c>
    </row>
    <row r="1057" spans="1:5" s="324" customFormat="1">
      <c r="A1057" s="332">
        <v>16</v>
      </c>
      <c r="B1057" s="325" t="s">
        <v>61</v>
      </c>
      <c r="C1057" s="444" t="s">
        <v>453</v>
      </c>
      <c r="D1057" s="338" t="s">
        <v>109</v>
      </c>
      <c r="E1057" s="521">
        <v>1</v>
      </c>
    </row>
    <row r="1058" spans="1:5" s="324" customFormat="1" ht="13.5" customHeight="1">
      <c r="A1058" s="332">
        <v>17</v>
      </c>
      <c r="B1058" s="325" t="s">
        <v>61</v>
      </c>
      <c r="C1058" s="333" t="s">
        <v>454</v>
      </c>
      <c r="D1058" s="338" t="s">
        <v>109</v>
      </c>
      <c r="E1058" s="520">
        <v>1</v>
      </c>
    </row>
    <row r="1059" spans="1:5" s="324" customFormat="1" ht="13.5" customHeight="1">
      <c r="A1059" s="332">
        <v>18</v>
      </c>
      <c r="B1059" s="325" t="s">
        <v>61</v>
      </c>
      <c r="C1059" s="333" t="s">
        <v>455</v>
      </c>
      <c r="D1059" s="338" t="s">
        <v>109</v>
      </c>
      <c r="E1059" s="520">
        <v>1</v>
      </c>
    </row>
    <row r="1060" spans="1:5" s="324" customFormat="1" ht="13.5" customHeight="1">
      <c r="A1060" s="332">
        <v>19</v>
      </c>
      <c r="B1060" s="325" t="s">
        <v>61</v>
      </c>
      <c r="C1060" s="333" t="s">
        <v>456</v>
      </c>
      <c r="D1060" s="338" t="s">
        <v>109</v>
      </c>
      <c r="E1060" s="520">
        <v>1</v>
      </c>
    </row>
    <row r="1061" spans="1:5" s="324" customFormat="1" ht="13.5" customHeight="1">
      <c r="A1061" s="332">
        <v>20</v>
      </c>
      <c r="B1061" s="325" t="s">
        <v>61</v>
      </c>
      <c r="C1061" s="333" t="s">
        <v>457</v>
      </c>
      <c r="D1061" s="338" t="s">
        <v>109</v>
      </c>
      <c r="E1061" s="520">
        <v>1</v>
      </c>
    </row>
    <row r="1062" spans="1:5" s="324" customFormat="1" ht="15.75" customHeight="1">
      <c r="A1062" s="350"/>
      <c r="B1062" s="325"/>
      <c r="C1062" s="341" t="s">
        <v>458</v>
      </c>
      <c r="D1062" s="340"/>
      <c r="E1062" s="544"/>
    </row>
    <row r="1063" spans="1:5" s="324" customFormat="1" ht="43.5" customHeight="1">
      <c r="A1063" s="332">
        <v>1</v>
      </c>
      <c r="B1063" s="325" t="s">
        <v>61</v>
      </c>
      <c r="C1063" s="499" t="s">
        <v>459</v>
      </c>
      <c r="D1063" s="328" t="s">
        <v>92</v>
      </c>
      <c r="E1063" s="543">
        <v>25</v>
      </c>
    </row>
    <row r="1064" spans="1:5" s="324" customFormat="1" ht="43.5" customHeight="1">
      <c r="A1064" s="332">
        <v>2</v>
      </c>
      <c r="B1064" s="325" t="s">
        <v>61</v>
      </c>
      <c r="C1064" s="499" t="s">
        <v>460</v>
      </c>
      <c r="D1064" s="328" t="s">
        <v>92</v>
      </c>
      <c r="E1064" s="543">
        <v>25</v>
      </c>
    </row>
    <row r="1065" spans="1:5" s="324" customFormat="1" ht="38.25">
      <c r="A1065" s="332">
        <v>3</v>
      </c>
      <c r="B1065" s="325" t="s">
        <v>61</v>
      </c>
      <c r="C1065" s="499" t="s">
        <v>419</v>
      </c>
      <c r="D1065" s="328" t="s">
        <v>92</v>
      </c>
      <c r="E1065" s="543">
        <v>35</v>
      </c>
    </row>
    <row r="1066" spans="1:5" s="324" customFormat="1" ht="38.25">
      <c r="A1066" s="332">
        <v>4</v>
      </c>
      <c r="B1066" s="325" t="s">
        <v>61</v>
      </c>
      <c r="C1066" s="333" t="s">
        <v>461</v>
      </c>
      <c r="D1066" s="328" t="s">
        <v>92</v>
      </c>
      <c r="E1066" s="543">
        <v>26.3</v>
      </c>
    </row>
    <row r="1067" spans="1:5" s="324" customFormat="1" ht="38.25">
      <c r="A1067" s="332">
        <v>5</v>
      </c>
      <c r="B1067" s="325" t="s">
        <v>61</v>
      </c>
      <c r="C1067" s="333" t="s">
        <v>462</v>
      </c>
      <c r="D1067" s="328" t="s">
        <v>92</v>
      </c>
      <c r="E1067" s="543">
        <v>26.3</v>
      </c>
    </row>
    <row r="1068" spans="1:5" s="324" customFormat="1" ht="38.25">
      <c r="A1068" s="332">
        <v>6</v>
      </c>
      <c r="B1068" s="325" t="s">
        <v>61</v>
      </c>
      <c r="C1068" s="333" t="s">
        <v>463</v>
      </c>
      <c r="D1068" s="328" t="s">
        <v>92</v>
      </c>
      <c r="E1068" s="543">
        <v>36.799999999999997</v>
      </c>
    </row>
    <row r="1069" spans="1:5" s="324" customFormat="1" ht="25.5">
      <c r="A1069" s="332">
        <v>7</v>
      </c>
      <c r="B1069" s="325" t="s">
        <v>61</v>
      </c>
      <c r="C1069" s="499" t="s">
        <v>464</v>
      </c>
      <c r="D1069" s="328" t="s">
        <v>97</v>
      </c>
      <c r="E1069" s="543">
        <v>6</v>
      </c>
    </row>
    <row r="1070" spans="1:5" s="324" customFormat="1" ht="25.5">
      <c r="A1070" s="332">
        <v>8</v>
      </c>
      <c r="B1070" s="325" t="s">
        <v>61</v>
      </c>
      <c r="C1070" s="499" t="s">
        <v>465</v>
      </c>
      <c r="D1070" s="328" t="s">
        <v>97</v>
      </c>
      <c r="E1070" s="543">
        <v>2</v>
      </c>
    </row>
    <row r="1071" spans="1:5" s="324" customFormat="1" ht="25.5">
      <c r="A1071" s="332">
        <v>9</v>
      </c>
      <c r="B1071" s="325" t="s">
        <v>61</v>
      </c>
      <c r="C1071" s="499" t="s">
        <v>466</v>
      </c>
      <c r="D1071" s="328" t="s">
        <v>97</v>
      </c>
      <c r="E1071" s="543">
        <v>1</v>
      </c>
    </row>
    <row r="1072" spans="1:5" s="324" customFormat="1" ht="25.5">
      <c r="A1072" s="332">
        <v>10</v>
      </c>
      <c r="B1072" s="325" t="s">
        <v>61</v>
      </c>
      <c r="C1072" s="499" t="s">
        <v>467</v>
      </c>
      <c r="D1072" s="328" t="s">
        <v>97</v>
      </c>
      <c r="E1072" s="543">
        <v>1</v>
      </c>
    </row>
    <row r="1073" spans="1:5" s="324" customFormat="1">
      <c r="A1073" s="332">
        <v>11</v>
      </c>
      <c r="B1073" s="325" t="s">
        <v>61</v>
      </c>
      <c r="C1073" s="499" t="s">
        <v>433</v>
      </c>
      <c r="D1073" s="328" t="s">
        <v>92</v>
      </c>
      <c r="E1073" s="543">
        <v>1</v>
      </c>
    </row>
    <row r="1074" spans="1:5" s="324" customFormat="1">
      <c r="A1074" s="332">
        <v>12</v>
      </c>
      <c r="B1074" s="325" t="s">
        <v>61</v>
      </c>
      <c r="C1074" s="499" t="s">
        <v>434</v>
      </c>
      <c r="D1074" s="328" t="s">
        <v>92</v>
      </c>
      <c r="E1074" s="543">
        <v>1</v>
      </c>
    </row>
    <row r="1075" spans="1:5" s="324" customFormat="1">
      <c r="A1075" s="332">
        <v>13</v>
      </c>
      <c r="B1075" s="325" t="s">
        <v>61</v>
      </c>
      <c r="C1075" s="499" t="s">
        <v>435</v>
      </c>
      <c r="D1075" s="328" t="s">
        <v>92</v>
      </c>
      <c r="E1075" s="543">
        <v>1</v>
      </c>
    </row>
    <row r="1076" spans="1:5" s="324" customFormat="1" ht="25.5">
      <c r="A1076" s="332">
        <v>14</v>
      </c>
      <c r="B1076" s="325" t="s">
        <v>61</v>
      </c>
      <c r="C1076" s="331" t="s">
        <v>468</v>
      </c>
      <c r="D1076" s="328" t="s">
        <v>109</v>
      </c>
      <c r="E1076" s="543">
        <v>1</v>
      </c>
    </row>
    <row r="1077" spans="1:5" s="324" customFormat="1" ht="25.5">
      <c r="A1077" s="332">
        <v>15</v>
      </c>
      <c r="B1077" s="325" t="s">
        <v>61</v>
      </c>
      <c r="C1077" s="333" t="s">
        <v>452</v>
      </c>
      <c r="D1077" s="334" t="s">
        <v>109</v>
      </c>
      <c r="E1077" s="520">
        <v>1</v>
      </c>
    </row>
    <row r="1078" spans="1:5" s="324" customFormat="1">
      <c r="A1078" s="332">
        <v>16</v>
      </c>
      <c r="B1078" s="325" t="s">
        <v>61</v>
      </c>
      <c r="C1078" s="330" t="s">
        <v>469</v>
      </c>
      <c r="D1078" s="334" t="s">
        <v>97</v>
      </c>
      <c r="E1078" s="543">
        <v>1</v>
      </c>
    </row>
    <row r="1079" spans="1:5" s="324" customFormat="1">
      <c r="A1079" s="332">
        <v>17</v>
      </c>
      <c r="B1079" s="325" t="s">
        <v>61</v>
      </c>
      <c r="C1079" s="444" t="s">
        <v>453</v>
      </c>
      <c r="D1079" s="334" t="s">
        <v>109</v>
      </c>
      <c r="E1079" s="521">
        <v>1</v>
      </c>
    </row>
    <row r="1080" spans="1:5" s="324" customFormat="1" ht="14.25" customHeight="1">
      <c r="A1080" s="332">
        <v>18</v>
      </c>
      <c r="B1080" s="325" t="s">
        <v>61</v>
      </c>
      <c r="C1080" s="333" t="s">
        <v>454</v>
      </c>
      <c r="D1080" s="334" t="s">
        <v>109</v>
      </c>
      <c r="E1080" s="520">
        <v>1</v>
      </c>
    </row>
    <row r="1081" spans="1:5" s="324" customFormat="1" ht="14.25" customHeight="1">
      <c r="A1081" s="332">
        <v>19</v>
      </c>
      <c r="B1081" s="325" t="s">
        <v>61</v>
      </c>
      <c r="C1081" s="333" t="s">
        <v>455</v>
      </c>
      <c r="D1081" s="334" t="s">
        <v>109</v>
      </c>
      <c r="E1081" s="520">
        <v>1</v>
      </c>
    </row>
    <row r="1082" spans="1:5" s="324" customFormat="1" ht="14.25" customHeight="1">
      <c r="A1082" s="332">
        <v>20</v>
      </c>
      <c r="B1082" s="325" t="s">
        <v>61</v>
      </c>
      <c r="C1082" s="333" t="s">
        <v>456</v>
      </c>
      <c r="D1082" s="334" t="s">
        <v>109</v>
      </c>
      <c r="E1082" s="520">
        <v>1</v>
      </c>
    </row>
    <row r="1083" spans="1:5" s="324" customFormat="1" ht="14.25" customHeight="1">
      <c r="A1083" s="332">
        <v>21</v>
      </c>
      <c r="B1083" s="325" t="s">
        <v>61</v>
      </c>
      <c r="C1083" s="333" t="s">
        <v>457</v>
      </c>
      <c r="D1083" s="334" t="s">
        <v>109</v>
      </c>
      <c r="E1083" s="520">
        <v>1</v>
      </c>
    </row>
    <row r="1084" spans="1:5" ht="14.25" customHeight="1" thickBot="1">
      <c r="A1084" s="45"/>
      <c r="B1084" s="46"/>
      <c r="C1084" s="47"/>
      <c r="D1084" s="48"/>
      <c r="E1084" s="509"/>
    </row>
    <row r="1085" spans="1:5" ht="13.5" thickBot="1">
      <c r="A1085" s="124"/>
      <c r="B1085" s="125"/>
      <c r="C1085" s="725" t="s">
        <v>65</v>
      </c>
      <c r="D1085" s="726"/>
      <c r="E1085" s="755"/>
    </row>
    <row r="1086" spans="1:5" s="33" customFormat="1" ht="13.5" customHeight="1">
      <c r="A1086" s="602"/>
      <c r="B1086" s="606"/>
      <c r="C1086" s="606"/>
      <c r="D1086" s="606"/>
      <c r="E1086" s="606"/>
    </row>
    <row r="1087" spans="1:5" s="33" customFormat="1" ht="13.5" customHeight="1">
      <c r="A1087" s="602"/>
      <c r="B1087" s="606"/>
      <c r="C1087" s="606"/>
      <c r="D1087" s="606"/>
      <c r="E1087" s="606"/>
    </row>
    <row r="1088" spans="1:5" s="33" customFormat="1" ht="12.75" customHeight="1">
      <c r="C1088" s="715" t="s">
        <v>1053</v>
      </c>
      <c r="D1088" s="715"/>
      <c r="E1088" s="715"/>
    </row>
    <row r="1089" spans="1:5" s="33" customFormat="1" ht="12.75" customHeight="1">
      <c r="C1089" s="712" t="s">
        <v>471</v>
      </c>
      <c r="D1089" s="712"/>
      <c r="E1089" s="712"/>
    </row>
    <row r="1090" spans="1:5" s="33" customFormat="1" ht="12.75" customHeight="1">
      <c r="C1090" s="713" t="s">
        <v>18</v>
      </c>
      <c r="D1090" s="713"/>
      <c r="E1090" s="713"/>
    </row>
    <row r="1091" spans="1:5" s="33" customFormat="1" ht="12.75" customHeight="1">
      <c r="C1091" s="603"/>
      <c r="D1091" s="603"/>
      <c r="E1091" s="603"/>
    </row>
    <row r="1092" spans="1:5" ht="13.5" thickBot="1">
      <c r="A1092" s="37"/>
      <c r="B1092" s="37"/>
      <c r="C1092" s="37"/>
      <c r="D1092" s="37"/>
      <c r="E1092" s="37"/>
    </row>
    <row r="1093" spans="1:5" s="11" customFormat="1" ht="13.5" customHeight="1">
      <c r="A1093" s="718" t="s">
        <v>1</v>
      </c>
      <c r="B1093" s="718" t="s">
        <v>29</v>
      </c>
      <c r="C1093" s="720" t="s">
        <v>30</v>
      </c>
      <c r="D1093" s="718" t="s">
        <v>31</v>
      </c>
      <c r="E1093" s="718" t="s">
        <v>32</v>
      </c>
    </row>
    <row r="1094" spans="1:5" s="11" customFormat="1" ht="69.75" customHeight="1" thickBot="1">
      <c r="A1094" s="719"/>
      <c r="B1094" s="719"/>
      <c r="C1094" s="721"/>
      <c r="D1094" s="719"/>
      <c r="E1094" s="719"/>
    </row>
    <row r="1095" spans="1:5" s="11" customFormat="1" ht="13.5" thickBot="1">
      <c r="A1095" s="14" t="s">
        <v>37</v>
      </c>
      <c r="B1095" s="15" t="s">
        <v>38</v>
      </c>
      <c r="C1095" s="16">
        <v>3</v>
      </c>
      <c r="D1095" s="17">
        <v>4</v>
      </c>
      <c r="E1095" s="504">
        <v>5</v>
      </c>
    </row>
    <row r="1096" spans="1:5" s="355" customFormat="1" ht="15.75" customHeight="1">
      <c r="A1096" s="343"/>
      <c r="B1096" s="353"/>
      <c r="C1096" s="345" t="s">
        <v>472</v>
      </c>
      <c r="D1096" s="344"/>
      <c r="E1096" s="546"/>
    </row>
    <row r="1097" spans="1:5" s="355" customFormat="1" ht="38.25">
      <c r="A1097" s="326">
        <v>1</v>
      </c>
      <c r="B1097" s="325" t="s">
        <v>61</v>
      </c>
      <c r="C1097" s="333" t="s">
        <v>473</v>
      </c>
      <c r="D1097" s="334" t="s">
        <v>92</v>
      </c>
      <c r="E1097" s="520">
        <v>16</v>
      </c>
    </row>
    <row r="1098" spans="1:5" s="355" customFormat="1" ht="38.25">
      <c r="A1098" s="326">
        <v>2</v>
      </c>
      <c r="B1098" s="325" t="s">
        <v>61</v>
      </c>
      <c r="C1098" s="333" t="s">
        <v>474</v>
      </c>
      <c r="D1098" s="334" t="s">
        <v>92</v>
      </c>
      <c r="E1098" s="520">
        <v>35</v>
      </c>
    </row>
    <row r="1099" spans="1:5" s="355" customFormat="1">
      <c r="A1099" s="326">
        <v>3</v>
      </c>
      <c r="B1099" s="325" t="s">
        <v>61</v>
      </c>
      <c r="C1099" s="333" t="s">
        <v>475</v>
      </c>
      <c r="D1099" s="334" t="s">
        <v>97</v>
      </c>
      <c r="E1099" s="520">
        <v>1</v>
      </c>
    </row>
    <row r="1100" spans="1:5" s="355" customFormat="1" ht="25.5">
      <c r="A1100" s="326">
        <v>4</v>
      </c>
      <c r="B1100" s="325" t="s">
        <v>61</v>
      </c>
      <c r="C1100" s="499" t="s">
        <v>476</v>
      </c>
      <c r="D1100" s="334" t="s">
        <v>92</v>
      </c>
      <c r="E1100" s="520">
        <v>2</v>
      </c>
    </row>
    <row r="1101" spans="1:5" s="355" customFormat="1" ht="25.5">
      <c r="A1101" s="326">
        <v>5</v>
      </c>
      <c r="B1101" s="325" t="s">
        <v>61</v>
      </c>
      <c r="C1101" s="333" t="s">
        <v>477</v>
      </c>
      <c r="D1101" s="334" t="s">
        <v>97</v>
      </c>
      <c r="E1101" s="520">
        <v>1</v>
      </c>
    </row>
    <row r="1102" spans="1:5" s="355" customFormat="1" ht="38.25">
      <c r="A1102" s="326">
        <v>6</v>
      </c>
      <c r="B1102" s="325" t="s">
        <v>61</v>
      </c>
      <c r="C1102" s="333" t="s">
        <v>478</v>
      </c>
      <c r="D1102" s="334" t="s">
        <v>97</v>
      </c>
      <c r="E1102" s="520">
        <v>3</v>
      </c>
    </row>
    <row r="1103" spans="1:5" s="355" customFormat="1" ht="38.25">
      <c r="A1103" s="326">
        <v>7</v>
      </c>
      <c r="B1103" s="325" t="s">
        <v>61</v>
      </c>
      <c r="C1103" s="331" t="s">
        <v>479</v>
      </c>
      <c r="D1103" s="334" t="s">
        <v>109</v>
      </c>
      <c r="E1103" s="520">
        <v>2</v>
      </c>
    </row>
    <row r="1104" spans="1:5" s="355" customFormat="1" ht="25.5">
      <c r="A1104" s="326">
        <v>8</v>
      </c>
      <c r="B1104" s="325" t="s">
        <v>61</v>
      </c>
      <c r="C1104" s="333" t="s">
        <v>480</v>
      </c>
      <c r="D1104" s="334" t="s">
        <v>109</v>
      </c>
      <c r="E1104" s="520">
        <v>1</v>
      </c>
    </row>
    <row r="1105" spans="1:5" s="355" customFormat="1" ht="16.5" customHeight="1">
      <c r="A1105" s="326">
        <v>9</v>
      </c>
      <c r="B1105" s="325" t="s">
        <v>61</v>
      </c>
      <c r="C1105" s="333" t="s">
        <v>481</v>
      </c>
      <c r="D1105" s="334" t="s">
        <v>109</v>
      </c>
      <c r="E1105" s="520">
        <v>1</v>
      </c>
    </row>
    <row r="1106" spans="1:5" s="355" customFormat="1" ht="16.5" customHeight="1">
      <c r="A1106" s="326">
        <v>10</v>
      </c>
      <c r="B1106" s="325" t="s">
        <v>61</v>
      </c>
      <c r="C1106" s="333" t="s">
        <v>451</v>
      </c>
      <c r="D1106" s="334" t="s">
        <v>109</v>
      </c>
      <c r="E1106" s="521">
        <v>1</v>
      </c>
    </row>
    <row r="1107" spans="1:5" s="355" customFormat="1" ht="31.5" customHeight="1">
      <c r="A1107" s="326">
        <v>11</v>
      </c>
      <c r="B1107" s="325" t="s">
        <v>61</v>
      </c>
      <c r="C1107" s="359" t="s">
        <v>453</v>
      </c>
      <c r="D1107" s="334" t="s">
        <v>109</v>
      </c>
      <c r="E1107" s="521">
        <v>1</v>
      </c>
    </row>
    <row r="1108" spans="1:5" s="355" customFormat="1" ht="25.5">
      <c r="A1108" s="326">
        <v>12</v>
      </c>
      <c r="B1108" s="325" t="s">
        <v>61</v>
      </c>
      <c r="C1108" s="333" t="s">
        <v>482</v>
      </c>
      <c r="D1108" s="334" t="s">
        <v>109</v>
      </c>
      <c r="E1108" s="520">
        <v>1</v>
      </c>
    </row>
    <row r="1109" spans="1:5" s="355" customFormat="1" ht="15.75" customHeight="1">
      <c r="A1109" s="326">
        <v>13</v>
      </c>
      <c r="B1109" s="325" t="s">
        <v>61</v>
      </c>
      <c r="C1109" s="333" t="s">
        <v>454</v>
      </c>
      <c r="D1109" s="334" t="s">
        <v>109</v>
      </c>
      <c r="E1109" s="520">
        <v>1</v>
      </c>
    </row>
    <row r="1110" spans="1:5" s="355" customFormat="1" ht="15.75" customHeight="1">
      <c r="A1110" s="326">
        <v>14</v>
      </c>
      <c r="B1110" s="325" t="s">
        <v>61</v>
      </c>
      <c r="C1110" s="333" t="s">
        <v>455</v>
      </c>
      <c r="D1110" s="334" t="s">
        <v>109</v>
      </c>
      <c r="E1110" s="520">
        <v>1</v>
      </c>
    </row>
    <row r="1111" spans="1:5" s="355" customFormat="1" ht="15.75" customHeight="1">
      <c r="A1111" s="326">
        <v>15</v>
      </c>
      <c r="B1111" s="325" t="s">
        <v>61</v>
      </c>
      <c r="C1111" s="333" t="s">
        <v>456</v>
      </c>
      <c r="D1111" s="334" t="s">
        <v>109</v>
      </c>
      <c r="E1111" s="520">
        <v>1</v>
      </c>
    </row>
    <row r="1112" spans="1:5" s="355" customFormat="1" ht="15.75" customHeight="1">
      <c r="A1112" s="326">
        <v>16</v>
      </c>
      <c r="B1112" s="325" t="s">
        <v>61</v>
      </c>
      <c r="C1112" s="333" t="s">
        <v>457</v>
      </c>
      <c r="D1112" s="334" t="s">
        <v>109</v>
      </c>
      <c r="E1112" s="520">
        <v>1</v>
      </c>
    </row>
    <row r="1113" spans="1:5" s="355" customFormat="1" ht="15.75" customHeight="1">
      <c r="A1113" s="350"/>
      <c r="B1113" s="325"/>
      <c r="C1113" s="341" t="s">
        <v>483</v>
      </c>
      <c r="D1113" s="340"/>
      <c r="E1113" s="544"/>
    </row>
    <row r="1114" spans="1:5" s="355" customFormat="1" ht="51">
      <c r="A1114" s="500">
        <v>1</v>
      </c>
      <c r="B1114" s="325" t="s">
        <v>61</v>
      </c>
      <c r="C1114" s="333" t="s">
        <v>484</v>
      </c>
      <c r="D1114" s="334" t="s">
        <v>97</v>
      </c>
      <c r="E1114" s="547">
        <v>1</v>
      </c>
    </row>
    <row r="1115" spans="1:5" s="355" customFormat="1" ht="51">
      <c r="A1115" s="500">
        <v>2</v>
      </c>
      <c r="B1115" s="325" t="s">
        <v>61</v>
      </c>
      <c r="C1115" s="333" t="s">
        <v>485</v>
      </c>
      <c r="D1115" s="334" t="s">
        <v>97</v>
      </c>
      <c r="E1115" s="547">
        <v>1</v>
      </c>
    </row>
    <row r="1116" spans="1:5" s="355" customFormat="1" ht="25.5">
      <c r="A1116" s="500">
        <v>3</v>
      </c>
      <c r="B1116" s="325" t="s">
        <v>61</v>
      </c>
      <c r="C1116" s="333" t="s">
        <v>486</v>
      </c>
      <c r="D1116" s="334" t="s">
        <v>97</v>
      </c>
      <c r="E1116" s="547">
        <v>1</v>
      </c>
    </row>
    <row r="1117" spans="1:5" s="355" customFormat="1" ht="42.75" customHeight="1">
      <c r="A1117" s="500">
        <v>4</v>
      </c>
      <c r="B1117" s="325" t="s">
        <v>61</v>
      </c>
      <c r="C1117" s="333" t="s">
        <v>487</v>
      </c>
      <c r="D1117" s="334" t="s">
        <v>97</v>
      </c>
      <c r="E1117" s="547">
        <v>1</v>
      </c>
    </row>
    <row r="1118" spans="1:5" s="355" customFormat="1" ht="63.75">
      <c r="A1118" s="500">
        <v>5</v>
      </c>
      <c r="B1118" s="325" t="s">
        <v>61</v>
      </c>
      <c r="C1118" s="333" t="s">
        <v>488</v>
      </c>
      <c r="D1118" s="334" t="s">
        <v>97</v>
      </c>
      <c r="E1118" s="547">
        <v>1</v>
      </c>
    </row>
    <row r="1119" spans="1:5" s="355" customFormat="1" ht="38.25">
      <c r="A1119" s="500">
        <v>6</v>
      </c>
      <c r="B1119" s="325" t="s">
        <v>61</v>
      </c>
      <c r="C1119" s="333" t="s">
        <v>489</v>
      </c>
      <c r="D1119" s="334" t="s">
        <v>97</v>
      </c>
      <c r="E1119" s="547">
        <v>1</v>
      </c>
    </row>
    <row r="1120" spans="1:5" s="355" customFormat="1" ht="38.25">
      <c r="A1120" s="500">
        <v>7</v>
      </c>
      <c r="B1120" s="325" t="s">
        <v>61</v>
      </c>
      <c r="C1120" s="333" t="s">
        <v>490</v>
      </c>
      <c r="D1120" s="334" t="s">
        <v>97</v>
      </c>
      <c r="E1120" s="547">
        <v>1</v>
      </c>
    </row>
    <row r="1121" spans="1:5" s="355" customFormat="1" ht="42.75" customHeight="1">
      <c r="A1121" s="500">
        <v>8</v>
      </c>
      <c r="B1121" s="325" t="s">
        <v>61</v>
      </c>
      <c r="C1121" s="333" t="s">
        <v>491</v>
      </c>
      <c r="D1121" s="334" t="s">
        <v>97</v>
      </c>
      <c r="E1121" s="547">
        <v>1</v>
      </c>
    </row>
    <row r="1122" spans="1:5" s="355" customFormat="1" ht="64.5" customHeight="1">
      <c r="A1122" s="500">
        <v>9</v>
      </c>
      <c r="B1122" s="325" t="s">
        <v>61</v>
      </c>
      <c r="C1122" s="333" t="s">
        <v>492</v>
      </c>
      <c r="D1122" s="334" t="s">
        <v>97</v>
      </c>
      <c r="E1122" s="547">
        <v>1</v>
      </c>
    </row>
    <row r="1123" spans="1:5" s="355" customFormat="1" ht="25.5">
      <c r="A1123" s="500">
        <v>10</v>
      </c>
      <c r="B1123" s="325" t="s">
        <v>61</v>
      </c>
      <c r="C1123" s="333" t="s">
        <v>493</v>
      </c>
      <c r="D1123" s="334" t="s">
        <v>97</v>
      </c>
      <c r="E1123" s="547">
        <v>1</v>
      </c>
    </row>
    <row r="1124" spans="1:5" s="355" customFormat="1" ht="38.25">
      <c r="A1124" s="500">
        <v>11</v>
      </c>
      <c r="B1124" s="325" t="s">
        <v>61</v>
      </c>
      <c r="C1124" s="333" t="s">
        <v>494</v>
      </c>
      <c r="D1124" s="334" t="s">
        <v>97</v>
      </c>
      <c r="E1124" s="547">
        <v>1</v>
      </c>
    </row>
    <row r="1125" spans="1:5" s="355" customFormat="1" ht="25.5">
      <c r="A1125" s="500">
        <v>12</v>
      </c>
      <c r="B1125" s="325" t="s">
        <v>61</v>
      </c>
      <c r="C1125" s="333" t="s">
        <v>495</v>
      </c>
      <c r="D1125" s="334" t="s">
        <v>97</v>
      </c>
      <c r="E1125" s="547">
        <v>1</v>
      </c>
    </row>
    <row r="1126" spans="1:5" s="355" customFormat="1" ht="25.5">
      <c r="A1126" s="500">
        <v>13</v>
      </c>
      <c r="B1126" s="325" t="s">
        <v>61</v>
      </c>
      <c r="C1126" s="333" t="s">
        <v>496</v>
      </c>
      <c r="D1126" s="334" t="s">
        <v>97</v>
      </c>
      <c r="E1126" s="547">
        <v>1</v>
      </c>
    </row>
    <row r="1127" spans="1:5" s="355" customFormat="1" ht="25.5">
      <c r="A1127" s="500">
        <v>14</v>
      </c>
      <c r="B1127" s="325" t="s">
        <v>61</v>
      </c>
      <c r="C1127" s="356" t="s">
        <v>497</v>
      </c>
      <c r="D1127" s="334" t="s">
        <v>97</v>
      </c>
      <c r="E1127" s="547">
        <v>1</v>
      </c>
    </row>
    <row r="1128" spans="1:5" s="357" customFormat="1" ht="36.75" customHeight="1">
      <c r="A1128" s="500">
        <v>15</v>
      </c>
      <c r="B1128" s="325" t="s">
        <v>61</v>
      </c>
      <c r="C1128" s="333" t="s">
        <v>498</v>
      </c>
      <c r="D1128" s="334" t="s">
        <v>97</v>
      </c>
      <c r="E1128" s="547">
        <v>1</v>
      </c>
    </row>
    <row r="1129" spans="1:5" s="357" customFormat="1" ht="38.25">
      <c r="A1129" s="500">
        <v>16</v>
      </c>
      <c r="B1129" s="325" t="s">
        <v>61</v>
      </c>
      <c r="C1129" s="333" t="s">
        <v>499</v>
      </c>
      <c r="D1129" s="334" t="s">
        <v>97</v>
      </c>
      <c r="E1129" s="547">
        <v>1</v>
      </c>
    </row>
    <row r="1130" spans="1:5" s="357" customFormat="1" ht="27" customHeight="1">
      <c r="A1130" s="500">
        <v>17</v>
      </c>
      <c r="B1130" s="325" t="s">
        <v>61</v>
      </c>
      <c r="C1130" s="333" t="s">
        <v>500</v>
      </c>
      <c r="D1130" s="334" t="s">
        <v>97</v>
      </c>
      <c r="E1130" s="547">
        <v>1</v>
      </c>
    </row>
    <row r="1131" spans="1:5" s="357" customFormat="1" ht="66" customHeight="1">
      <c r="A1131" s="500">
        <v>18</v>
      </c>
      <c r="B1131" s="325" t="s">
        <v>61</v>
      </c>
      <c r="C1131" s="230" t="s">
        <v>501</v>
      </c>
      <c r="D1131" s="334" t="s">
        <v>97</v>
      </c>
      <c r="E1131" s="547">
        <v>1</v>
      </c>
    </row>
    <row r="1132" spans="1:5" s="357" customFormat="1" ht="38.25">
      <c r="A1132" s="500">
        <v>19</v>
      </c>
      <c r="B1132" s="325" t="s">
        <v>61</v>
      </c>
      <c r="C1132" s="230" t="s">
        <v>502</v>
      </c>
      <c r="D1132" s="334" t="s">
        <v>97</v>
      </c>
      <c r="E1132" s="547">
        <v>1</v>
      </c>
    </row>
    <row r="1133" spans="1:5" s="357" customFormat="1" ht="29.25" customHeight="1">
      <c r="A1133" s="500">
        <v>20</v>
      </c>
      <c r="B1133" s="325" t="s">
        <v>61</v>
      </c>
      <c r="C1133" s="230" t="s">
        <v>503</v>
      </c>
      <c r="D1133" s="334" t="s">
        <v>97</v>
      </c>
      <c r="E1133" s="547">
        <v>1</v>
      </c>
    </row>
    <row r="1134" spans="1:5" s="355" customFormat="1" ht="29.25" customHeight="1">
      <c r="A1134" s="500">
        <v>21</v>
      </c>
      <c r="B1134" s="325" t="s">
        <v>61</v>
      </c>
      <c r="C1134" s="333" t="s">
        <v>495</v>
      </c>
      <c r="D1134" s="334" t="s">
        <v>97</v>
      </c>
      <c r="E1134" s="521">
        <v>1</v>
      </c>
    </row>
    <row r="1135" spans="1:5" s="355" customFormat="1" ht="29.25" customHeight="1">
      <c r="A1135" s="500">
        <v>22</v>
      </c>
      <c r="B1135" s="325" t="s">
        <v>61</v>
      </c>
      <c r="C1135" s="333" t="s">
        <v>496</v>
      </c>
      <c r="D1135" s="334" t="s">
        <v>97</v>
      </c>
      <c r="E1135" s="521">
        <v>1</v>
      </c>
    </row>
    <row r="1136" spans="1:5" s="355" customFormat="1" ht="29.25" customHeight="1">
      <c r="A1136" s="500">
        <v>23</v>
      </c>
      <c r="B1136" s="325" t="s">
        <v>61</v>
      </c>
      <c r="C1136" s="356" t="s">
        <v>497</v>
      </c>
      <c r="D1136" s="334" t="s">
        <v>97</v>
      </c>
      <c r="E1136" s="520">
        <v>1</v>
      </c>
    </row>
    <row r="1137" spans="1:5" s="355" customFormat="1" ht="63.75">
      <c r="A1137" s="500">
        <v>24</v>
      </c>
      <c r="B1137" s="325" t="s">
        <v>61</v>
      </c>
      <c r="C1137" s="356" t="s">
        <v>504</v>
      </c>
      <c r="D1137" s="334" t="s">
        <v>97</v>
      </c>
      <c r="E1137" s="520">
        <v>1</v>
      </c>
    </row>
    <row r="1138" spans="1:5" s="355" customFormat="1" ht="51">
      <c r="A1138" s="500">
        <v>25</v>
      </c>
      <c r="B1138" s="325" t="s">
        <v>61</v>
      </c>
      <c r="C1138" s="356" t="s">
        <v>505</v>
      </c>
      <c r="D1138" s="334" t="s">
        <v>97</v>
      </c>
      <c r="E1138" s="520">
        <v>1</v>
      </c>
    </row>
    <row r="1139" spans="1:5" s="355" customFormat="1" ht="38.25">
      <c r="A1139" s="500">
        <v>26</v>
      </c>
      <c r="B1139" s="325" t="s">
        <v>61</v>
      </c>
      <c r="C1139" s="356" t="s">
        <v>506</v>
      </c>
      <c r="D1139" s="334" t="s">
        <v>97</v>
      </c>
      <c r="E1139" s="520">
        <v>1</v>
      </c>
    </row>
    <row r="1140" spans="1:5" s="355" customFormat="1">
      <c r="A1140" s="500">
        <v>27</v>
      </c>
      <c r="B1140" s="325" t="s">
        <v>61</v>
      </c>
      <c r="C1140" s="358" t="s">
        <v>507</v>
      </c>
      <c r="D1140" s="334" t="s">
        <v>97</v>
      </c>
      <c r="E1140" s="520">
        <v>2</v>
      </c>
    </row>
    <row r="1141" spans="1:5" s="355" customFormat="1">
      <c r="A1141" s="500">
        <v>28</v>
      </c>
      <c r="B1141" s="325" t="s">
        <v>61</v>
      </c>
      <c r="C1141" s="359" t="s">
        <v>508</v>
      </c>
      <c r="D1141" s="334" t="s">
        <v>109</v>
      </c>
      <c r="E1141" s="521">
        <v>1</v>
      </c>
    </row>
    <row r="1142" spans="1:5" ht="14.25" customHeight="1" thickBot="1">
      <c r="A1142" s="45"/>
      <c r="B1142" s="46"/>
      <c r="C1142" s="47"/>
      <c r="D1142" s="48"/>
      <c r="E1142" s="509"/>
    </row>
    <row r="1143" spans="1:5" ht="13.5" thickBot="1">
      <c r="A1143" s="124"/>
      <c r="B1143" s="125"/>
      <c r="C1143" s="725" t="s">
        <v>65</v>
      </c>
      <c r="D1143" s="726"/>
      <c r="E1143" s="755"/>
    </row>
    <row r="1144" spans="1:5" s="33" customFormat="1" ht="13.5" customHeight="1">
      <c r="A1144" s="602"/>
      <c r="B1144" s="606"/>
      <c r="C1144" s="606"/>
      <c r="D1144" s="606"/>
      <c r="E1144" s="606"/>
    </row>
    <row r="1145" spans="1:5" s="33" customFormat="1" ht="13.5" customHeight="1">
      <c r="A1145" s="602"/>
      <c r="B1145" s="606"/>
      <c r="C1145" s="606"/>
      <c r="D1145" s="606"/>
      <c r="E1145" s="606"/>
    </row>
    <row r="1146" spans="1:5" s="33" customFormat="1" ht="12.75" customHeight="1">
      <c r="C1146" s="715" t="s">
        <v>1054</v>
      </c>
      <c r="D1146" s="715"/>
      <c r="E1146" s="715"/>
    </row>
    <row r="1147" spans="1:5" s="33" customFormat="1" ht="12.75" customHeight="1">
      <c r="C1147" s="712" t="s">
        <v>509</v>
      </c>
      <c r="D1147" s="712"/>
      <c r="E1147" s="712"/>
    </row>
    <row r="1148" spans="1:5" s="33" customFormat="1" ht="12.75" customHeight="1">
      <c r="C1148" s="713" t="s">
        <v>18</v>
      </c>
      <c r="D1148" s="713"/>
      <c r="E1148" s="713"/>
    </row>
    <row r="1149" spans="1:5" s="33" customFormat="1" ht="12.75" customHeight="1">
      <c r="C1149" s="603"/>
      <c r="D1149" s="603"/>
      <c r="E1149" s="603"/>
    </row>
    <row r="1150" spans="1:5" ht="13.5" thickBot="1">
      <c r="A1150" s="37"/>
      <c r="B1150" s="37"/>
      <c r="C1150" s="37"/>
      <c r="D1150" s="37"/>
      <c r="E1150" s="37"/>
    </row>
    <row r="1151" spans="1:5" s="11" customFormat="1" ht="13.5" customHeight="1">
      <c r="A1151" s="718" t="s">
        <v>1</v>
      </c>
      <c r="B1151" s="718" t="s">
        <v>29</v>
      </c>
      <c r="C1151" s="720" t="s">
        <v>30</v>
      </c>
      <c r="D1151" s="718" t="s">
        <v>31</v>
      </c>
      <c r="E1151" s="718" t="s">
        <v>32</v>
      </c>
    </row>
    <row r="1152" spans="1:5" s="11" customFormat="1" ht="42" customHeight="1" thickBot="1">
      <c r="A1152" s="719"/>
      <c r="B1152" s="719"/>
      <c r="C1152" s="721"/>
      <c r="D1152" s="719"/>
      <c r="E1152" s="719"/>
    </row>
    <row r="1153" spans="1:5" s="11" customFormat="1" ht="13.5" thickBot="1">
      <c r="A1153" s="14" t="s">
        <v>37</v>
      </c>
      <c r="B1153" s="15" t="s">
        <v>38</v>
      </c>
      <c r="C1153" s="16">
        <v>3</v>
      </c>
      <c r="D1153" s="17">
        <v>4</v>
      </c>
      <c r="E1153" s="504">
        <v>5</v>
      </c>
    </row>
    <row r="1154" spans="1:5" s="360" customFormat="1">
      <c r="A1154" s="382"/>
      <c r="B1154" s="383"/>
      <c r="C1154" s="384" t="s">
        <v>511</v>
      </c>
      <c r="D1154" s="383"/>
      <c r="E1154" s="548"/>
    </row>
    <row r="1155" spans="1:5" s="360" customFormat="1" ht="63.75">
      <c r="A1155" s="361" t="s">
        <v>37</v>
      </c>
      <c r="B1155" s="380" t="s">
        <v>61</v>
      </c>
      <c r="C1155" s="362" t="s">
        <v>512</v>
      </c>
      <c r="D1155" s="363" t="s">
        <v>92</v>
      </c>
      <c r="E1155" s="549">
        <v>2.2999999999999998</v>
      </c>
    </row>
    <row r="1156" spans="1:5" s="360" customFormat="1" ht="38.25">
      <c r="A1156" s="361" t="s">
        <v>38</v>
      </c>
      <c r="B1156" s="380"/>
      <c r="C1156" s="365" t="s">
        <v>513</v>
      </c>
      <c r="D1156" s="363" t="s">
        <v>92</v>
      </c>
      <c r="E1156" s="549">
        <v>2.2999999999999998</v>
      </c>
    </row>
    <row r="1157" spans="1:5" s="360" customFormat="1" ht="25.5">
      <c r="A1157" s="361" t="s">
        <v>514</v>
      </c>
      <c r="B1157" s="380"/>
      <c r="C1157" s="366" t="s">
        <v>515</v>
      </c>
      <c r="D1157" s="367" t="s">
        <v>165</v>
      </c>
      <c r="E1157" s="549">
        <v>1.6628999999999998</v>
      </c>
    </row>
    <row r="1158" spans="1:5" s="360" customFormat="1" ht="63.75">
      <c r="A1158" s="361" t="s">
        <v>516</v>
      </c>
      <c r="B1158" s="380" t="s">
        <v>61</v>
      </c>
      <c r="C1158" s="362" t="s">
        <v>517</v>
      </c>
      <c r="D1158" s="363" t="s">
        <v>92</v>
      </c>
      <c r="E1158" s="549">
        <v>38.200000000000003</v>
      </c>
    </row>
    <row r="1159" spans="1:5" s="360" customFormat="1" ht="38.25">
      <c r="A1159" s="361" t="s">
        <v>518</v>
      </c>
      <c r="B1159" s="380"/>
      <c r="C1159" s="365" t="s">
        <v>519</v>
      </c>
      <c r="D1159" s="363" t="s">
        <v>92</v>
      </c>
      <c r="E1159" s="549">
        <v>38.200000000000003</v>
      </c>
    </row>
    <row r="1160" spans="1:5" s="360" customFormat="1" ht="25.5">
      <c r="A1160" s="361" t="s">
        <v>520</v>
      </c>
      <c r="B1160" s="380"/>
      <c r="C1160" s="366" t="s">
        <v>515</v>
      </c>
      <c r="D1160" s="367" t="s">
        <v>165</v>
      </c>
      <c r="E1160" s="549">
        <v>28.650000000000002</v>
      </c>
    </row>
    <row r="1161" spans="1:5" s="360" customFormat="1" ht="26.25" customHeight="1">
      <c r="A1161" s="361" t="s">
        <v>521</v>
      </c>
      <c r="B1161" s="380" t="s">
        <v>61</v>
      </c>
      <c r="C1161" s="368" t="s">
        <v>522</v>
      </c>
      <c r="D1161" s="369" t="s">
        <v>97</v>
      </c>
      <c r="E1161" s="549">
        <v>1</v>
      </c>
    </row>
    <row r="1162" spans="1:5" s="360" customFormat="1" ht="52.5" customHeight="1">
      <c r="A1162" s="361" t="s">
        <v>523</v>
      </c>
      <c r="B1162" s="380" t="s">
        <v>61</v>
      </c>
      <c r="C1162" s="368" t="s">
        <v>524</v>
      </c>
      <c r="D1162" s="369" t="s">
        <v>109</v>
      </c>
      <c r="E1162" s="549">
        <v>1</v>
      </c>
    </row>
    <row r="1163" spans="1:5" s="360" customFormat="1" ht="26.25" customHeight="1">
      <c r="A1163" s="361" t="s">
        <v>525</v>
      </c>
      <c r="B1163" s="380" t="s">
        <v>61</v>
      </c>
      <c r="C1163" s="368" t="s">
        <v>526</v>
      </c>
      <c r="D1163" s="369" t="s">
        <v>97</v>
      </c>
      <c r="E1163" s="549">
        <v>1</v>
      </c>
    </row>
    <row r="1164" spans="1:5" s="360" customFormat="1" ht="39" customHeight="1">
      <c r="A1164" s="361" t="s">
        <v>527</v>
      </c>
      <c r="B1164" s="380" t="s">
        <v>61</v>
      </c>
      <c r="C1164" s="331" t="s">
        <v>557</v>
      </c>
      <c r="D1164" s="369" t="s">
        <v>92</v>
      </c>
      <c r="E1164" s="549">
        <v>40.5</v>
      </c>
    </row>
    <row r="1165" spans="1:5" s="360" customFormat="1" ht="26.25" customHeight="1">
      <c r="A1165" s="361" t="s">
        <v>528</v>
      </c>
      <c r="B1165" s="380" t="s">
        <v>61</v>
      </c>
      <c r="C1165" s="362" t="s">
        <v>529</v>
      </c>
      <c r="D1165" s="369" t="s">
        <v>92</v>
      </c>
      <c r="E1165" s="549">
        <v>40.5</v>
      </c>
    </row>
    <row r="1166" spans="1:5" s="360" customFormat="1" ht="36.75" customHeight="1">
      <c r="A1166" s="361" t="s">
        <v>530</v>
      </c>
      <c r="B1166" s="380" t="s">
        <v>61</v>
      </c>
      <c r="C1166" s="362" t="s">
        <v>531</v>
      </c>
      <c r="D1166" s="370" t="s">
        <v>92</v>
      </c>
      <c r="E1166" s="549">
        <v>40.5</v>
      </c>
    </row>
    <row r="1167" spans="1:5" s="360" customFormat="1" ht="40.5" customHeight="1">
      <c r="A1167" s="361" t="s">
        <v>532</v>
      </c>
      <c r="B1167" s="380" t="s">
        <v>61</v>
      </c>
      <c r="C1167" s="371" t="s">
        <v>533</v>
      </c>
      <c r="D1167" s="370" t="s">
        <v>165</v>
      </c>
      <c r="E1167" s="549">
        <v>121.5</v>
      </c>
    </row>
    <row r="1168" spans="1:5" s="360" customFormat="1" ht="32.25" customHeight="1">
      <c r="A1168" s="361" t="s">
        <v>534</v>
      </c>
      <c r="B1168" s="380" t="s">
        <v>61</v>
      </c>
      <c r="C1168" s="371" t="s">
        <v>535</v>
      </c>
      <c r="D1168" s="370" t="s">
        <v>92</v>
      </c>
      <c r="E1168" s="549">
        <v>40.5</v>
      </c>
    </row>
    <row r="1169" spans="1:5" s="360" customFormat="1">
      <c r="A1169" s="361" t="s">
        <v>536</v>
      </c>
      <c r="B1169" s="380" t="s">
        <v>61</v>
      </c>
      <c r="C1169" s="333" t="s">
        <v>537</v>
      </c>
      <c r="D1169" s="334" t="s">
        <v>174</v>
      </c>
      <c r="E1169" s="549">
        <v>1</v>
      </c>
    </row>
    <row r="1170" spans="1:5" s="360" customFormat="1" ht="15.75" customHeight="1">
      <c r="A1170" s="361" t="s">
        <v>538</v>
      </c>
      <c r="B1170" s="380"/>
      <c r="C1170" s="365" t="s">
        <v>539</v>
      </c>
      <c r="D1170" s="334" t="s">
        <v>92</v>
      </c>
      <c r="E1170" s="550">
        <v>4</v>
      </c>
    </row>
    <row r="1171" spans="1:5" s="360" customFormat="1" ht="15.75" customHeight="1">
      <c r="A1171" s="361" t="s">
        <v>540</v>
      </c>
      <c r="B1171" s="380" t="s">
        <v>61</v>
      </c>
      <c r="C1171" s="333" t="s">
        <v>541</v>
      </c>
      <c r="D1171" s="334" t="s">
        <v>174</v>
      </c>
      <c r="E1171" s="550">
        <v>1</v>
      </c>
    </row>
    <row r="1172" spans="1:5" s="360" customFormat="1" ht="15.75" customHeight="1">
      <c r="A1172" s="361" t="s">
        <v>542</v>
      </c>
      <c r="B1172" s="380" t="s">
        <v>61</v>
      </c>
      <c r="C1172" s="333" t="s">
        <v>543</v>
      </c>
      <c r="D1172" s="334" t="s">
        <v>174</v>
      </c>
      <c r="E1172" s="550">
        <v>1</v>
      </c>
    </row>
    <row r="1173" spans="1:5" s="360" customFormat="1" ht="15.75" customHeight="1">
      <c r="A1173" s="361" t="s">
        <v>544</v>
      </c>
      <c r="B1173" s="380" t="s">
        <v>61</v>
      </c>
      <c r="C1173" s="371" t="s">
        <v>545</v>
      </c>
      <c r="D1173" s="363" t="s">
        <v>174</v>
      </c>
      <c r="E1173" s="549">
        <v>1</v>
      </c>
    </row>
    <row r="1174" spans="1:5" s="360" customFormat="1" ht="15.75" customHeight="1">
      <c r="A1174" s="361" t="s">
        <v>546</v>
      </c>
      <c r="B1174" s="380" t="s">
        <v>61</v>
      </c>
      <c r="C1174" s="371" t="s">
        <v>547</v>
      </c>
      <c r="D1174" s="373" t="s">
        <v>92</v>
      </c>
      <c r="E1174" s="551">
        <v>40.5</v>
      </c>
    </row>
    <row r="1175" spans="1:5" s="360" customFormat="1" ht="30" customHeight="1">
      <c r="A1175" s="361" t="s">
        <v>548</v>
      </c>
      <c r="B1175" s="380" t="s">
        <v>61</v>
      </c>
      <c r="C1175" s="375" t="s">
        <v>549</v>
      </c>
      <c r="D1175" s="376" t="s">
        <v>92</v>
      </c>
      <c r="E1175" s="551">
        <v>40.5</v>
      </c>
    </row>
    <row r="1176" spans="1:5" s="360" customFormat="1" ht="39.75" customHeight="1">
      <c r="A1176" s="361" t="s">
        <v>550</v>
      </c>
      <c r="B1176" s="380" t="s">
        <v>61</v>
      </c>
      <c r="C1176" s="377" t="s">
        <v>551</v>
      </c>
      <c r="D1176" s="376" t="s">
        <v>109</v>
      </c>
      <c r="E1176" s="549">
        <v>1</v>
      </c>
    </row>
    <row r="1177" spans="1:5" s="360" customFormat="1" ht="24" customHeight="1">
      <c r="A1177" s="361" t="s">
        <v>552</v>
      </c>
      <c r="B1177" s="380" t="s">
        <v>61</v>
      </c>
      <c r="C1177" s="375" t="s">
        <v>553</v>
      </c>
      <c r="D1177" s="376" t="s">
        <v>109</v>
      </c>
      <c r="E1177" s="549">
        <v>1</v>
      </c>
    </row>
    <row r="1178" spans="1:5" s="360" customFormat="1" ht="25.5">
      <c r="A1178" s="385"/>
      <c r="B1178" s="380"/>
      <c r="C1178" s="381" t="s">
        <v>554</v>
      </c>
      <c r="D1178" s="379"/>
      <c r="E1178" s="552"/>
    </row>
    <row r="1179" spans="1:5" s="360" customFormat="1" ht="51">
      <c r="A1179" s="378">
        <v>1</v>
      </c>
      <c r="B1179" s="380" t="s">
        <v>61</v>
      </c>
      <c r="C1179" s="371" t="s">
        <v>555</v>
      </c>
      <c r="D1179" s="369" t="s">
        <v>165</v>
      </c>
      <c r="E1179" s="520">
        <v>91.187100000000001</v>
      </c>
    </row>
    <row r="1180" spans="1:5" s="360" customFormat="1" ht="26.25" customHeight="1">
      <c r="A1180" s="386">
        <v>2</v>
      </c>
      <c r="B1180" s="380" t="s">
        <v>61</v>
      </c>
      <c r="C1180" s="371" t="s">
        <v>556</v>
      </c>
      <c r="D1180" s="369" t="s">
        <v>125</v>
      </c>
      <c r="E1180" s="520">
        <v>65</v>
      </c>
    </row>
    <row r="1181" spans="1:5" s="360" customFormat="1" ht="14.25">
      <c r="A1181" s="397"/>
      <c r="B1181" s="395"/>
      <c r="C1181" s="445" t="s">
        <v>558</v>
      </c>
      <c r="D1181" s="395"/>
      <c r="E1181" s="553"/>
    </row>
    <row r="1182" spans="1:5" s="360" customFormat="1" ht="63.75">
      <c r="A1182" s="386">
        <v>1</v>
      </c>
      <c r="B1182" s="334" t="s">
        <v>61</v>
      </c>
      <c r="C1182" s="362" t="s">
        <v>559</v>
      </c>
      <c r="D1182" s="369" t="s">
        <v>92</v>
      </c>
      <c r="E1182" s="549">
        <v>14.8</v>
      </c>
    </row>
    <row r="1183" spans="1:5" s="360" customFormat="1" ht="42" customHeight="1">
      <c r="A1183" s="386">
        <v>2</v>
      </c>
      <c r="B1183" s="334"/>
      <c r="C1183" s="365" t="s">
        <v>560</v>
      </c>
      <c r="D1183" s="334" t="s">
        <v>92</v>
      </c>
      <c r="E1183" s="549">
        <v>14.8</v>
      </c>
    </row>
    <row r="1184" spans="1:5" s="360" customFormat="1" ht="25.5">
      <c r="A1184" s="386">
        <v>3</v>
      </c>
      <c r="B1184" s="334"/>
      <c r="C1184" s="366" t="s">
        <v>561</v>
      </c>
      <c r="D1184" s="369" t="s">
        <v>165</v>
      </c>
      <c r="E1184" s="550">
        <v>13.542000000000002</v>
      </c>
    </row>
    <row r="1185" spans="1:5" s="360" customFormat="1" ht="63.75">
      <c r="A1185" s="386">
        <v>4</v>
      </c>
      <c r="B1185" s="334" t="s">
        <v>61</v>
      </c>
      <c r="C1185" s="362" t="s">
        <v>562</v>
      </c>
      <c r="D1185" s="369" t="s">
        <v>92</v>
      </c>
      <c r="E1185" s="549">
        <v>75.8</v>
      </c>
    </row>
    <row r="1186" spans="1:5" s="360" customFormat="1" ht="42" customHeight="1">
      <c r="A1186" s="386">
        <v>5</v>
      </c>
      <c r="B1186" s="334"/>
      <c r="C1186" s="365" t="s">
        <v>563</v>
      </c>
      <c r="D1186" s="334" t="s">
        <v>92</v>
      </c>
      <c r="E1186" s="549">
        <v>75.8</v>
      </c>
    </row>
    <row r="1187" spans="1:5" s="360" customFormat="1" ht="25.5">
      <c r="A1187" s="386">
        <v>6</v>
      </c>
      <c r="B1187" s="334"/>
      <c r="C1187" s="366" t="s">
        <v>561</v>
      </c>
      <c r="D1187" s="369" t="s">
        <v>165</v>
      </c>
      <c r="E1187" s="550">
        <v>73.904999999999987</v>
      </c>
    </row>
    <row r="1188" spans="1:5" s="360" customFormat="1" ht="38.25">
      <c r="A1188" s="386">
        <v>7</v>
      </c>
      <c r="B1188" s="334" t="s">
        <v>61</v>
      </c>
      <c r="C1188" s="362" t="s">
        <v>564</v>
      </c>
      <c r="D1188" s="369" t="s">
        <v>109</v>
      </c>
      <c r="E1188" s="550">
        <v>7</v>
      </c>
    </row>
    <row r="1189" spans="1:5" s="360" customFormat="1" ht="25.5">
      <c r="A1189" s="386">
        <v>8</v>
      </c>
      <c r="B1189" s="334"/>
      <c r="C1189" s="365" t="s">
        <v>565</v>
      </c>
      <c r="D1189" s="369" t="s">
        <v>109</v>
      </c>
      <c r="E1189" s="550">
        <v>7</v>
      </c>
    </row>
    <row r="1190" spans="1:5" s="360" customFormat="1">
      <c r="A1190" s="386">
        <v>9</v>
      </c>
      <c r="B1190" s="334"/>
      <c r="C1190" s="365" t="s">
        <v>566</v>
      </c>
      <c r="D1190" s="334" t="s">
        <v>165</v>
      </c>
      <c r="E1190" s="550">
        <v>0.70000000000000007</v>
      </c>
    </row>
    <row r="1191" spans="1:5" s="360" customFormat="1">
      <c r="A1191" s="386">
        <v>10</v>
      </c>
      <c r="B1191" s="334"/>
      <c r="C1191" s="365" t="s">
        <v>567</v>
      </c>
      <c r="D1191" s="334" t="s">
        <v>165</v>
      </c>
      <c r="E1191" s="549">
        <v>0.63</v>
      </c>
    </row>
    <row r="1192" spans="1:5" s="360" customFormat="1" ht="38.25">
      <c r="A1192" s="386">
        <v>11</v>
      </c>
      <c r="B1192" s="334" t="s">
        <v>61</v>
      </c>
      <c r="C1192" s="362" t="s">
        <v>568</v>
      </c>
      <c r="D1192" s="369" t="s">
        <v>92</v>
      </c>
      <c r="E1192" s="549">
        <v>2.6</v>
      </c>
    </row>
    <row r="1193" spans="1:5" s="360" customFormat="1" ht="38.25">
      <c r="A1193" s="386">
        <v>12</v>
      </c>
      <c r="B1193" s="334" t="s">
        <v>61</v>
      </c>
      <c r="C1193" s="362" t="s">
        <v>569</v>
      </c>
      <c r="D1193" s="369" t="s">
        <v>92</v>
      </c>
      <c r="E1193" s="549">
        <v>21</v>
      </c>
    </row>
    <row r="1194" spans="1:5" s="360" customFormat="1" ht="38.25">
      <c r="A1194" s="386">
        <v>13</v>
      </c>
      <c r="B1194" s="334" t="s">
        <v>61</v>
      </c>
      <c r="C1194" s="362" t="s">
        <v>570</v>
      </c>
      <c r="D1194" s="369" t="s">
        <v>92</v>
      </c>
      <c r="E1194" s="549">
        <v>67</v>
      </c>
    </row>
    <row r="1195" spans="1:5" s="360" customFormat="1" ht="25.5">
      <c r="A1195" s="386">
        <v>14</v>
      </c>
      <c r="B1195" s="334" t="s">
        <v>61</v>
      </c>
      <c r="C1195" s="371" t="s">
        <v>571</v>
      </c>
      <c r="D1195" s="369" t="s">
        <v>92</v>
      </c>
      <c r="E1195" s="549">
        <v>67</v>
      </c>
    </row>
    <row r="1196" spans="1:5" s="360" customFormat="1" ht="38.25">
      <c r="A1196" s="386">
        <v>15</v>
      </c>
      <c r="B1196" s="334" t="s">
        <v>61</v>
      </c>
      <c r="C1196" s="371" t="s">
        <v>572</v>
      </c>
      <c r="D1196" s="369" t="s">
        <v>92</v>
      </c>
      <c r="E1196" s="549">
        <v>67</v>
      </c>
    </row>
    <row r="1197" spans="1:5" s="360" customFormat="1" ht="38.25">
      <c r="A1197" s="386">
        <v>16</v>
      </c>
      <c r="B1197" s="334" t="s">
        <v>61</v>
      </c>
      <c r="C1197" s="371" t="s">
        <v>533</v>
      </c>
      <c r="D1197" s="369" t="s">
        <v>165</v>
      </c>
      <c r="E1197" s="549">
        <v>252.15</v>
      </c>
    </row>
    <row r="1198" spans="1:5" s="360" customFormat="1" ht="25.5">
      <c r="A1198" s="386">
        <v>17</v>
      </c>
      <c r="B1198" s="334" t="s">
        <v>61</v>
      </c>
      <c r="C1198" s="371" t="s">
        <v>573</v>
      </c>
      <c r="D1198" s="369" t="s">
        <v>92</v>
      </c>
      <c r="E1198" s="549">
        <v>90.6</v>
      </c>
    </row>
    <row r="1199" spans="1:5" s="360" customFormat="1" ht="15.75" customHeight="1">
      <c r="A1199" s="386">
        <v>18</v>
      </c>
      <c r="B1199" s="334" t="s">
        <v>61</v>
      </c>
      <c r="C1199" s="362" t="s">
        <v>574</v>
      </c>
      <c r="D1199" s="334" t="s">
        <v>174</v>
      </c>
      <c r="E1199" s="550">
        <v>1</v>
      </c>
    </row>
    <row r="1200" spans="1:5" s="360" customFormat="1" ht="38.25">
      <c r="A1200" s="386">
        <v>19</v>
      </c>
      <c r="B1200" s="334" t="s">
        <v>61</v>
      </c>
      <c r="C1200" s="377" t="s">
        <v>575</v>
      </c>
      <c r="D1200" s="376" t="s">
        <v>109</v>
      </c>
      <c r="E1200" s="549">
        <v>1</v>
      </c>
    </row>
    <row r="1201" spans="1:5" s="360" customFormat="1" ht="41.25">
      <c r="A1201" s="386">
        <v>20</v>
      </c>
      <c r="B1201" s="334" t="s">
        <v>61</v>
      </c>
      <c r="C1201" s="362" t="s">
        <v>576</v>
      </c>
      <c r="D1201" s="369" t="s">
        <v>109</v>
      </c>
      <c r="E1201" s="550">
        <v>2</v>
      </c>
    </row>
    <row r="1202" spans="1:5" s="360" customFormat="1">
      <c r="A1202" s="386">
        <v>21</v>
      </c>
      <c r="B1202" s="334" t="s">
        <v>61</v>
      </c>
      <c r="C1202" s="333" t="s">
        <v>537</v>
      </c>
      <c r="D1202" s="334" t="s">
        <v>174</v>
      </c>
      <c r="E1202" s="549">
        <v>4</v>
      </c>
    </row>
    <row r="1203" spans="1:5" s="360" customFormat="1">
      <c r="A1203" s="386">
        <v>22</v>
      </c>
      <c r="B1203" s="334"/>
      <c r="C1203" s="365" t="s">
        <v>539</v>
      </c>
      <c r="D1203" s="334" t="s">
        <v>92</v>
      </c>
      <c r="E1203" s="550">
        <v>16</v>
      </c>
    </row>
    <row r="1204" spans="1:5" s="360" customFormat="1">
      <c r="A1204" s="386">
        <v>23</v>
      </c>
      <c r="B1204" s="334" t="s">
        <v>61</v>
      </c>
      <c r="C1204" s="333" t="s">
        <v>543</v>
      </c>
      <c r="D1204" s="334" t="s">
        <v>174</v>
      </c>
      <c r="E1204" s="550">
        <v>3</v>
      </c>
    </row>
    <row r="1205" spans="1:5" s="360" customFormat="1">
      <c r="A1205" s="386">
        <v>24</v>
      </c>
      <c r="B1205" s="334" t="s">
        <v>61</v>
      </c>
      <c r="C1205" s="333" t="s">
        <v>577</v>
      </c>
      <c r="D1205" s="334" t="s">
        <v>174</v>
      </c>
      <c r="E1205" s="550">
        <v>2</v>
      </c>
    </row>
    <row r="1206" spans="1:5" s="360" customFormat="1">
      <c r="A1206" s="386">
        <v>25</v>
      </c>
      <c r="B1206" s="334" t="s">
        <v>61</v>
      </c>
      <c r="C1206" s="333" t="s">
        <v>578</v>
      </c>
      <c r="D1206" s="334" t="s">
        <v>174</v>
      </c>
      <c r="E1206" s="550">
        <v>2</v>
      </c>
    </row>
    <row r="1207" spans="1:5" s="360" customFormat="1" ht="25.5">
      <c r="A1207" s="386">
        <v>26</v>
      </c>
      <c r="B1207" s="334" t="s">
        <v>61</v>
      </c>
      <c r="C1207" s="333" t="s">
        <v>579</v>
      </c>
      <c r="D1207" s="334" t="s">
        <v>174</v>
      </c>
      <c r="E1207" s="550">
        <v>6</v>
      </c>
    </row>
    <row r="1208" spans="1:5" s="360" customFormat="1" ht="25.5">
      <c r="A1208" s="386">
        <v>27</v>
      </c>
      <c r="B1208" s="334" t="s">
        <v>61</v>
      </c>
      <c r="C1208" s="377" t="s">
        <v>580</v>
      </c>
      <c r="D1208" s="334" t="s">
        <v>92</v>
      </c>
      <c r="E1208" s="550">
        <v>75.8</v>
      </c>
    </row>
    <row r="1209" spans="1:5" s="360" customFormat="1">
      <c r="A1209" s="386">
        <v>28</v>
      </c>
      <c r="B1209" s="334" t="s">
        <v>61</v>
      </c>
      <c r="C1209" s="377" t="s">
        <v>581</v>
      </c>
      <c r="D1209" s="334" t="s">
        <v>92</v>
      </c>
      <c r="E1209" s="550">
        <v>90.6</v>
      </c>
    </row>
    <row r="1210" spans="1:5" s="360" customFormat="1">
      <c r="A1210" s="386">
        <v>29</v>
      </c>
      <c r="B1210" s="334" t="s">
        <v>61</v>
      </c>
      <c r="C1210" s="377" t="s">
        <v>582</v>
      </c>
      <c r="D1210" s="334" t="s">
        <v>92</v>
      </c>
      <c r="E1210" s="550">
        <v>90.6</v>
      </c>
    </row>
    <row r="1211" spans="1:5" s="360" customFormat="1">
      <c r="A1211" s="386">
        <v>30</v>
      </c>
      <c r="B1211" s="334" t="s">
        <v>61</v>
      </c>
      <c r="C1211" s="377" t="s">
        <v>583</v>
      </c>
      <c r="D1211" s="334" t="s">
        <v>92</v>
      </c>
      <c r="E1211" s="550">
        <v>18</v>
      </c>
    </row>
    <row r="1212" spans="1:5" s="360" customFormat="1">
      <c r="A1212" s="386">
        <v>31</v>
      </c>
      <c r="B1212" s="334" t="s">
        <v>61</v>
      </c>
      <c r="C1212" s="377" t="s">
        <v>584</v>
      </c>
      <c r="D1212" s="334" t="s">
        <v>174</v>
      </c>
      <c r="E1212" s="550">
        <v>1</v>
      </c>
    </row>
    <row r="1213" spans="1:5" s="360" customFormat="1" ht="25.5">
      <c r="A1213" s="386">
        <v>32</v>
      </c>
      <c r="B1213" s="334" t="s">
        <v>61</v>
      </c>
      <c r="C1213" s="377" t="s">
        <v>585</v>
      </c>
      <c r="D1213" s="334" t="s">
        <v>109</v>
      </c>
      <c r="E1213" s="550">
        <v>1</v>
      </c>
    </row>
    <row r="1214" spans="1:5" s="360" customFormat="1">
      <c r="A1214" s="386">
        <v>33</v>
      </c>
      <c r="B1214" s="334" t="s">
        <v>61</v>
      </c>
      <c r="C1214" s="377" t="s">
        <v>586</v>
      </c>
      <c r="D1214" s="334" t="s">
        <v>109</v>
      </c>
      <c r="E1214" s="550">
        <v>1</v>
      </c>
    </row>
    <row r="1215" spans="1:5" s="360" customFormat="1" ht="28.5">
      <c r="A1215" s="397"/>
      <c r="B1215" s="334"/>
      <c r="C1215" s="341" t="s">
        <v>587</v>
      </c>
      <c r="D1215" s="395"/>
      <c r="E1215" s="553"/>
    </row>
    <row r="1216" spans="1:5" s="360" customFormat="1" ht="51">
      <c r="A1216" s="386" t="s">
        <v>37</v>
      </c>
      <c r="B1216" s="334" t="s">
        <v>61</v>
      </c>
      <c r="C1216" s="371" t="s">
        <v>555</v>
      </c>
      <c r="D1216" s="369" t="s">
        <v>165</v>
      </c>
      <c r="E1216" s="537">
        <v>164.70300000000003</v>
      </c>
    </row>
    <row r="1217" spans="1:5" s="360" customFormat="1" ht="25.5">
      <c r="A1217" s="386">
        <v>2</v>
      </c>
      <c r="B1217" s="334" t="s">
        <v>61</v>
      </c>
      <c r="C1217" s="371" t="s">
        <v>588</v>
      </c>
      <c r="D1217" s="369" t="s">
        <v>125</v>
      </c>
      <c r="E1217" s="537">
        <v>20</v>
      </c>
    </row>
    <row r="1218" spans="1:5" s="360" customFormat="1" ht="25.5">
      <c r="A1218" s="386">
        <v>3</v>
      </c>
      <c r="B1218" s="334" t="s">
        <v>61</v>
      </c>
      <c r="C1218" s="371" t="s">
        <v>556</v>
      </c>
      <c r="D1218" s="369" t="s">
        <v>125</v>
      </c>
      <c r="E1218" s="537">
        <v>45</v>
      </c>
    </row>
    <row r="1219" spans="1:5" s="360" customFormat="1" ht="14.25">
      <c r="A1219" s="397"/>
      <c r="B1219" s="395"/>
      <c r="C1219" s="445" t="s">
        <v>589</v>
      </c>
      <c r="D1219" s="395"/>
      <c r="E1219" s="553"/>
    </row>
    <row r="1220" spans="1:5" s="360" customFormat="1" ht="63.75">
      <c r="A1220" s="386">
        <v>1</v>
      </c>
      <c r="B1220" s="334" t="s">
        <v>61</v>
      </c>
      <c r="C1220" s="396" t="s">
        <v>590</v>
      </c>
      <c r="D1220" s="369" t="s">
        <v>92</v>
      </c>
      <c r="E1220" s="520">
        <v>20.700000000000003</v>
      </c>
    </row>
    <row r="1221" spans="1:5" s="360" customFormat="1" ht="38.25">
      <c r="A1221" s="386">
        <v>2</v>
      </c>
      <c r="B1221" s="334"/>
      <c r="C1221" s="365" t="s">
        <v>591</v>
      </c>
      <c r="D1221" s="334" t="s">
        <v>92</v>
      </c>
      <c r="E1221" s="520">
        <v>20.700000000000003</v>
      </c>
    </row>
    <row r="1222" spans="1:5" s="360" customFormat="1" ht="25.5">
      <c r="A1222" s="386">
        <v>3</v>
      </c>
      <c r="B1222" s="334"/>
      <c r="C1222" s="366" t="s">
        <v>561</v>
      </c>
      <c r="D1222" s="369" t="s">
        <v>165</v>
      </c>
      <c r="E1222" s="521">
        <v>18.940000000000001</v>
      </c>
    </row>
    <row r="1223" spans="1:5" s="360" customFormat="1" ht="63.75">
      <c r="A1223" s="386">
        <v>4</v>
      </c>
      <c r="B1223" s="334" t="s">
        <v>61</v>
      </c>
      <c r="C1223" s="396" t="s">
        <v>592</v>
      </c>
      <c r="D1223" s="369" t="s">
        <v>92</v>
      </c>
      <c r="E1223" s="520">
        <v>39.299999999999997</v>
      </c>
    </row>
    <row r="1224" spans="1:5" s="360" customFormat="1" ht="38.25">
      <c r="A1224" s="386">
        <v>5</v>
      </c>
      <c r="B1224" s="334"/>
      <c r="C1224" s="365" t="s">
        <v>593</v>
      </c>
      <c r="D1224" s="334" t="s">
        <v>92</v>
      </c>
      <c r="E1224" s="520">
        <v>39.299999999999997</v>
      </c>
    </row>
    <row r="1225" spans="1:5" s="360" customFormat="1" ht="25.5">
      <c r="A1225" s="386">
        <v>6</v>
      </c>
      <c r="B1225" s="334"/>
      <c r="C1225" s="366" t="s">
        <v>561</v>
      </c>
      <c r="D1225" s="369" t="s">
        <v>165</v>
      </c>
      <c r="E1225" s="521">
        <v>38.32</v>
      </c>
    </row>
    <row r="1226" spans="1:5" s="360" customFormat="1" ht="51">
      <c r="A1226" s="386">
        <v>7</v>
      </c>
      <c r="B1226" s="334" t="s">
        <v>61</v>
      </c>
      <c r="C1226" s="388" t="s">
        <v>594</v>
      </c>
      <c r="D1226" s="369" t="s">
        <v>109</v>
      </c>
      <c r="E1226" s="520">
        <v>1</v>
      </c>
    </row>
    <row r="1227" spans="1:5" s="360" customFormat="1" ht="51">
      <c r="A1227" s="386">
        <v>8</v>
      </c>
      <c r="B1227" s="334"/>
      <c r="C1227" s="365" t="s">
        <v>595</v>
      </c>
      <c r="D1227" s="334" t="s">
        <v>109</v>
      </c>
      <c r="E1227" s="521">
        <v>1</v>
      </c>
    </row>
    <row r="1228" spans="1:5" s="360" customFormat="1">
      <c r="A1228" s="386">
        <v>9</v>
      </c>
      <c r="B1228" s="334"/>
      <c r="C1228" s="365" t="s">
        <v>596</v>
      </c>
      <c r="D1228" s="369" t="s">
        <v>165</v>
      </c>
      <c r="E1228" s="521">
        <v>0.22500000000000001</v>
      </c>
    </row>
    <row r="1229" spans="1:5" s="360" customFormat="1">
      <c r="A1229" s="386">
        <v>10</v>
      </c>
      <c r="B1229" s="334"/>
      <c r="C1229" s="365" t="s">
        <v>567</v>
      </c>
      <c r="D1229" s="369" t="s">
        <v>165</v>
      </c>
      <c r="E1229" s="521">
        <v>0.15</v>
      </c>
    </row>
    <row r="1230" spans="1:5" s="360" customFormat="1">
      <c r="A1230" s="386">
        <v>11</v>
      </c>
      <c r="B1230" s="334"/>
      <c r="C1230" s="366" t="s">
        <v>597</v>
      </c>
      <c r="D1230" s="369" t="s">
        <v>97</v>
      </c>
      <c r="E1230" s="521">
        <v>3</v>
      </c>
    </row>
    <row r="1231" spans="1:5" s="360" customFormat="1">
      <c r="A1231" s="386">
        <v>12</v>
      </c>
      <c r="B1231" s="334"/>
      <c r="C1231" s="366" t="s">
        <v>598</v>
      </c>
      <c r="D1231" s="369" t="s">
        <v>97</v>
      </c>
      <c r="E1231" s="521">
        <v>1</v>
      </c>
    </row>
    <row r="1232" spans="1:5" s="360" customFormat="1" ht="38.25">
      <c r="A1232" s="386">
        <v>13</v>
      </c>
      <c r="B1232" s="334" t="s">
        <v>61</v>
      </c>
      <c r="C1232" s="362" t="s">
        <v>599</v>
      </c>
      <c r="D1232" s="369" t="s">
        <v>109</v>
      </c>
      <c r="E1232" s="521">
        <v>4</v>
      </c>
    </row>
    <row r="1233" spans="1:5" s="360" customFormat="1" ht="25.5">
      <c r="A1233" s="386">
        <v>14</v>
      </c>
      <c r="B1233" s="334"/>
      <c r="C1233" s="365" t="s">
        <v>600</v>
      </c>
      <c r="D1233" s="369" t="s">
        <v>109</v>
      </c>
      <c r="E1233" s="521">
        <v>4</v>
      </c>
    </row>
    <row r="1234" spans="1:5" s="360" customFormat="1">
      <c r="A1234" s="386">
        <v>15</v>
      </c>
      <c r="B1234" s="334"/>
      <c r="C1234" s="365" t="s">
        <v>566</v>
      </c>
      <c r="D1234" s="334" t="s">
        <v>165</v>
      </c>
      <c r="E1234" s="521">
        <v>0.4</v>
      </c>
    </row>
    <row r="1235" spans="1:5" s="360" customFormat="1">
      <c r="A1235" s="386">
        <v>16</v>
      </c>
      <c r="B1235" s="334"/>
      <c r="C1235" s="365" t="s">
        <v>567</v>
      </c>
      <c r="D1235" s="334" t="s">
        <v>165</v>
      </c>
      <c r="E1235" s="520">
        <v>0.36</v>
      </c>
    </row>
    <row r="1236" spans="1:5" s="360" customFormat="1" ht="30.75" customHeight="1">
      <c r="A1236" s="386">
        <v>17</v>
      </c>
      <c r="B1236" s="334" t="s">
        <v>61</v>
      </c>
      <c r="C1236" s="388" t="s">
        <v>601</v>
      </c>
      <c r="D1236" s="369" t="s">
        <v>109</v>
      </c>
      <c r="E1236" s="521">
        <v>5</v>
      </c>
    </row>
    <row r="1237" spans="1:5" s="360" customFormat="1" ht="30.75" customHeight="1">
      <c r="A1237" s="386">
        <v>18</v>
      </c>
      <c r="B1237" s="334" t="s">
        <v>61</v>
      </c>
      <c r="C1237" s="388" t="s">
        <v>985</v>
      </c>
      <c r="D1237" s="369" t="s">
        <v>109</v>
      </c>
      <c r="E1237" s="521">
        <v>4</v>
      </c>
    </row>
    <row r="1238" spans="1:5" s="360" customFormat="1" ht="38.25">
      <c r="A1238" s="386">
        <v>19</v>
      </c>
      <c r="B1238" s="334" t="s">
        <v>61</v>
      </c>
      <c r="C1238" s="362" t="s">
        <v>602</v>
      </c>
      <c r="D1238" s="389" t="s">
        <v>92</v>
      </c>
      <c r="E1238" s="554">
        <v>60</v>
      </c>
    </row>
    <row r="1239" spans="1:5" s="360" customFormat="1" ht="25.5">
      <c r="A1239" s="386">
        <v>20</v>
      </c>
      <c r="B1239" s="334" t="s">
        <v>61</v>
      </c>
      <c r="C1239" s="391" t="s">
        <v>603</v>
      </c>
      <c r="D1239" s="389" t="s">
        <v>92</v>
      </c>
      <c r="E1239" s="554">
        <v>60</v>
      </c>
    </row>
    <row r="1240" spans="1:5" s="360" customFormat="1" ht="38.25">
      <c r="A1240" s="386">
        <v>21</v>
      </c>
      <c r="B1240" s="334" t="s">
        <v>61</v>
      </c>
      <c r="C1240" s="391" t="s">
        <v>533</v>
      </c>
      <c r="D1240" s="389" t="s">
        <v>165</v>
      </c>
      <c r="E1240" s="554">
        <v>135</v>
      </c>
    </row>
    <row r="1241" spans="1:5" s="360" customFormat="1" ht="25.5">
      <c r="A1241" s="386">
        <v>22</v>
      </c>
      <c r="B1241" s="334" t="s">
        <v>61</v>
      </c>
      <c r="C1241" s="391" t="s">
        <v>604</v>
      </c>
      <c r="D1241" s="389" t="s">
        <v>92</v>
      </c>
      <c r="E1241" s="554">
        <v>60</v>
      </c>
    </row>
    <row r="1242" spans="1:5" s="360" customFormat="1">
      <c r="A1242" s="386">
        <v>23</v>
      </c>
      <c r="B1242" s="334" t="s">
        <v>61</v>
      </c>
      <c r="C1242" s="333" t="s">
        <v>537</v>
      </c>
      <c r="D1242" s="334" t="s">
        <v>174</v>
      </c>
      <c r="E1242" s="520">
        <v>1</v>
      </c>
    </row>
    <row r="1243" spans="1:5" s="360" customFormat="1">
      <c r="A1243" s="386">
        <v>24</v>
      </c>
      <c r="B1243" s="334"/>
      <c r="C1243" s="365" t="s">
        <v>539</v>
      </c>
      <c r="D1243" s="334" t="s">
        <v>92</v>
      </c>
      <c r="E1243" s="521">
        <v>4</v>
      </c>
    </row>
    <row r="1244" spans="1:5" s="360" customFormat="1" ht="25.5">
      <c r="A1244" s="386">
        <v>25</v>
      </c>
      <c r="B1244" s="334" t="s">
        <v>61</v>
      </c>
      <c r="C1244" s="333" t="s">
        <v>579</v>
      </c>
      <c r="D1244" s="334" t="s">
        <v>174</v>
      </c>
      <c r="E1244" s="521">
        <v>1</v>
      </c>
    </row>
    <row r="1245" spans="1:5" s="360" customFormat="1">
      <c r="A1245" s="386">
        <v>26</v>
      </c>
      <c r="B1245" s="334" t="s">
        <v>61</v>
      </c>
      <c r="C1245" s="333" t="s">
        <v>543</v>
      </c>
      <c r="D1245" s="334" t="s">
        <v>174</v>
      </c>
      <c r="E1245" s="521">
        <v>5</v>
      </c>
    </row>
    <row r="1246" spans="1:5" s="360" customFormat="1">
      <c r="A1246" s="386">
        <v>27</v>
      </c>
      <c r="B1246" s="334" t="s">
        <v>61</v>
      </c>
      <c r="C1246" s="333" t="s">
        <v>577</v>
      </c>
      <c r="D1246" s="334" t="s">
        <v>174</v>
      </c>
      <c r="E1246" s="521">
        <v>5</v>
      </c>
    </row>
    <row r="1247" spans="1:5" s="360" customFormat="1" ht="25.5">
      <c r="A1247" s="386">
        <v>28</v>
      </c>
      <c r="B1247" s="334" t="s">
        <v>61</v>
      </c>
      <c r="C1247" s="377" t="s">
        <v>580</v>
      </c>
      <c r="D1247" s="334" t="s">
        <v>92</v>
      </c>
      <c r="E1247" s="521">
        <v>39.299999999999997</v>
      </c>
    </row>
    <row r="1248" spans="1:5" s="360" customFormat="1">
      <c r="A1248" s="386">
        <v>29</v>
      </c>
      <c r="B1248" s="334" t="s">
        <v>61</v>
      </c>
      <c r="C1248" s="377" t="s">
        <v>581</v>
      </c>
      <c r="D1248" s="334" t="s">
        <v>92</v>
      </c>
      <c r="E1248" s="521">
        <v>60</v>
      </c>
    </row>
    <row r="1249" spans="1:5" s="360" customFormat="1">
      <c r="A1249" s="386">
        <v>30</v>
      </c>
      <c r="B1249" s="334" t="s">
        <v>61</v>
      </c>
      <c r="C1249" s="377" t="s">
        <v>582</v>
      </c>
      <c r="D1249" s="334" t="s">
        <v>92</v>
      </c>
      <c r="E1249" s="521">
        <v>60</v>
      </c>
    </row>
    <row r="1250" spans="1:5" s="360" customFormat="1" ht="25.5">
      <c r="A1250" s="386">
        <v>31</v>
      </c>
      <c r="B1250" s="334" t="s">
        <v>61</v>
      </c>
      <c r="C1250" s="377" t="s">
        <v>585</v>
      </c>
      <c r="D1250" s="334" t="s">
        <v>109</v>
      </c>
      <c r="E1250" s="521">
        <v>1</v>
      </c>
    </row>
    <row r="1251" spans="1:5" s="360" customFormat="1">
      <c r="A1251" s="386">
        <v>32</v>
      </c>
      <c r="B1251" s="334" t="s">
        <v>61</v>
      </c>
      <c r="C1251" s="377" t="s">
        <v>586</v>
      </c>
      <c r="D1251" s="334" t="s">
        <v>109</v>
      </c>
      <c r="E1251" s="521">
        <v>1</v>
      </c>
    </row>
    <row r="1252" spans="1:5" s="360" customFormat="1" ht="28.5">
      <c r="A1252" s="397"/>
      <c r="B1252" s="334"/>
      <c r="C1252" s="341" t="s">
        <v>605</v>
      </c>
      <c r="D1252" s="395"/>
      <c r="E1252" s="555"/>
    </row>
    <row r="1253" spans="1:5" s="360" customFormat="1">
      <c r="A1253" s="387">
        <v>1</v>
      </c>
      <c r="B1253" s="334" t="s">
        <v>61</v>
      </c>
      <c r="C1253" s="393" t="s">
        <v>606</v>
      </c>
      <c r="D1253" s="392" t="s">
        <v>165</v>
      </c>
      <c r="E1253" s="534">
        <v>150</v>
      </c>
    </row>
    <row r="1254" spans="1:5" s="360" customFormat="1" ht="25.5">
      <c r="A1254" s="387">
        <v>2</v>
      </c>
      <c r="B1254" s="334" t="s">
        <v>61</v>
      </c>
      <c r="C1254" s="388" t="s">
        <v>607</v>
      </c>
      <c r="D1254" s="392" t="s">
        <v>165</v>
      </c>
      <c r="E1254" s="534">
        <v>205</v>
      </c>
    </row>
    <row r="1255" spans="1:5" s="360" customFormat="1" ht="51">
      <c r="A1255" s="387">
        <v>3</v>
      </c>
      <c r="B1255" s="334" t="s">
        <v>61</v>
      </c>
      <c r="C1255" s="393" t="s">
        <v>710</v>
      </c>
      <c r="D1255" s="392" t="s">
        <v>97</v>
      </c>
      <c r="E1255" s="556">
        <v>192</v>
      </c>
    </row>
    <row r="1256" spans="1:5" s="360" customFormat="1" ht="51">
      <c r="A1256" s="387">
        <v>4</v>
      </c>
      <c r="B1256" s="334" t="s">
        <v>61</v>
      </c>
      <c r="C1256" s="393" t="s">
        <v>608</v>
      </c>
      <c r="D1256" s="392" t="s">
        <v>97</v>
      </c>
      <c r="E1256" s="534">
        <v>44</v>
      </c>
    </row>
    <row r="1257" spans="1:5" s="360" customFormat="1" ht="38.25">
      <c r="A1257" s="387">
        <v>5</v>
      </c>
      <c r="B1257" s="334" t="s">
        <v>61</v>
      </c>
      <c r="C1257" s="388" t="s">
        <v>711</v>
      </c>
      <c r="D1257" s="392" t="s">
        <v>97</v>
      </c>
      <c r="E1257" s="534">
        <v>384</v>
      </c>
    </row>
    <row r="1258" spans="1:5" s="360" customFormat="1" ht="51">
      <c r="A1258" s="387">
        <v>6</v>
      </c>
      <c r="B1258" s="334" t="s">
        <v>61</v>
      </c>
      <c r="C1258" s="393" t="s">
        <v>712</v>
      </c>
      <c r="D1258" s="392" t="s">
        <v>97</v>
      </c>
      <c r="E1258" s="556">
        <v>2</v>
      </c>
    </row>
    <row r="1259" spans="1:5" s="360" customFormat="1" ht="25.5">
      <c r="A1259" s="387">
        <v>7</v>
      </c>
      <c r="B1259" s="334" t="s">
        <v>61</v>
      </c>
      <c r="C1259" s="393" t="s">
        <v>609</v>
      </c>
      <c r="D1259" s="392" t="s">
        <v>97</v>
      </c>
      <c r="E1259" s="556">
        <v>2</v>
      </c>
    </row>
    <row r="1260" spans="1:5" s="360" customFormat="1" ht="25.5">
      <c r="A1260" s="387">
        <v>8</v>
      </c>
      <c r="B1260" s="334" t="s">
        <v>61</v>
      </c>
      <c r="C1260" s="393" t="s">
        <v>610</v>
      </c>
      <c r="D1260" s="392" t="s">
        <v>97</v>
      </c>
      <c r="E1260" s="556">
        <v>2</v>
      </c>
    </row>
    <row r="1261" spans="1:5" s="360" customFormat="1" ht="45" customHeight="1">
      <c r="A1261" s="387">
        <v>9</v>
      </c>
      <c r="B1261" s="334" t="s">
        <v>61</v>
      </c>
      <c r="C1261" s="393" t="s">
        <v>611</v>
      </c>
      <c r="D1261" s="392" t="s">
        <v>125</v>
      </c>
      <c r="E1261" s="534">
        <v>300</v>
      </c>
    </row>
    <row r="1262" spans="1:5" s="360" customFormat="1" ht="25.5">
      <c r="A1262" s="387">
        <v>10</v>
      </c>
      <c r="B1262" s="334" t="s">
        <v>61</v>
      </c>
      <c r="C1262" s="388" t="s">
        <v>612</v>
      </c>
      <c r="D1262" s="392" t="s">
        <v>165</v>
      </c>
      <c r="E1262" s="534">
        <v>80</v>
      </c>
    </row>
    <row r="1263" spans="1:5" s="360" customFormat="1">
      <c r="A1263" s="387">
        <v>11</v>
      </c>
      <c r="B1263" s="334" t="s">
        <v>61</v>
      </c>
      <c r="C1263" s="393" t="s">
        <v>613</v>
      </c>
      <c r="D1263" s="392" t="s">
        <v>125</v>
      </c>
      <c r="E1263" s="556">
        <v>100</v>
      </c>
    </row>
    <row r="1264" spans="1:5" s="360" customFormat="1" ht="27" customHeight="1">
      <c r="A1264" s="397"/>
      <c r="B1264" s="334"/>
      <c r="C1264" s="381" t="s">
        <v>713</v>
      </c>
      <c r="D1264" s="395"/>
      <c r="E1264" s="555"/>
    </row>
    <row r="1265" spans="1:5" s="360" customFormat="1" ht="51">
      <c r="A1265" s="378">
        <v>1</v>
      </c>
      <c r="B1265" s="334" t="s">
        <v>61</v>
      </c>
      <c r="C1265" s="391" t="s">
        <v>555</v>
      </c>
      <c r="D1265" s="369" t="s">
        <v>165</v>
      </c>
      <c r="E1265" s="554">
        <v>77.742000000000004</v>
      </c>
    </row>
    <row r="1266" spans="1:5" s="360" customFormat="1">
      <c r="A1266" s="378">
        <v>2</v>
      </c>
      <c r="B1266" s="334" t="s">
        <v>61</v>
      </c>
      <c r="C1266" s="391" t="s">
        <v>614</v>
      </c>
      <c r="D1266" s="369" t="s">
        <v>125</v>
      </c>
      <c r="E1266" s="554">
        <v>30</v>
      </c>
    </row>
    <row r="1267" spans="1:5" ht="14.25" customHeight="1" thickBot="1">
      <c r="A1267" s="45"/>
      <c r="B1267" s="46"/>
      <c r="C1267" s="47"/>
      <c r="D1267" s="48"/>
      <c r="E1267" s="509"/>
    </row>
    <row r="1268" spans="1:5" ht="13.5" thickBot="1">
      <c r="A1268" s="124"/>
      <c r="B1268" s="125"/>
      <c r="C1268" s="725" t="s">
        <v>65</v>
      </c>
      <c r="D1268" s="726"/>
      <c r="E1268" s="755"/>
    </row>
    <row r="1269" spans="1:5" s="33" customFormat="1" ht="13.5" customHeight="1">
      <c r="A1269" s="602"/>
      <c r="B1269" s="606"/>
      <c r="C1269" s="606"/>
      <c r="D1269" s="606"/>
      <c r="E1269" s="606"/>
    </row>
    <row r="1270" spans="1:5" s="33" customFormat="1" ht="12.75" customHeight="1">
      <c r="A1270" s="710" t="s">
        <v>14</v>
      </c>
      <c r="B1270" s="710"/>
      <c r="C1270" s="52">
        <f>PBK!C41</f>
        <v>0</v>
      </c>
      <c r="D1270" s="728">
        <f>PBK!D41</f>
        <v>0</v>
      </c>
      <c r="E1270" s="728"/>
    </row>
    <row r="1271" spans="1:5" s="33" customFormat="1">
      <c r="A1271" s="602"/>
      <c r="B1271" s="602"/>
      <c r="C1271" s="53" t="s">
        <v>45</v>
      </c>
      <c r="D1271" s="34"/>
      <c r="E1271" s="34"/>
    </row>
    <row r="1272" spans="1:5" s="33" customFormat="1">
      <c r="A1272" s="602"/>
      <c r="B1272" s="602"/>
      <c r="C1272" s="34"/>
      <c r="D1272" s="34"/>
      <c r="E1272" s="34"/>
    </row>
    <row r="1273" spans="1:5" s="33" customFormat="1">
      <c r="A1273" s="710" t="s">
        <v>15</v>
      </c>
      <c r="B1273" s="710"/>
      <c r="C1273" s="34">
        <f>PBK!C49</f>
        <v>0</v>
      </c>
      <c r="D1273" s="34"/>
      <c r="E1273" s="34"/>
    </row>
    <row r="1274" spans="1:5" s="33" customFormat="1">
      <c r="A1274" s="602"/>
      <c r="B1274" s="602"/>
      <c r="C1274" s="34"/>
      <c r="D1274" s="34"/>
      <c r="E1274" s="34"/>
    </row>
    <row r="1275" spans="1:5" s="33" customFormat="1">
      <c r="A1275" s="602"/>
      <c r="B1275" s="602"/>
      <c r="C1275" s="34"/>
      <c r="D1275" s="34"/>
      <c r="E1275" s="34"/>
    </row>
    <row r="1276" spans="1:5" s="33" customFormat="1">
      <c r="A1276" s="602"/>
      <c r="B1276" s="602"/>
      <c r="C1276" s="34"/>
      <c r="D1276" s="34"/>
      <c r="E1276" s="34"/>
    </row>
    <row r="1277" spans="1:5" s="33" customFormat="1">
      <c r="A1277" s="602"/>
      <c r="B1277" s="602"/>
      <c r="C1277" s="34"/>
      <c r="D1277" s="34"/>
      <c r="E1277" s="34"/>
    </row>
    <row r="1278" spans="1:5" s="33" customFormat="1">
      <c r="A1278" s="602"/>
      <c r="B1278" s="602"/>
      <c r="C1278" s="34"/>
      <c r="D1278" s="34"/>
      <c r="E1278" s="34"/>
    </row>
    <row r="1279" spans="1:5" s="33" customFormat="1">
      <c r="A1279" s="602"/>
      <c r="B1279" s="602"/>
      <c r="C1279" s="34"/>
      <c r="D1279" s="34"/>
      <c r="E1279" s="34"/>
    </row>
    <row r="1280" spans="1:5" s="33" customFormat="1">
      <c r="A1280" s="602"/>
      <c r="B1280" s="602"/>
      <c r="C1280" s="34"/>
      <c r="D1280" s="34"/>
      <c r="E1280" s="34"/>
    </row>
    <row r="1281" spans="1:5" s="33" customFormat="1">
      <c r="A1281" s="602"/>
      <c r="B1281" s="602"/>
      <c r="C1281" s="34"/>
      <c r="D1281" s="34"/>
      <c r="E1281" s="34"/>
    </row>
    <row r="1282" spans="1:5" s="33" customFormat="1">
      <c r="A1282" s="602"/>
      <c r="B1282" s="602"/>
      <c r="C1282" s="34"/>
      <c r="D1282" s="34"/>
      <c r="E1282" s="34"/>
    </row>
    <row r="1283" spans="1:5" s="33" customFormat="1">
      <c r="A1283" s="602"/>
      <c r="B1283" s="602"/>
      <c r="C1283" s="34"/>
      <c r="D1283" s="34"/>
      <c r="E1283" s="34"/>
    </row>
    <row r="1284" spans="1:5" s="33" customFormat="1">
      <c r="A1284" s="602"/>
      <c r="B1284" s="602"/>
      <c r="C1284" s="34"/>
      <c r="D1284" s="34"/>
      <c r="E1284" s="34"/>
    </row>
    <row r="1285" spans="1:5" s="33" customFormat="1">
      <c r="A1285" s="602"/>
      <c r="B1285" s="602"/>
      <c r="C1285" s="34"/>
      <c r="D1285" s="34"/>
      <c r="E1285" s="34"/>
    </row>
    <row r="1286" spans="1:5" s="33" customFormat="1">
      <c r="A1286" s="602"/>
      <c r="B1286" s="602"/>
      <c r="C1286" s="34"/>
      <c r="D1286" s="34"/>
      <c r="E1286" s="34"/>
    </row>
    <row r="1287" spans="1:5" s="33" customFormat="1">
      <c r="A1287" s="602"/>
      <c r="B1287" s="602"/>
      <c r="C1287" s="34"/>
      <c r="D1287" s="34"/>
      <c r="E1287" s="34"/>
    </row>
    <row r="1288" spans="1:5" s="33" customFormat="1">
      <c r="A1288" s="602"/>
      <c r="B1288" s="602"/>
      <c r="C1288" s="34"/>
      <c r="D1288" s="34"/>
      <c r="E1288" s="34"/>
    </row>
    <row r="1289" spans="1:5" s="33" customFormat="1">
      <c r="A1289" s="602"/>
      <c r="B1289" s="602"/>
      <c r="C1289" s="34"/>
      <c r="D1289" s="34"/>
      <c r="E1289" s="34"/>
    </row>
    <row r="1290" spans="1:5" s="33" customFormat="1">
      <c r="A1290" s="602"/>
      <c r="B1290" s="602"/>
      <c r="C1290" s="34"/>
      <c r="D1290" s="34"/>
      <c r="E1290" s="34"/>
    </row>
    <row r="1291" spans="1:5" s="33" customFormat="1">
      <c r="A1291" s="602"/>
      <c r="B1291" s="602"/>
      <c r="C1291" s="34"/>
      <c r="D1291" s="34"/>
      <c r="E1291" s="34"/>
    </row>
    <row r="1292" spans="1:5" s="33" customFormat="1">
      <c r="A1292" s="602"/>
      <c r="B1292" s="602"/>
      <c r="C1292" s="34"/>
      <c r="D1292" s="34"/>
      <c r="E1292" s="34"/>
    </row>
    <row r="1293" spans="1:5" s="33" customFormat="1">
      <c r="A1293" s="602"/>
      <c r="B1293" s="602"/>
      <c r="C1293" s="34"/>
      <c r="D1293" s="34"/>
      <c r="E1293" s="34"/>
    </row>
    <row r="1294" spans="1:5" s="33" customFormat="1">
      <c r="A1294" s="602"/>
      <c r="B1294" s="602"/>
      <c r="C1294" s="34"/>
      <c r="D1294" s="34"/>
      <c r="E1294" s="34"/>
    </row>
    <row r="1295" spans="1:5" s="33" customFormat="1">
      <c r="A1295" s="602"/>
      <c r="B1295" s="602"/>
      <c r="C1295" s="34"/>
      <c r="D1295" s="34"/>
      <c r="E1295" s="34"/>
    </row>
    <row r="1296" spans="1:5" s="33" customFormat="1">
      <c r="A1296" s="602"/>
      <c r="B1296" s="602"/>
      <c r="C1296" s="34"/>
      <c r="D1296" s="34"/>
      <c r="E1296" s="34"/>
    </row>
    <row r="1297" spans="1:5" s="33" customFormat="1">
      <c r="A1297" s="602"/>
      <c r="B1297" s="602"/>
      <c r="C1297" s="34"/>
      <c r="D1297" s="34"/>
      <c r="E1297" s="34"/>
    </row>
    <row r="1298" spans="1:5" s="33" customFormat="1">
      <c r="A1298" s="602"/>
      <c r="B1298" s="602"/>
      <c r="C1298" s="34"/>
      <c r="D1298" s="34"/>
      <c r="E1298" s="34"/>
    </row>
    <row r="1299" spans="1:5" s="33" customFormat="1">
      <c r="A1299" s="602"/>
      <c r="B1299" s="602"/>
      <c r="C1299" s="34"/>
      <c r="D1299" s="34"/>
      <c r="E1299" s="34"/>
    </row>
    <row r="1300" spans="1:5" s="33" customFormat="1">
      <c r="A1300" s="602"/>
      <c r="B1300" s="602"/>
      <c r="C1300" s="34"/>
      <c r="D1300" s="34"/>
      <c r="E1300" s="34"/>
    </row>
    <row r="1301" spans="1:5" s="33" customFormat="1">
      <c r="A1301" s="602"/>
      <c r="B1301" s="602"/>
      <c r="C1301" s="34"/>
      <c r="D1301" s="34"/>
      <c r="E1301" s="34"/>
    </row>
    <row r="1302" spans="1:5" s="33" customFormat="1">
      <c r="A1302" s="602"/>
      <c r="B1302" s="602"/>
      <c r="C1302" s="34"/>
      <c r="D1302" s="34"/>
      <c r="E1302" s="34"/>
    </row>
    <row r="1303" spans="1:5" s="33" customFormat="1">
      <c r="A1303" s="602"/>
      <c r="B1303" s="602"/>
      <c r="C1303" s="34"/>
      <c r="D1303" s="34"/>
      <c r="E1303" s="34"/>
    </row>
    <row r="1304" spans="1:5" s="33" customFormat="1">
      <c r="A1304" s="602"/>
      <c r="B1304" s="602"/>
      <c r="C1304" s="34"/>
      <c r="D1304" s="34"/>
      <c r="E1304" s="34"/>
    </row>
    <row r="1305" spans="1:5" s="33" customFormat="1">
      <c r="A1305" s="602"/>
      <c r="B1305" s="602"/>
      <c r="C1305" s="34"/>
      <c r="D1305" s="34"/>
      <c r="E1305" s="34"/>
    </row>
    <row r="1306" spans="1:5" s="33" customFormat="1">
      <c r="A1306" s="602"/>
      <c r="B1306" s="602"/>
      <c r="C1306" s="34"/>
      <c r="D1306" s="34"/>
      <c r="E1306" s="34"/>
    </row>
    <row r="1307" spans="1:5" s="33" customFormat="1">
      <c r="A1307" s="602"/>
      <c r="B1307" s="602"/>
      <c r="C1307" s="34"/>
      <c r="D1307" s="34"/>
      <c r="E1307" s="34"/>
    </row>
    <row r="1308" spans="1:5" s="33" customFormat="1">
      <c r="A1308" s="602"/>
      <c r="B1308" s="602"/>
      <c r="C1308" s="34"/>
      <c r="D1308" s="34"/>
      <c r="E1308" s="34"/>
    </row>
    <row r="1309" spans="1:5" s="33" customFormat="1">
      <c r="A1309" s="602"/>
      <c r="B1309" s="602"/>
      <c r="C1309" s="34"/>
      <c r="D1309" s="34"/>
      <c r="E1309" s="34"/>
    </row>
    <row r="1310" spans="1:5" s="33" customFormat="1">
      <c r="A1310" s="602"/>
      <c r="B1310" s="602"/>
      <c r="C1310" s="34"/>
      <c r="D1310" s="34"/>
      <c r="E1310" s="34"/>
    </row>
    <row r="1311" spans="1:5" s="33" customFormat="1">
      <c r="A1311" s="602"/>
      <c r="B1311" s="602"/>
      <c r="C1311" s="34"/>
      <c r="D1311" s="34"/>
      <c r="E1311" s="34"/>
    </row>
    <row r="1312" spans="1:5" s="33" customFormat="1">
      <c r="A1312" s="602"/>
      <c r="B1312" s="602"/>
      <c r="C1312" s="34"/>
      <c r="D1312" s="34"/>
      <c r="E1312" s="34"/>
    </row>
    <row r="1313" spans="1:5" s="33" customFormat="1">
      <c r="A1313" s="602"/>
      <c r="B1313" s="602"/>
      <c r="C1313" s="34"/>
      <c r="D1313" s="34"/>
      <c r="E1313" s="34"/>
    </row>
    <row r="1314" spans="1:5" s="33" customFormat="1">
      <c r="A1314" s="602"/>
      <c r="B1314" s="602"/>
      <c r="C1314" s="34"/>
      <c r="D1314" s="34"/>
      <c r="E1314" s="34"/>
    </row>
    <row r="1315" spans="1:5" s="33" customFormat="1">
      <c r="A1315" s="602"/>
      <c r="B1315" s="602"/>
      <c r="C1315" s="34"/>
      <c r="D1315" s="34"/>
      <c r="E1315" s="34"/>
    </row>
    <row r="1316" spans="1:5" s="33" customFormat="1">
      <c r="A1316" s="602"/>
      <c r="B1316" s="602"/>
      <c r="C1316" s="34"/>
      <c r="D1316" s="34"/>
      <c r="E1316" s="34"/>
    </row>
    <row r="1317" spans="1:5" s="33" customFormat="1">
      <c r="A1317" s="602"/>
      <c r="B1317" s="602"/>
      <c r="C1317" s="34"/>
      <c r="D1317" s="34"/>
      <c r="E1317" s="34"/>
    </row>
    <row r="1318" spans="1:5" s="33" customFormat="1">
      <c r="A1318" s="602"/>
      <c r="B1318" s="602"/>
      <c r="C1318" s="34"/>
      <c r="D1318" s="34"/>
      <c r="E1318" s="34"/>
    </row>
    <row r="1319" spans="1:5" s="33" customFormat="1">
      <c r="A1319" s="602"/>
      <c r="B1319" s="602"/>
      <c r="C1319" s="34"/>
      <c r="D1319" s="34"/>
      <c r="E1319" s="34"/>
    </row>
    <row r="1320" spans="1:5" s="33" customFormat="1">
      <c r="A1320" s="602"/>
      <c r="B1320" s="602"/>
      <c r="C1320" s="34"/>
      <c r="D1320" s="34"/>
      <c r="E1320" s="34"/>
    </row>
    <row r="1321" spans="1:5" s="33" customFormat="1">
      <c r="A1321" s="602"/>
      <c r="B1321" s="602"/>
      <c r="C1321" s="34"/>
      <c r="D1321" s="34"/>
      <c r="E1321" s="34"/>
    </row>
    <row r="1322" spans="1:5" s="33" customFormat="1">
      <c r="A1322" s="602"/>
      <c r="B1322" s="602"/>
      <c r="C1322" s="34"/>
      <c r="D1322" s="34"/>
      <c r="E1322" s="34"/>
    </row>
    <row r="1323" spans="1:5" s="33" customFormat="1">
      <c r="A1323" s="602"/>
      <c r="B1323" s="602"/>
      <c r="C1323" s="34"/>
      <c r="D1323" s="34"/>
      <c r="E1323" s="34"/>
    </row>
    <row r="1324" spans="1:5" s="33" customFormat="1">
      <c r="A1324" s="602"/>
      <c r="B1324" s="602"/>
      <c r="C1324" s="34"/>
      <c r="D1324" s="34"/>
      <c r="E1324" s="34"/>
    </row>
    <row r="1325" spans="1:5" s="33" customFormat="1">
      <c r="A1325" s="602"/>
      <c r="B1325" s="602"/>
      <c r="C1325" s="34"/>
      <c r="D1325" s="34"/>
      <c r="E1325" s="34"/>
    </row>
    <row r="1326" spans="1:5" s="33" customFormat="1">
      <c r="A1326" s="602"/>
      <c r="B1326" s="602"/>
      <c r="C1326" s="34"/>
      <c r="D1326" s="34"/>
      <c r="E1326" s="34"/>
    </row>
    <row r="1327" spans="1:5" s="33" customFormat="1">
      <c r="A1327" s="602"/>
      <c r="B1327" s="602"/>
      <c r="C1327" s="34"/>
      <c r="D1327" s="34"/>
      <c r="E1327" s="34"/>
    </row>
    <row r="1328" spans="1:5" s="33" customFormat="1">
      <c r="A1328" s="602"/>
      <c r="B1328" s="602"/>
      <c r="C1328" s="34"/>
      <c r="D1328" s="34"/>
      <c r="E1328" s="34"/>
    </row>
    <row r="1329" spans="1:5" s="33" customFormat="1">
      <c r="A1329" s="602"/>
      <c r="B1329" s="602"/>
      <c r="C1329" s="34"/>
      <c r="D1329" s="34"/>
      <c r="E1329" s="34"/>
    </row>
    <row r="1330" spans="1:5" s="33" customFormat="1">
      <c r="A1330" s="602"/>
      <c r="B1330" s="602"/>
      <c r="C1330" s="34"/>
      <c r="D1330" s="34"/>
      <c r="E1330" s="34"/>
    </row>
    <row r="1331" spans="1:5" s="33" customFormat="1">
      <c r="A1331" s="602"/>
      <c r="B1331" s="602"/>
      <c r="C1331" s="34"/>
      <c r="D1331" s="34"/>
      <c r="E1331" s="34"/>
    </row>
    <row r="1332" spans="1:5" s="33" customFormat="1">
      <c r="A1332" s="602"/>
      <c r="B1332" s="602"/>
      <c r="C1332" s="34"/>
      <c r="D1332" s="34"/>
      <c r="E1332" s="34"/>
    </row>
    <row r="1333" spans="1:5" s="33" customFormat="1">
      <c r="A1333" s="602"/>
      <c r="B1333" s="602"/>
      <c r="C1333" s="34"/>
      <c r="D1333" s="34"/>
      <c r="E1333" s="34"/>
    </row>
    <row r="1334" spans="1:5" s="33" customFormat="1">
      <c r="A1334" s="602"/>
      <c r="B1334" s="602"/>
      <c r="C1334" s="34"/>
      <c r="D1334" s="34"/>
      <c r="E1334" s="34"/>
    </row>
    <row r="1335" spans="1:5" s="33" customFormat="1">
      <c r="A1335" s="602"/>
      <c r="B1335" s="602"/>
      <c r="C1335" s="34"/>
      <c r="D1335" s="34"/>
      <c r="E1335" s="34"/>
    </row>
    <row r="1336" spans="1:5" s="33" customFormat="1">
      <c r="A1336" s="602"/>
      <c r="B1336" s="602"/>
      <c r="C1336" s="34"/>
      <c r="D1336" s="34"/>
      <c r="E1336" s="34"/>
    </row>
    <row r="1337" spans="1:5" s="33" customFormat="1">
      <c r="A1337" s="602"/>
      <c r="B1337" s="602"/>
      <c r="C1337" s="34"/>
      <c r="D1337" s="34"/>
      <c r="E1337" s="34"/>
    </row>
    <row r="1338" spans="1:5" s="33" customFormat="1">
      <c r="A1338" s="602"/>
      <c r="B1338" s="602"/>
      <c r="C1338" s="34"/>
      <c r="D1338" s="34"/>
      <c r="E1338" s="34"/>
    </row>
    <row r="1339" spans="1:5" s="33" customFormat="1">
      <c r="A1339" s="602"/>
      <c r="B1339" s="602"/>
      <c r="C1339" s="34"/>
      <c r="D1339" s="34"/>
      <c r="E1339" s="34"/>
    </row>
    <row r="1340" spans="1:5" s="33" customFormat="1">
      <c r="A1340" s="602"/>
      <c r="B1340" s="602"/>
      <c r="C1340" s="34"/>
      <c r="D1340" s="34"/>
      <c r="E1340" s="34"/>
    </row>
    <row r="1341" spans="1:5" s="33" customFormat="1">
      <c r="A1341" s="602"/>
      <c r="B1341" s="602"/>
      <c r="C1341" s="34"/>
      <c r="D1341" s="34"/>
      <c r="E1341" s="34"/>
    </row>
    <row r="1342" spans="1:5" s="33" customFormat="1">
      <c r="A1342" s="602"/>
      <c r="B1342" s="602"/>
      <c r="C1342" s="34"/>
      <c r="D1342" s="34"/>
      <c r="E1342" s="34"/>
    </row>
    <row r="1343" spans="1:5" s="33" customFormat="1">
      <c r="A1343" s="602"/>
      <c r="B1343" s="602"/>
      <c r="C1343" s="34"/>
      <c r="D1343" s="34"/>
      <c r="E1343" s="34"/>
    </row>
    <row r="1344" spans="1:5" s="33" customFormat="1">
      <c r="A1344" s="602"/>
      <c r="B1344" s="602"/>
      <c r="C1344" s="34"/>
      <c r="D1344" s="34"/>
      <c r="E1344" s="34"/>
    </row>
    <row r="1345" spans="1:5" s="33" customFormat="1">
      <c r="A1345" s="602"/>
      <c r="B1345" s="602"/>
      <c r="C1345" s="34"/>
      <c r="D1345" s="34"/>
      <c r="E1345" s="34"/>
    </row>
    <row r="1346" spans="1:5" s="33" customFormat="1">
      <c r="A1346" s="602"/>
      <c r="B1346" s="602"/>
      <c r="C1346" s="34"/>
      <c r="D1346" s="34"/>
      <c r="E1346" s="34"/>
    </row>
    <row r="1347" spans="1:5" s="33" customFormat="1">
      <c r="A1347" s="602"/>
      <c r="B1347" s="602"/>
      <c r="C1347" s="34"/>
      <c r="D1347" s="34"/>
      <c r="E1347" s="34"/>
    </row>
    <row r="1348" spans="1:5" s="33" customFormat="1">
      <c r="A1348" s="602"/>
      <c r="B1348" s="602"/>
      <c r="C1348" s="34"/>
      <c r="D1348" s="34"/>
      <c r="E1348" s="34"/>
    </row>
    <row r="1349" spans="1:5" s="33" customFormat="1">
      <c r="A1349" s="602"/>
      <c r="B1349" s="602"/>
      <c r="C1349" s="34"/>
      <c r="D1349" s="34"/>
      <c r="E1349" s="34"/>
    </row>
    <row r="1350" spans="1:5" s="33" customFormat="1">
      <c r="A1350" s="602"/>
      <c r="B1350" s="602"/>
      <c r="C1350" s="34"/>
      <c r="D1350" s="34"/>
      <c r="E1350" s="34"/>
    </row>
    <row r="1351" spans="1:5" s="33" customFormat="1">
      <c r="A1351" s="602"/>
      <c r="B1351" s="602"/>
      <c r="C1351" s="34"/>
      <c r="D1351" s="34"/>
      <c r="E1351" s="34"/>
    </row>
    <row r="1352" spans="1:5" s="33" customFormat="1">
      <c r="A1352" s="602"/>
      <c r="B1352" s="602"/>
      <c r="C1352" s="34"/>
      <c r="D1352" s="34"/>
      <c r="E1352" s="34"/>
    </row>
    <row r="1353" spans="1:5" s="33" customFormat="1">
      <c r="A1353" s="602"/>
      <c r="B1353" s="602"/>
      <c r="C1353" s="34"/>
      <c r="D1353" s="34"/>
      <c r="E1353" s="34"/>
    </row>
    <row r="1354" spans="1:5" s="33" customFormat="1">
      <c r="A1354" s="602"/>
      <c r="B1354" s="602"/>
      <c r="C1354" s="34"/>
      <c r="D1354" s="34"/>
      <c r="E1354" s="34"/>
    </row>
    <row r="1355" spans="1:5" s="33" customFormat="1">
      <c r="A1355" s="602"/>
      <c r="B1355" s="602"/>
      <c r="C1355" s="34"/>
      <c r="D1355" s="34"/>
      <c r="E1355" s="34"/>
    </row>
    <row r="1356" spans="1:5" s="33" customFormat="1">
      <c r="A1356" s="602"/>
      <c r="B1356" s="602"/>
      <c r="C1356" s="34"/>
      <c r="D1356" s="34"/>
      <c r="E1356" s="34"/>
    </row>
    <row r="1357" spans="1:5" s="33" customFormat="1">
      <c r="A1357" s="602"/>
      <c r="B1357" s="602"/>
      <c r="C1357" s="34"/>
      <c r="D1357" s="34"/>
      <c r="E1357" s="34"/>
    </row>
    <row r="1358" spans="1:5" s="33" customFormat="1">
      <c r="A1358" s="602"/>
      <c r="B1358" s="602"/>
      <c r="C1358" s="34"/>
      <c r="D1358" s="34"/>
      <c r="E1358" s="34"/>
    </row>
    <row r="1359" spans="1:5" s="33" customFormat="1">
      <c r="A1359" s="602"/>
      <c r="B1359" s="602"/>
      <c r="C1359" s="34"/>
      <c r="D1359" s="34"/>
      <c r="E1359" s="34"/>
    </row>
    <row r="1360" spans="1:5" s="33" customFormat="1">
      <c r="A1360" s="602"/>
      <c r="B1360" s="602"/>
      <c r="C1360" s="34"/>
      <c r="D1360" s="34"/>
      <c r="E1360" s="34"/>
    </row>
    <row r="1361" spans="1:5" s="33" customFormat="1">
      <c r="A1361" s="602"/>
      <c r="B1361" s="602"/>
      <c r="C1361" s="34"/>
      <c r="D1361" s="34"/>
      <c r="E1361" s="34"/>
    </row>
    <row r="1362" spans="1:5" s="33" customFormat="1">
      <c r="A1362" s="602"/>
      <c r="B1362" s="602"/>
      <c r="C1362" s="34"/>
      <c r="D1362" s="34"/>
      <c r="E1362" s="34"/>
    </row>
    <row r="1363" spans="1:5" s="33" customFormat="1">
      <c r="A1363" s="602"/>
      <c r="B1363" s="602"/>
      <c r="C1363" s="34"/>
      <c r="D1363" s="34"/>
      <c r="E1363" s="34"/>
    </row>
    <row r="1364" spans="1:5" s="33" customFormat="1">
      <c r="A1364" s="602"/>
      <c r="B1364" s="602"/>
      <c r="C1364" s="34"/>
      <c r="D1364" s="34"/>
      <c r="E1364" s="34"/>
    </row>
    <row r="1365" spans="1:5" s="33" customFormat="1">
      <c r="A1365" s="602"/>
      <c r="B1365" s="602"/>
      <c r="C1365" s="34"/>
      <c r="D1365" s="34"/>
      <c r="E1365" s="34"/>
    </row>
    <row r="1366" spans="1:5" s="33" customFormat="1">
      <c r="A1366" s="602"/>
      <c r="B1366" s="602"/>
      <c r="C1366" s="34"/>
      <c r="D1366" s="34"/>
      <c r="E1366" s="34"/>
    </row>
    <row r="1367" spans="1:5" s="33" customFormat="1">
      <c r="A1367" s="602"/>
      <c r="B1367" s="602"/>
      <c r="C1367" s="34"/>
      <c r="D1367" s="34"/>
      <c r="E1367" s="34"/>
    </row>
    <row r="1368" spans="1:5" s="33" customFormat="1">
      <c r="A1368" s="602"/>
      <c r="B1368" s="602"/>
      <c r="C1368" s="34"/>
      <c r="D1368" s="34"/>
      <c r="E1368" s="34"/>
    </row>
    <row r="1369" spans="1:5" s="33" customFormat="1">
      <c r="A1369" s="602"/>
      <c r="B1369" s="602"/>
      <c r="C1369" s="34"/>
      <c r="D1369" s="34"/>
      <c r="E1369" s="34"/>
    </row>
    <row r="1370" spans="1:5" s="33" customFormat="1">
      <c r="A1370" s="602"/>
      <c r="B1370" s="602"/>
      <c r="C1370" s="34"/>
      <c r="D1370" s="34"/>
      <c r="E1370" s="34"/>
    </row>
    <row r="1371" spans="1:5" s="33" customFormat="1">
      <c r="A1371" s="602"/>
      <c r="B1371" s="602"/>
      <c r="C1371" s="34"/>
      <c r="D1371" s="34"/>
      <c r="E1371" s="34"/>
    </row>
    <row r="1372" spans="1:5" s="33" customFormat="1">
      <c r="A1372" s="602"/>
      <c r="B1372" s="602"/>
      <c r="C1372" s="34"/>
      <c r="D1372" s="34"/>
      <c r="E1372" s="34"/>
    </row>
    <row r="1373" spans="1:5" s="33" customFormat="1">
      <c r="A1373" s="602"/>
      <c r="B1373" s="602"/>
      <c r="C1373" s="34"/>
      <c r="D1373" s="34"/>
      <c r="E1373" s="34"/>
    </row>
    <row r="1374" spans="1:5" s="33" customFormat="1">
      <c r="A1374" s="602"/>
      <c r="B1374" s="602"/>
      <c r="C1374" s="34"/>
      <c r="D1374" s="34"/>
      <c r="E1374" s="34"/>
    </row>
    <row r="1375" spans="1:5" s="33" customFormat="1">
      <c r="A1375" s="602"/>
      <c r="B1375" s="602"/>
      <c r="C1375" s="34"/>
      <c r="D1375" s="34"/>
      <c r="E1375" s="34"/>
    </row>
    <row r="1376" spans="1:5" s="33" customFormat="1">
      <c r="A1376" s="602"/>
      <c r="B1376" s="602"/>
      <c r="C1376" s="34"/>
      <c r="D1376" s="34"/>
      <c r="E1376" s="34"/>
    </row>
    <row r="1377" spans="1:5" s="33" customFormat="1">
      <c r="A1377" s="602"/>
      <c r="B1377" s="602"/>
      <c r="C1377" s="34"/>
      <c r="D1377" s="34"/>
      <c r="E1377" s="34"/>
    </row>
    <row r="1378" spans="1:5" s="33" customFormat="1">
      <c r="A1378" s="602"/>
      <c r="B1378" s="602"/>
      <c r="C1378" s="34"/>
      <c r="D1378" s="34"/>
      <c r="E1378" s="34"/>
    </row>
    <row r="1379" spans="1:5" s="33" customFormat="1">
      <c r="A1379" s="602"/>
      <c r="B1379" s="602"/>
      <c r="C1379" s="34"/>
      <c r="D1379" s="34"/>
      <c r="E1379" s="34"/>
    </row>
    <row r="1380" spans="1:5" s="33" customFormat="1">
      <c r="A1380" s="602"/>
      <c r="B1380" s="602"/>
      <c r="C1380" s="34"/>
      <c r="D1380" s="34"/>
      <c r="E1380" s="34"/>
    </row>
    <row r="1381" spans="1:5" s="33" customFormat="1">
      <c r="A1381" s="602"/>
      <c r="B1381" s="602"/>
      <c r="C1381" s="34"/>
      <c r="D1381" s="34"/>
      <c r="E1381" s="34"/>
    </row>
    <row r="1382" spans="1:5" s="33" customFormat="1">
      <c r="A1382" s="602"/>
      <c r="B1382" s="602"/>
      <c r="C1382" s="34"/>
      <c r="D1382" s="34"/>
      <c r="E1382" s="34"/>
    </row>
    <row r="1383" spans="1:5" s="33" customFormat="1">
      <c r="A1383" s="602"/>
      <c r="B1383" s="602"/>
      <c r="C1383" s="34"/>
      <c r="D1383" s="34"/>
      <c r="E1383" s="34"/>
    </row>
    <row r="1384" spans="1:5" s="33" customFormat="1">
      <c r="A1384" s="602"/>
      <c r="B1384" s="602"/>
      <c r="C1384" s="34"/>
      <c r="D1384" s="34"/>
      <c r="E1384" s="34"/>
    </row>
    <row r="1385" spans="1:5" s="33" customFormat="1">
      <c r="A1385" s="602"/>
      <c r="B1385" s="602"/>
      <c r="C1385" s="34"/>
      <c r="D1385" s="34"/>
      <c r="E1385" s="34"/>
    </row>
    <row r="1386" spans="1:5" s="33" customFormat="1">
      <c r="A1386" s="602"/>
      <c r="B1386" s="602"/>
      <c r="C1386" s="34"/>
      <c r="D1386" s="34"/>
      <c r="E1386" s="34"/>
    </row>
    <row r="1387" spans="1:5" s="33" customFormat="1">
      <c r="A1387" s="602"/>
      <c r="B1387" s="602"/>
      <c r="C1387" s="34"/>
      <c r="D1387" s="34"/>
      <c r="E1387" s="34"/>
    </row>
    <row r="1388" spans="1:5" s="33" customFormat="1">
      <c r="A1388" s="602"/>
      <c r="B1388" s="602"/>
      <c r="C1388" s="34"/>
      <c r="D1388" s="34"/>
      <c r="E1388" s="34"/>
    </row>
    <row r="1389" spans="1:5" s="33" customFormat="1">
      <c r="A1389" s="602"/>
      <c r="B1389" s="602"/>
      <c r="C1389" s="34"/>
      <c r="D1389" s="34"/>
      <c r="E1389" s="34"/>
    </row>
    <row r="1390" spans="1:5" s="33" customFormat="1">
      <c r="A1390" s="602"/>
      <c r="B1390" s="602"/>
      <c r="C1390" s="34"/>
      <c r="D1390" s="34"/>
      <c r="E1390" s="34"/>
    </row>
    <row r="1391" spans="1:5" s="33" customFormat="1">
      <c r="A1391" s="602"/>
      <c r="B1391" s="602"/>
      <c r="C1391" s="34"/>
      <c r="D1391" s="34"/>
      <c r="E1391" s="34"/>
    </row>
    <row r="1392" spans="1:5" s="33" customFormat="1">
      <c r="A1392" s="602"/>
      <c r="B1392" s="602"/>
      <c r="C1392" s="34"/>
      <c r="D1392" s="34"/>
      <c r="E1392" s="34"/>
    </row>
    <row r="1393" spans="1:5" s="33" customFormat="1">
      <c r="A1393" s="602"/>
      <c r="B1393" s="602"/>
      <c r="C1393" s="34"/>
      <c r="D1393" s="34"/>
      <c r="E1393" s="34"/>
    </row>
    <row r="1394" spans="1:5" s="33" customFormat="1">
      <c r="A1394" s="602"/>
      <c r="B1394" s="602"/>
      <c r="C1394" s="34"/>
      <c r="D1394" s="34"/>
      <c r="E1394" s="34"/>
    </row>
    <row r="1395" spans="1:5" s="33" customFormat="1">
      <c r="A1395" s="602"/>
      <c r="B1395" s="602"/>
      <c r="C1395" s="34"/>
      <c r="D1395" s="34"/>
      <c r="E1395" s="34"/>
    </row>
    <row r="1396" spans="1:5" s="33" customFormat="1">
      <c r="A1396" s="602"/>
      <c r="B1396" s="602"/>
      <c r="C1396" s="34"/>
      <c r="D1396" s="34"/>
      <c r="E1396" s="34"/>
    </row>
    <row r="1397" spans="1:5" s="33" customFormat="1">
      <c r="A1397" s="602"/>
      <c r="B1397" s="602"/>
      <c r="C1397" s="34"/>
      <c r="D1397" s="34"/>
      <c r="E1397" s="34"/>
    </row>
    <row r="1398" spans="1:5" s="33" customFormat="1">
      <c r="A1398" s="602"/>
      <c r="B1398" s="602"/>
      <c r="C1398" s="34"/>
      <c r="D1398" s="34"/>
      <c r="E1398" s="34"/>
    </row>
    <row r="1399" spans="1:5" s="33" customFormat="1">
      <c r="A1399" s="602"/>
      <c r="B1399" s="602"/>
      <c r="C1399" s="34"/>
      <c r="D1399" s="34"/>
      <c r="E1399" s="34"/>
    </row>
    <row r="1400" spans="1:5" s="33" customFormat="1">
      <c r="A1400" s="602"/>
      <c r="B1400" s="602"/>
      <c r="C1400" s="34"/>
      <c r="D1400" s="34"/>
      <c r="E1400" s="34"/>
    </row>
    <row r="1401" spans="1:5" s="33" customFormat="1">
      <c r="A1401" s="602"/>
      <c r="B1401" s="602"/>
      <c r="C1401" s="34"/>
      <c r="D1401" s="34"/>
      <c r="E1401" s="34"/>
    </row>
    <row r="1402" spans="1:5" s="33" customFormat="1">
      <c r="A1402" s="602"/>
      <c r="B1402" s="602"/>
      <c r="C1402" s="34"/>
      <c r="D1402" s="34"/>
      <c r="E1402" s="34"/>
    </row>
    <row r="1403" spans="1:5" s="33" customFormat="1">
      <c r="A1403" s="602"/>
      <c r="B1403" s="602"/>
      <c r="C1403" s="34"/>
      <c r="D1403" s="34"/>
      <c r="E1403" s="34"/>
    </row>
    <row r="1404" spans="1:5" s="33" customFormat="1">
      <c r="A1404" s="602"/>
      <c r="B1404" s="602"/>
      <c r="C1404" s="34"/>
      <c r="D1404" s="34"/>
      <c r="E1404" s="34"/>
    </row>
    <row r="1405" spans="1:5" s="33" customFormat="1">
      <c r="A1405" s="602"/>
      <c r="B1405" s="602"/>
      <c r="C1405" s="34"/>
      <c r="D1405" s="34"/>
      <c r="E1405" s="34"/>
    </row>
    <row r="1406" spans="1:5" s="33" customFormat="1">
      <c r="A1406" s="602"/>
      <c r="B1406" s="602"/>
      <c r="C1406" s="34"/>
      <c r="D1406" s="34"/>
      <c r="E1406" s="34"/>
    </row>
    <row r="1407" spans="1:5" s="33" customFormat="1">
      <c r="A1407" s="602"/>
      <c r="B1407" s="602"/>
      <c r="C1407" s="34"/>
      <c r="D1407" s="34"/>
      <c r="E1407" s="34"/>
    </row>
    <row r="1408" spans="1:5" s="33" customFormat="1">
      <c r="A1408" s="602"/>
      <c r="B1408" s="602"/>
      <c r="C1408" s="34"/>
      <c r="D1408" s="34"/>
      <c r="E1408" s="34"/>
    </row>
    <row r="1409" spans="1:5" s="33" customFormat="1">
      <c r="A1409" s="602"/>
      <c r="B1409" s="602"/>
      <c r="C1409" s="34"/>
      <c r="D1409" s="34"/>
      <c r="E1409" s="34"/>
    </row>
    <row r="1410" spans="1:5" s="33" customFormat="1">
      <c r="A1410" s="602"/>
      <c r="B1410" s="602"/>
      <c r="C1410" s="34"/>
      <c r="D1410" s="34"/>
      <c r="E1410" s="34"/>
    </row>
    <row r="1411" spans="1:5" s="33" customFormat="1">
      <c r="A1411" s="602"/>
      <c r="B1411" s="602"/>
      <c r="C1411" s="34"/>
      <c r="D1411" s="34"/>
      <c r="E1411" s="34"/>
    </row>
    <row r="1412" spans="1:5" s="33" customFormat="1">
      <c r="A1412" s="602"/>
      <c r="B1412" s="602"/>
      <c r="C1412" s="34"/>
      <c r="D1412" s="34"/>
      <c r="E1412" s="34"/>
    </row>
    <row r="1413" spans="1:5" s="33" customFormat="1">
      <c r="A1413" s="602"/>
      <c r="B1413" s="602"/>
      <c r="C1413" s="34"/>
      <c r="D1413" s="34"/>
      <c r="E1413" s="34"/>
    </row>
    <row r="1414" spans="1:5" s="33" customFormat="1">
      <c r="A1414" s="602"/>
      <c r="B1414" s="602"/>
      <c r="C1414" s="34"/>
      <c r="D1414" s="34"/>
      <c r="E1414" s="34"/>
    </row>
    <row r="1415" spans="1:5" s="33" customFormat="1">
      <c r="A1415" s="602"/>
      <c r="B1415" s="602"/>
      <c r="C1415" s="34"/>
      <c r="D1415" s="34"/>
      <c r="E1415" s="34"/>
    </row>
    <row r="1416" spans="1:5" s="33" customFormat="1">
      <c r="A1416" s="602"/>
      <c r="B1416" s="602"/>
      <c r="C1416" s="34"/>
      <c r="D1416" s="34"/>
      <c r="E1416" s="34"/>
    </row>
    <row r="1417" spans="1:5" s="33" customFormat="1">
      <c r="A1417" s="602"/>
      <c r="B1417" s="602"/>
      <c r="C1417" s="34"/>
      <c r="D1417" s="34"/>
      <c r="E1417" s="34"/>
    </row>
    <row r="1418" spans="1:5" s="33" customFormat="1">
      <c r="A1418" s="602"/>
      <c r="B1418" s="602"/>
      <c r="C1418" s="34"/>
      <c r="D1418" s="34"/>
      <c r="E1418" s="34"/>
    </row>
    <row r="1419" spans="1:5" s="33" customFormat="1">
      <c r="A1419" s="602"/>
      <c r="B1419" s="602"/>
      <c r="C1419" s="34"/>
      <c r="D1419" s="34"/>
      <c r="E1419" s="34"/>
    </row>
    <row r="1420" spans="1:5" s="33" customFormat="1">
      <c r="A1420" s="602"/>
      <c r="B1420" s="602"/>
      <c r="C1420" s="34"/>
      <c r="D1420" s="34"/>
      <c r="E1420" s="34"/>
    </row>
    <row r="1421" spans="1:5" s="33" customFormat="1">
      <c r="A1421" s="602"/>
      <c r="B1421" s="602"/>
      <c r="C1421" s="34"/>
      <c r="D1421" s="34"/>
      <c r="E1421" s="34"/>
    </row>
    <row r="1422" spans="1:5" s="33" customFormat="1">
      <c r="A1422" s="602"/>
      <c r="B1422" s="602"/>
      <c r="C1422" s="34"/>
      <c r="D1422" s="34"/>
      <c r="E1422" s="34"/>
    </row>
    <row r="1423" spans="1:5" s="33" customFormat="1">
      <c r="A1423" s="602"/>
      <c r="B1423" s="602"/>
      <c r="C1423" s="34"/>
      <c r="D1423" s="34"/>
      <c r="E1423" s="34"/>
    </row>
    <row r="1424" spans="1:5" s="33" customFormat="1">
      <c r="A1424" s="602"/>
      <c r="B1424" s="602"/>
      <c r="C1424" s="34"/>
      <c r="D1424" s="34"/>
      <c r="E1424" s="34"/>
    </row>
    <row r="1425" spans="1:5" s="33" customFormat="1">
      <c r="A1425" s="602"/>
      <c r="B1425" s="602"/>
      <c r="C1425" s="34"/>
      <c r="D1425" s="34"/>
      <c r="E1425" s="34"/>
    </row>
    <row r="1426" spans="1:5" s="33" customFormat="1">
      <c r="A1426" s="602"/>
      <c r="B1426" s="602"/>
      <c r="C1426" s="34"/>
      <c r="D1426" s="34"/>
      <c r="E1426" s="34"/>
    </row>
    <row r="1427" spans="1:5" s="33" customFormat="1">
      <c r="A1427" s="602"/>
      <c r="B1427" s="602"/>
      <c r="C1427" s="34"/>
      <c r="D1427" s="34"/>
      <c r="E1427" s="34"/>
    </row>
    <row r="1428" spans="1:5" s="33" customFormat="1">
      <c r="A1428" s="602"/>
      <c r="B1428" s="602"/>
      <c r="C1428" s="34"/>
      <c r="D1428" s="34"/>
      <c r="E1428" s="34"/>
    </row>
    <row r="1429" spans="1:5" s="33" customFormat="1">
      <c r="A1429" s="602"/>
      <c r="B1429" s="602"/>
      <c r="C1429" s="34"/>
      <c r="D1429" s="34"/>
      <c r="E1429" s="34"/>
    </row>
    <row r="1430" spans="1:5" s="33" customFormat="1">
      <c r="A1430" s="602"/>
      <c r="B1430" s="602"/>
      <c r="C1430" s="34"/>
      <c r="D1430" s="34"/>
      <c r="E1430" s="34"/>
    </row>
    <row r="1431" spans="1:5" s="33" customFormat="1">
      <c r="A1431" s="602"/>
      <c r="B1431" s="602"/>
      <c r="C1431" s="34"/>
      <c r="D1431" s="34"/>
      <c r="E1431" s="34"/>
    </row>
    <row r="1432" spans="1:5" s="33" customFormat="1">
      <c r="A1432" s="602"/>
      <c r="B1432" s="602"/>
      <c r="C1432" s="34"/>
      <c r="D1432" s="34"/>
      <c r="E1432" s="34"/>
    </row>
    <row r="1433" spans="1:5" s="33" customFormat="1">
      <c r="A1433" s="602"/>
      <c r="B1433" s="602"/>
      <c r="C1433" s="34"/>
      <c r="D1433" s="34"/>
      <c r="E1433" s="34"/>
    </row>
    <row r="1434" spans="1:5" s="33" customFormat="1">
      <c r="A1434" s="602"/>
      <c r="B1434" s="602"/>
      <c r="C1434" s="34"/>
      <c r="D1434" s="34"/>
      <c r="E1434" s="34"/>
    </row>
    <row r="1435" spans="1:5" s="33" customFormat="1">
      <c r="A1435" s="602"/>
      <c r="B1435" s="602"/>
      <c r="C1435" s="34"/>
      <c r="D1435" s="34"/>
      <c r="E1435" s="34"/>
    </row>
    <row r="1436" spans="1:5" s="33" customFormat="1">
      <c r="A1436" s="602"/>
      <c r="B1436" s="602"/>
      <c r="C1436" s="34"/>
      <c r="D1436" s="34"/>
      <c r="E1436" s="34"/>
    </row>
    <row r="1437" spans="1:5" s="33" customFormat="1">
      <c r="A1437" s="602"/>
      <c r="B1437" s="602"/>
      <c r="C1437" s="34"/>
      <c r="D1437" s="34"/>
      <c r="E1437" s="34"/>
    </row>
    <row r="1438" spans="1:5" s="33" customFormat="1">
      <c r="A1438" s="602"/>
      <c r="B1438" s="602"/>
      <c r="C1438" s="34"/>
      <c r="D1438" s="34"/>
      <c r="E1438" s="34"/>
    </row>
    <row r="1439" spans="1:5" s="33" customFormat="1">
      <c r="A1439" s="602"/>
      <c r="B1439" s="602"/>
      <c r="C1439" s="34"/>
      <c r="D1439" s="34"/>
      <c r="E1439" s="34"/>
    </row>
    <row r="1440" spans="1:5" s="33" customFormat="1">
      <c r="A1440" s="602"/>
      <c r="B1440" s="602"/>
      <c r="C1440" s="34"/>
      <c r="D1440" s="34"/>
      <c r="E1440" s="34"/>
    </row>
    <row r="1441" spans="1:5" s="33" customFormat="1">
      <c r="A1441" s="602"/>
      <c r="B1441" s="602"/>
      <c r="C1441" s="34"/>
      <c r="D1441" s="34"/>
      <c r="E1441" s="34"/>
    </row>
    <row r="1442" spans="1:5" s="33" customFormat="1">
      <c r="A1442" s="602"/>
      <c r="B1442" s="602"/>
      <c r="C1442" s="34"/>
      <c r="D1442" s="34"/>
      <c r="E1442" s="34"/>
    </row>
    <row r="1443" spans="1:5" s="33" customFormat="1">
      <c r="A1443" s="602"/>
      <c r="B1443" s="602"/>
      <c r="C1443" s="34"/>
      <c r="D1443" s="34"/>
      <c r="E1443" s="34"/>
    </row>
    <row r="1444" spans="1:5" s="33" customFormat="1">
      <c r="A1444" s="602"/>
      <c r="B1444" s="602"/>
      <c r="C1444" s="34"/>
      <c r="D1444" s="34"/>
      <c r="E1444" s="34"/>
    </row>
    <row r="1445" spans="1:5" s="33" customFormat="1">
      <c r="A1445" s="602"/>
      <c r="B1445" s="602"/>
      <c r="C1445" s="34"/>
      <c r="D1445" s="34"/>
      <c r="E1445" s="34"/>
    </row>
    <row r="1446" spans="1:5" s="33" customFormat="1">
      <c r="A1446" s="602"/>
      <c r="B1446" s="602"/>
      <c r="C1446" s="34"/>
      <c r="D1446" s="34"/>
      <c r="E1446" s="34"/>
    </row>
    <row r="1447" spans="1:5" s="33" customFormat="1">
      <c r="A1447" s="602"/>
      <c r="B1447" s="602"/>
      <c r="C1447" s="34"/>
      <c r="D1447" s="34"/>
      <c r="E1447" s="34"/>
    </row>
    <row r="1448" spans="1:5" s="33" customFormat="1">
      <c r="A1448" s="602"/>
      <c r="B1448" s="602"/>
      <c r="C1448" s="34"/>
      <c r="D1448" s="34"/>
      <c r="E1448" s="34"/>
    </row>
    <row r="1449" spans="1:5" s="33" customFormat="1">
      <c r="A1449" s="602"/>
      <c r="B1449" s="602"/>
      <c r="C1449" s="34"/>
      <c r="D1449" s="34"/>
      <c r="E1449" s="34"/>
    </row>
    <row r="1450" spans="1:5" s="33" customFormat="1">
      <c r="A1450" s="602"/>
      <c r="B1450" s="602"/>
      <c r="C1450" s="34"/>
      <c r="D1450" s="34"/>
      <c r="E1450" s="34"/>
    </row>
    <row r="1451" spans="1:5" s="33" customFormat="1">
      <c r="A1451" s="602"/>
      <c r="B1451" s="602"/>
      <c r="C1451" s="34"/>
      <c r="D1451" s="34"/>
      <c r="E1451" s="34"/>
    </row>
    <row r="1452" spans="1:5" s="33" customFormat="1">
      <c r="A1452" s="602"/>
      <c r="B1452" s="602"/>
      <c r="C1452" s="34"/>
      <c r="D1452" s="34"/>
      <c r="E1452" s="34"/>
    </row>
    <row r="1453" spans="1:5" s="33" customFormat="1">
      <c r="A1453" s="602"/>
      <c r="B1453" s="602"/>
      <c r="C1453" s="34"/>
      <c r="D1453" s="34"/>
      <c r="E1453" s="34"/>
    </row>
    <row r="1454" spans="1:5" s="33" customFormat="1">
      <c r="A1454" s="602"/>
      <c r="B1454" s="602"/>
      <c r="C1454" s="34"/>
      <c r="D1454" s="34"/>
      <c r="E1454" s="34"/>
    </row>
    <row r="1455" spans="1:5" s="33" customFormat="1">
      <c r="A1455" s="602"/>
      <c r="B1455" s="602"/>
      <c r="C1455" s="34"/>
      <c r="D1455" s="34"/>
      <c r="E1455" s="34"/>
    </row>
    <row r="1456" spans="1:5" s="33" customFormat="1">
      <c r="A1456" s="602"/>
      <c r="B1456" s="602"/>
      <c r="C1456" s="34"/>
      <c r="D1456" s="34"/>
      <c r="E1456" s="34"/>
    </row>
    <row r="1457" spans="1:5" s="33" customFormat="1">
      <c r="A1457" s="602"/>
      <c r="B1457" s="602"/>
      <c r="C1457" s="34"/>
      <c r="D1457" s="34"/>
      <c r="E1457" s="34"/>
    </row>
    <row r="1458" spans="1:5" s="33" customFormat="1">
      <c r="A1458" s="602"/>
      <c r="B1458" s="602"/>
      <c r="C1458" s="34"/>
      <c r="D1458" s="34"/>
      <c r="E1458" s="34"/>
    </row>
    <row r="1459" spans="1:5" s="33" customFormat="1">
      <c r="A1459" s="602"/>
      <c r="B1459" s="602"/>
      <c r="C1459" s="34"/>
      <c r="D1459" s="34"/>
      <c r="E1459" s="34"/>
    </row>
    <row r="1460" spans="1:5" s="33" customFormat="1">
      <c r="A1460" s="602"/>
      <c r="B1460" s="602"/>
      <c r="C1460" s="34"/>
      <c r="D1460" s="34"/>
      <c r="E1460" s="34"/>
    </row>
    <row r="1461" spans="1:5" s="33" customFormat="1">
      <c r="A1461" s="602"/>
      <c r="B1461" s="602"/>
      <c r="C1461" s="34"/>
      <c r="D1461" s="34"/>
      <c r="E1461" s="34"/>
    </row>
    <row r="1462" spans="1:5" s="33" customFormat="1">
      <c r="A1462" s="602"/>
      <c r="B1462" s="602"/>
      <c r="C1462" s="34"/>
      <c r="D1462" s="34"/>
      <c r="E1462" s="34"/>
    </row>
    <row r="1463" spans="1:5" s="33" customFormat="1">
      <c r="A1463" s="602"/>
      <c r="B1463" s="602"/>
      <c r="C1463" s="34"/>
      <c r="D1463" s="34"/>
      <c r="E1463" s="34"/>
    </row>
    <row r="1464" spans="1:5" s="33" customFormat="1">
      <c r="A1464" s="602"/>
      <c r="B1464" s="602"/>
      <c r="C1464" s="34"/>
      <c r="D1464" s="34"/>
      <c r="E1464" s="34"/>
    </row>
    <row r="1465" spans="1:5" s="33" customFormat="1">
      <c r="A1465" s="602"/>
      <c r="B1465" s="602"/>
      <c r="C1465" s="34"/>
      <c r="D1465" s="34"/>
      <c r="E1465" s="34"/>
    </row>
    <row r="1466" spans="1:5" s="33" customFormat="1">
      <c r="A1466" s="602"/>
      <c r="B1466" s="602"/>
      <c r="C1466" s="34"/>
      <c r="D1466" s="34"/>
      <c r="E1466" s="34"/>
    </row>
    <row r="1467" spans="1:5" s="33" customFormat="1">
      <c r="A1467" s="602"/>
      <c r="B1467" s="602"/>
      <c r="C1467" s="34"/>
      <c r="D1467" s="34"/>
      <c r="E1467" s="34"/>
    </row>
    <row r="1468" spans="1:5" s="33" customFormat="1">
      <c r="A1468" s="602"/>
      <c r="B1468" s="602"/>
      <c r="C1468" s="34"/>
      <c r="D1468" s="34"/>
      <c r="E1468" s="34"/>
    </row>
    <row r="1469" spans="1:5" s="33" customFormat="1">
      <c r="A1469" s="602"/>
      <c r="B1469" s="602"/>
      <c r="C1469" s="34"/>
      <c r="D1469" s="34"/>
      <c r="E1469" s="34"/>
    </row>
    <row r="1470" spans="1:5" s="33" customFormat="1">
      <c r="A1470" s="602"/>
      <c r="B1470" s="602"/>
      <c r="C1470" s="34"/>
      <c r="D1470" s="34"/>
      <c r="E1470" s="34"/>
    </row>
    <row r="1471" spans="1:5" s="33" customFormat="1">
      <c r="A1471" s="602"/>
      <c r="B1471" s="602"/>
      <c r="C1471" s="34"/>
      <c r="D1471" s="34"/>
      <c r="E1471" s="34"/>
    </row>
    <row r="1472" spans="1:5" s="33" customFormat="1">
      <c r="A1472" s="602"/>
      <c r="B1472" s="602"/>
      <c r="C1472" s="34"/>
      <c r="D1472" s="34"/>
      <c r="E1472" s="34"/>
    </row>
    <row r="1473" spans="1:5" s="33" customFormat="1">
      <c r="A1473" s="602"/>
      <c r="B1473" s="602"/>
      <c r="C1473" s="34"/>
      <c r="D1473" s="34"/>
      <c r="E1473" s="34"/>
    </row>
    <row r="1474" spans="1:5" s="33" customFormat="1">
      <c r="A1474" s="602"/>
      <c r="B1474" s="602"/>
      <c r="C1474" s="34"/>
      <c r="D1474" s="34"/>
      <c r="E1474" s="34"/>
    </row>
    <row r="1475" spans="1:5" s="33" customFormat="1">
      <c r="A1475" s="602"/>
      <c r="B1475" s="602"/>
      <c r="C1475" s="34"/>
      <c r="D1475" s="34"/>
      <c r="E1475" s="34"/>
    </row>
    <row r="1476" spans="1:5" s="33" customFormat="1">
      <c r="A1476" s="602"/>
      <c r="B1476" s="602"/>
      <c r="C1476" s="34"/>
      <c r="D1476" s="34"/>
      <c r="E1476" s="34"/>
    </row>
    <row r="1477" spans="1:5" s="33" customFormat="1">
      <c r="A1477" s="602"/>
      <c r="B1477" s="602"/>
      <c r="C1477" s="34"/>
      <c r="D1477" s="34"/>
      <c r="E1477" s="34"/>
    </row>
    <row r="1478" spans="1:5" s="33" customFormat="1">
      <c r="A1478" s="602"/>
      <c r="B1478" s="602"/>
      <c r="C1478" s="34"/>
      <c r="D1478" s="34"/>
      <c r="E1478" s="34"/>
    </row>
    <row r="1479" spans="1:5" s="33" customFormat="1">
      <c r="A1479" s="602"/>
      <c r="B1479" s="602"/>
      <c r="C1479" s="34"/>
      <c r="D1479" s="34"/>
      <c r="E1479" s="34"/>
    </row>
    <row r="1480" spans="1:5" s="33" customFormat="1">
      <c r="A1480" s="602"/>
      <c r="B1480" s="602"/>
      <c r="C1480" s="34"/>
      <c r="D1480" s="34"/>
      <c r="E1480" s="34"/>
    </row>
    <row r="1481" spans="1:5" s="33" customFormat="1">
      <c r="A1481" s="602"/>
      <c r="B1481" s="602"/>
      <c r="C1481" s="34"/>
      <c r="D1481" s="34"/>
      <c r="E1481" s="34"/>
    </row>
    <row r="1482" spans="1:5" s="33" customFormat="1">
      <c r="A1482" s="602"/>
      <c r="B1482" s="602"/>
      <c r="C1482" s="34"/>
      <c r="D1482" s="34"/>
      <c r="E1482" s="34"/>
    </row>
    <row r="1483" spans="1:5" s="33" customFormat="1">
      <c r="A1483" s="602"/>
      <c r="B1483" s="602"/>
      <c r="C1483" s="34"/>
      <c r="D1483" s="34"/>
      <c r="E1483" s="34"/>
    </row>
    <row r="1484" spans="1:5" s="33" customFormat="1">
      <c r="A1484" s="602"/>
      <c r="B1484" s="602"/>
      <c r="C1484" s="34"/>
      <c r="D1484" s="34"/>
      <c r="E1484" s="34"/>
    </row>
    <row r="1485" spans="1:5" s="33" customFormat="1">
      <c r="A1485" s="602"/>
      <c r="B1485" s="602"/>
      <c r="C1485" s="34"/>
      <c r="D1485" s="34"/>
      <c r="E1485" s="34"/>
    </row>
    <row r="1486" spans="1:5" s="33" customFormat="1">
      <c r="A1486" s="602"/>
      <c r="B1486" s="602"/>
      <c r="C1486" s="34"/>
      <c r="D1486" s="34"/>
      <c r="E1486" s="34"/>
    </row>
    <row r="1487" spans="1:5" s="33" customFormat="1">
      <c r="A1487" s="602"/>
      <c r="B1487" s="602"/>
      <c r="C1487" s="34"/>
      <c r="D1487" s="34"/>
      <c r="E1487" s="34"/>
    </row>
    <row r="1488" spans="1:5" s="33" customFormat="1">
      <c r="A1488" s="602"/>
      <c r="B1488" s="602"/>
      <c r="C1488" s="34"/>
      <c r="D1488" s="34"/>
      <c r="E1488" s="34"/>
    </row>
    <row r="1489" spans="1:5" s="33" customFormat="1">
      <c r="A1489" s="602"/>
      <c r="B1489" s="602"/>
      <c r="C1489" s="34"/>
      <c r="D1489" s="34"/>
      <c r="E1489" s="34"/>
    </row>
    <row r="1490" spans="1:5" s="33" customFormat="1">
      <c r="A1490" s="602"/>
      <c r="B1490" s="602"/>
      <c r="C1490" s="34"/>
      <c r="D1490" s="34"/>
      <c r="E1490" s="34"/>
    </row>
    <row r="1491" spans="1:5" s="33" customFormat="1">
      <c r="A1491" s="602"/>
      <c r="B1491" s="602"/>
      <c r="C1491" s="34"/>
      <c r="D1491" s="34"/>
      <c r="E1491" s="34"/>
    </row>
    <row r="1492" spans="1:5" s="33" customFormat="1">
      <c r="A1492" s="602"/>
      <c r="B1492" s="602"/>
      <c r="C1492" s="34"/>
      <c r="D1492" s="34"/>
      <c r="E1492" s="34"/>
    </row>
    <row r="1493" spans="1:5" s="33" customFormat="1">
      <c r="A1493" s="602"/>
      <c r="B1493" s="602"/>
      <c r="C1493" s="34"/>
      <c r="D1493" s="34"/>
      <c r="E1493" s="34"/>
    </row>
    <row r="1494" spans="1:5" s="33" customFormat="1">
      <c r="A1494" s="602"/>
      <c r="B1494" s="602"/>
      <c r="C1494" s="34"/>
      <c r="D1494" s="34"/>
      <c r="E1494" s="34"/>
    </row>
    <row r="1495" spans="1:5" s="33" customFormat="1">
      <c r="A1495" s="602"/>
      <c r="B1495" s="602"/>
      <c r="C1495" s="34"/>
      <c r="D1495" s="34"/>
      <c r="E1495" s="34"/>
    </row>
    <row r="1496" spans="1:5" s="33" customFormat="1">
      <c r="A1496" s="602"/>
      <c r="B1496" s="602"/>
      <c r="C1496" s="34"/>
      <c r="D1496" s="34"/>
      <c r="E1496" s="34"/>
    </row>
    <row r="1497" spans="1:5" s="33" customFormat="1">
      <c r="A1497" s="602"/>
      <c r="B1497" s="602"/>
      <c r="C1497" s="34"/>
      <c r="D1497" s="34"/>
      <c r="E1497" s="34"/>
    </row>
    <row r="1498" spans="1:5" s="33" customFormat="1">
      <c r="A1498" s="602"/>
      <c r="B1498" s="602"/>
      <c r="C1498" s="34"/>
      <c r="D1498" s="34"/>
      <c r="E1498" s="34"/>
    </row>
    <row r="1499" spans="1:5" s="33" customFormat="1">
      <c r="A1499" s="602"/>
      <c r="B1499" s="602"/>
      <c r="C1499" s="34"/>
      <c r="D1499" s="34"/>
      <c r="E1499" s="34"/>
    </row>
    <row r="1500" spans="1:5" s="33" customFormat="1">
      <c r="A1500" s="602"/>
      <c r="B1500" s="602"/>
      <c r="C1500" s="34"/>
      <c r="D1500" s="34"/>
      <c r="E1500" s="34"/>
    </row>
    <row r="1501" spans="1:5" s="33" customFormat="1">
      <c r="A1501" s="602"/>
      <c r="B1501" s="602"/>
      <c r="C1501" s="34"/>
      <c r="D1501" s="34"/>
      <c r="E1501" s="34"/>
    </row>
    <row r="1502" spans="1:5" s="33" customFormat="1">
      <c r="A1502" s="602"/>
      <c r="B1502" s="602"/>
      <c r="C1502" s="34"/>
      <c r="D1502" s="34"/>
      <c r="E1502" s="34"/>
    </row>
    <row r="1503" spans="1:5" s="33" customFormat="1">
      <c r="A1503" s="602"/>
      <c r="B1503" s="602"/>
      <c r="C1503" s="34"/>
      <c r="D1503" s="34"/>
      <c r="E1503" s="34"/>
    </row>
    <row r="1504" spans="1:5" s="33" customFormat="1">
      <c r="A1504" s="602"/>
      <c r="B1504" s="602"/>
      <c r="C1504" s="34"/>
      <c r="D1504" s="34"/>
      <c r="E1504" s="34"/>
    </row>
    <row r="1505" spans="1:5" s="33" customFormat="1">
      <c r="A1505" s="602"/>
      <c r="B1505" s="602"/>
      <c r="C1505" s="34"/>
      <c r="D1505" s="34"/>
      <c r="E1505" s="34"/>
    </row>
    <row r="1506" spans="1:5" s="33" customFormat="1">
      <c r="A1506" s="602"/>
      <c r="B1506" s="602"/>
      <c r="C1506" s="34"/>
      <c r="D1506" s="34"/>
      <c r="E1506" s="34"/>
    </row>
    <row r="1507" spans="1:5" s="33" customFormat="1">
      <c r="A1507" s="602"/>
      <c r="B1507" s="602"/>
      <c r="C1507" s="34"/>
      <c r="D1507" s="34"/>
      <c r="E1507" s="34"/>
    </row>
    <row r="1508" spans="1:5" s="33" customFormat="1">
      <c r="A1508" s="602"/>
      <c r="B1508" s="602"/>
      <c r="C1508" s="34"/>
      <c r="D1508" s="34"/>
      <c r="E1508" s="34"/>
    </row>
    <row r="1509" spans="1:5" s="33" customFormat="1">
      <c r="A1509" s="602"/>
      <c r="B1509" s="602"/>
      <c r="C1509" s="34"/>
      <c r="D1509" s="34"/>
      <c r="E1509" s="34"/>
    </row>
    <row r="1510" spans="1:5" s="33" customFormat="1">
      <c r="A1510" s="602"/>
      <c r="B1510" s="602"/>
      <c r="C1510" s="34"/>
      <c r="D1510" s="34"/>
      <c r="E1510" s="34"/>
    </row>
    <row r="1511" spans="1:5" s="33" customFormat="1">
      <c r="A1511" s="602"/>
      <c r="B1511" s="602"/>
      <c r="C1511" s="34"/>
      <c r="D1511" s="34"/>
      <c r="E1511" s="34"/>
    </row>
    <row r="1512" spans="1:5" s="33" customFormat="1">
      <c r="A1512" s="602"/>
      <c r="B1512" s="602"/>
      <c r="C1512" s="34"/>
      <c r="D1512" s="34"/>
      <c r="E1512" s="34"/>
    </row>
    <row r="1513" spans="1:5" s="33" customFormat="1">
      <c r="A1513" s="602"/>
      <c r="B1513" s="602"/>
      <c r="C1513" s="34"/>
      <c r="D1513" s="34"/>
      <c r="E1513" s="34"/>
    </row>
    <row r="1514" spans="1:5" s="33" customFormat="1">
      <c r="A1514" s="602"/>
      <c r="B1514" s="602"/>
      <c r="C1514" s="34"/>
      <c r="D1514" s="34"/>
      <c r="E1514" s="34"/>
    </row>
    <row r="1515" spans="1:5" s="33" customFormat="1">
      <c r="A1515" s="602"/>
      <c r="B1515" s="602"/>
      <c r="C1515" s="34"/>
      <c r="D1515" s="34"/>
      <c r="E1515" s="34"/>
    </row>
    <row r="1516" spans="1:5" s="33" customFormat="1">
      <c r="A1516" s="602"/>
      <c r="B1516" s="602"/>
      <c r="C1516" s="34"/>
      <c r="D1516" s="34"/>
      <c r="E1516" s="34"/>
    </row>
  </sheetData>
  <mergeCells count="244">
    <mergeCell ref="A1270:B1270"/>
    <mergeCell ref="D1270:E1270"/>
    <mergeCell ref="A1273:B1273"/>
    <mergeCell ref="C1146:E1146"/>
    <mergeCell ref="C1147:E1147"/>
    <mergeCell ref="C1148:E1148"/>
    <mergeCell ref="A1151:A1152"/>
    <mergeCell ref="B1151:B1152"/>
    <mergeCell ref="C1151:C1152"/>
    <mergeCell ref="D1151:D1152"/>
    <mergeCell ref="E1151:E1152"/>
    <mergeCell ref="C1268:E1268"/>
    <mergeCell ref="B8:E8"/>
    <mergeCell ref="C6:E6"/>
    <mergeCell ref="C11:E11"/>
    <mergeCell ref="C12:E12"/>
    <mergeCell ref="C1:E1"/>
    <mergeCell ref="C2:E2"/>
    <mergeCell ref="C3:E3"/>
    <mergeCell ref="C4:E4"/>
    <mergeCell ref="C5:E5"/>
    <mergeCell ref="C51:E51"/>
    <mergeCell ref="C10:E10"/>
    <mergeCell ref="C54:E54"/>
    <mergeCell ref="C55:E55"/>
    <mergeCell ref="A15:A16"/>
    <mergeCell ref="B15:B16"/>
    <mergeCell ref="C15:C16"/>
    <mergeCell ref="D15:D16"/>
    <mergeCell ref="E15:E16"/>
    <mergeCell ref="C53:E53"/>
    <mergeCell ref="C98:E98"/>
    <mergeCell ref="C99:E99"/>
    <mergeCell ref="A58:A59"/>
    <mergeCell ref="B58:B59"/>
    <mergeCell ref="C58:C59"/>
    <mergeCell ref="D58:D59"/>
    <mergeCell ref="E58:E59"/>
    <mergeCell ref="C96:E96"/>
    <mergeCell ref="C100:E100"/>
    <mergeCell ref="A103:A104"/>
    <mergeCell ref="B103:B104"/>
    <mergeCell ref="C103:C104"/>
    <mergeCell ref="D103:D104"/>
    <mergeCell ref="E103:E104"/>
    <mergeCell ref="C117:E117"/>
    <mergeCell ref="C118:E118"/>
    <mergeCell ref="C115:E115"/>
    <mergeCell ref="C119:E119"/>
    <mergeCell ref="A122:A123"/>
    <mergeCell ref="B122:B123"/>
    <mergeCell ref="C122:C123"/>
    <mergeCell ref="D122:D123"/>
    <mergeCell ref="E122:E123"/>
    <mergeCell ref="C176:E176"/>
    <mergeCell ref="C177:E177"/>
    <mergeCell ref="C174:E174"/>
    <mergeCell ref="C178:E178"/>
    <mergeCell ref="A180:A181"/>
    <mergeCell ref="B180:B181"/>
    <mergeCell ref="C180:C181"/>
    <mergeCell ref="D180:D181"/>
    <mergeCell ref="E180:E181"/>
    <mergeCell ref="C228:E228"/>
    <mergeCell ref="C229:E229"/>
    <mergeCell ref="C226:E226"/>
    <mergeCell ref="C230:E230"/>
    <mergeCell ref="A233:A234"/>
    <mergeCell ref="B233:B234"/>
    <mergeCell ref="C233:C234"/>
    <mergeCell ref="D233:D234"/>
    <mergeCell ref="E233:E234"/>
    <mergeCell ref="C241:E241"/>
    <mergeCell ref="C242:E242"/>
    <mergeCell ref="C239:E239"/>
    <mergeCell ref="C243:E243"/>
    <mergeCell ref="A246:A247"/>
    <mergeCell ref="B246:B247"/>
    <mergeCell ref="C246:C247"/>
    <mergeCell ref="D246:D247"/>
    <mergeCell ref="E246:E247"/>
    <mergeCell ref="C269:E269"/>
    <mergeCell ref="C270:E270"/>
    <mergeCell ref="C315:E315"/>
    <mergeCell ref="C267:E267"/>
    <mergeCell ref="C271:E271"/>
    <mergeCell ref="A274:A275"/>
    <mergeCell ref="B274:B275"/>
    <mergeCell ref="C274:C275"/>
    <mergeCell ref="D274:D275"/>
    <mergeCell ref="E274:E275"/>
    <mergeCell ref="C313:E313"/>
    <mergeCell ref="C317:E317"/>
    <mergeCell ref="C316:E316"/>
    <mergeCell ref="A319:A320"/>
    <mergeCell ref="B319:B320"/>
    <mergeCell ref="C319:C320"/>
    <mergeCell ref="D319:D320"/>
    <mergeCell ref="E319:E320"/>
    <mergeCell ref="C374:E374"/>
    <mergeCell ref="C378:E378"/>
    <mergeCell ref="C376:E376"/>
    <mergeCell ref="C377:E377"/>
    <mergeCell ref="A381:A382"/>
    <mergeCell ref="B381:B382"/>
    <mergeCell ref="C381:C382"/>
    <mergeCell ref="D381:D382"/>
    <mergeCell ref="E381:E382"/>
    <mergeCell ref="C421:E421"/>
    <mergeCell ref="C457:E457"/>
    <mergeCell ref="C426:E426"/>
    <mergeCell ref="C424:E424"/>
    <mergeCell ref="C425:E425"/>
    <mergeCell ref="A429:A430"/>
    <mergeCell ref="B429:B430"/>
    <mergeCell ref="C429:C430"/>
    <mergeCell ref="D429:D430"/>
    <mergeCell ref="E429:E430"/>
    <mergeCell ref="C455:E455"/>
    <mergeCell ref="C459:E459"/>
    <mergeCell ref="C458:E458"/>
    <mergeCell ref="A462:A463"/>
    <mergeCell ref="B462:B463"/>
    <mergeCell ref="C462:C463"/>
    <mergeCell ref="D462:D463"/>
    <mergeCell ref="E462:E463"/>
    <mergeCell ref="C504:E504"/>
    <mergeCell ref="C507:E507"/>
    <mergeCell ref="C508:E508"/>
    <mergeCell ref="C509:E509"/>
    <mergeCell ref="A511:A512"/>
    <mergeCell ref="B511:B512"/>
    <mergeCell ref="C511:C512"/>
    <mergeCell ref="D511:D512"/>
    <mergeCell ref="E511:E512"/>
    <mergeCell ref="C537:E537"/>
    <mergeCell ref="C539:E539"/>
    <mergeCell ref="C540:E540"/>
    <mergeCell ref="C541:E541"/>
    <mergeCell ref="A543:A544"/>
    <mergeCell ref="B543:B544"/>
    <mergeCell ref="C543:C544"/>
    <mergeCell ref="D543:D544"/>
    <mergeCell ref="E543:E544"/>
    <mergeCell ref="C606:E606"/>
    <mergeCell ref="C609:E609"/>
    <mergeCell ref="C610:E610"/>
    <mergeCell ref="C611:E611"/>
    <mergeCell ref="A614:A615"/>
    <mergeCell ref="B614:B615"/>
    <mergeCell ref="C614:C615"/>
    <mergeCell ref="D614:D615"/>
    <mergeCell ref="E614:E615"/>
    <mergeCell ref="C683:E683"/>
    <mergeCell ref="C685:E685"/>
    <mergeCell ref="C686:E686"/>
    <mergeCell ref="C687:E687"/>
    <mergeCell ref="A690:A691"/>
    <mergeCell ref="B690:B691"/>
    <mergeCell ref="C690:C691"/>
    <mergeCell ref="D690:D691"/>
    <mergeCell ref="E690:E691"/>
    <mergeCell ref="C736:E736"/>
    <mergeCell ref="C739:E739"/>
    <mergeCell ref="C740:E740"/>
    <mergeCell ref="C741:E741"/>
    <mergeCell ref="A744:A745"/>
    <mergeCell ref="B744:B745"/>
    <mergeCell ref="C744:C745"/>
    <mergeCell ref="D744:D745"/>
    <mergeCell ref="E744:E745"/>
    <mergeCell ref="C775:E775"/>
    <mergeCell ref="C778:E778"/>
    <mergeCell ref="C779:E779"/>
    <mergeCell ref="C780:E780"/>
    <mergeCell ref="A783:A784"/>
    <mergeCell ref="B783:B784"/>
    <mergeCell ref="C783:C784"/>
    <mergeCell ref="D783:D784"/>
    <mergeCell ref="E783:E784"/>
    <mergeCell ref="C803:E803"/>
    <mergeCell ref="C806:E806"/>
    <mergeCell ref="C807:E807"/>
    <mergeCell ref="C808:E808"/>
    <mergeCell ref="A811:A812"/>
    <mergeCell ref="B811:B812"/>
    <mergeCell ref="C811:C812"/>
    <mergeCell ref="D811:D812"/>
    <mergeCell ref="E811:E812"/>
    <mergeCell ref="C833:E833"/>
    <mergeCell ref="C835:E835"/>
    <mergeCell ref="C836:E836"/>
    <mergeCell ref="C837:E837"/>
    <mergeCell ref="A840:A841"/>
    <mergeCell ref="B840:B841"/>
    <mergeCell ref="C840:C841"/>
    <mergeCell ref="D840:D841"/>
    <mergeCell ref="E840:E841"/>
    <mergeCell ref="C862:E862"/>
    <mergeCell ref="C864:E864"/>
    <mergeCell ref="C865:E865"/>
    <mergeCell ref="C866:E866"/>
    <mergeCell ref="A869:A870"/>
    <mergeCell ref="B869:B870"/>
    <mergeCell ref="C869:C870"/>
    <mergeCell ref="D869:D870"/>
    <mergeCell ref="E869:E870"/>
    <mergeCell ref="C899:E899"/>
    <mergeCell ref="C902:E902"/>
    <mergeCell ref="C903:E903"/>
    <mergeCell ref="C904:E904"/>
    <mergeCell ref="A907:A908"/>
    <mergeCell ref="B907:B908"/>
    <mergeCell ref="C907:C908"/>
    <mergeCell ref="D907:D908"/>
    <mergeCell ref="E907:E908"/>
    <mergeCell ref="C929:E929"/>
    <mergeCell ref="C932:E932"/>
    <mergeCell ref="C933:E933"/>
    <mergeCell ref="C934:E934"/>
    <mergeCell ref="A937:A938"/>
    <mergeCell ref="B937:B938"/>
    <mergeCell ref="C937:C938"/>
    <mergeCell ref="D937:D938"/>
    <mergeCell ref="E937:E938"/>
    <mergeCell ref="C1009:E1009"/>
    <mergeCell ref="C1011:E1011"/>
    <mergeCell ref="C1089:E1089"/>
    <mergeCell ref="C1090:E1090"/>
    <mergeCell ref="A1093:A1094"/>
    <mergeCell ref="B1093:B1094"/>
    <mergeCell ref="C1093:C1094"/>
    <mergeCell ref="D1093:D1094"/>
    <mergeCell ref="E1093:E1094"/>
    <mergeCell ref="C1143:E1143"/>
    <mergeCell ref="C1012:E1012"/>
    <mergeCell ref="C1013:E1013"/>
    <mergeCell ref="A1016:A1017"/>
    <mergeCell ref="B1016:B1017"/>
    <mergeCell ref="C1016:C1017"/>
    <mergeCell ref="D1016:D1017"/>
    <mergeCell ref="E1016:E1017"/>
    <mergeCell ref="C1085:E1085"/>
    <mergeCell ref="C1088:E1088"/>
  </mergeCells>
  <pageMargins left="1.1811023622047245" right="0.78740157480314965" top="0.78740157480314965" bottom="0.78740157480314965" header="0.51181102362204722" footer="0.51181102362204722"/>
  <pageSetup paperSize="9" fitToHeight="0" orientation="portrait" r:id="rId1"/>
  <headerFooter alignWithMargins="0">
    <oddFooter>&amp;R&amp;P lapa</oddFooter>
  </headerFooter>
  <rowBreaks count="2" manualBreakCount="2">
    <brk id="375" max="4" man="1"/>
    <brk id="863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348"/>
  <sheetViews>
    <sheetView view="pageBreakPreview" topLeftCell="A27" zoomScaleNormal="100" zoomScaleSheetLayoutView="100" workbookViewId="0">
      <selection activeCell="G51" sqref="G51"/>
    </sheetView>
  </sheetViews>
  <sheetFormatPr defaultRowHeight="12.75"/>
  <cols>
    <col min="1" max="1" width="4.140625" style="37" customWidth="1"/>
    <col min="2" max="2" width="10.85546875" style="51" customWidth="1"/>
    <col min="3" max="3" width="40" style="54" customWidth="1"/>
    <col min="4" max="4" width="5.85546875" style="54" bestFit="1" customWidth="1"/>
    <col min="5" max="5" width="7.85546875" style="54" customWidth="1"/>
    <col min="6" max="6" width="5.7109375" style="51" bestFit="1" customWidth="1"/>
    <col min="7" max="7" width="5.7109375" style="37" bestFit="1" customWidth="1"/>
    <col min="8" max="8" width="7.28515625" style="37" customWidth="1"/>
    <col min="9" max="9" width="6.7109375" style="37" bestFit="1" customWidth="1"/>
    <col min="10" max="10" width="7" style="37" bestFit="1" customWidth="1"/>
    <col min="11" max="11" width="7" style="37" customWidth="1"/>
    <col min="12" max="16" width="8.42578125" style="37" customWidth="1"/>
    <col min="17" max="16384" width="9.140625" style="37"/>
  </cols>
  <sheetData>
    <row r="1" spans="1:16" s="33" customFormat="1" ht="18" customHeight="1">
      <c r="C1" s="34"/>
      <c r="D1" s="34"/>
      <c r="E1" s="34"/>
      <c r="L1" s="710" t="s">
        <v>68</v>
      </c>
      <c r="M1" s="710"/>
      <c r="N1" s="710"/>
      <c r="O1" s="710"/>
      <c r="P1" s="710"/>
    </row>
    <row r="2" spans="1:16" s="33" customFormat="1" ht="12.75" customHeight="1">
      <c r="C2" s="34"/>
      <c r="D2" s="711" t="s">
        <v>40</v>
      </c>
      <c r="E2" s="711"/>
      <c r="F2" s="711"/>
      <c r="G2" s="711"/>
      <c r="H2" s="711"/>
      <c r="I2" s="35" t="s">
        <v>394</v>
      </c>
    </row>
    <row r="3" spans="1:16" s="33" customFormat="1" ht="12.75" customHeight="1">
      <c r="C3" s="712" t="s">
        <v>761</v>
      </c>
      <c r="D3" s="712"/>
      <c r="E3" s="712"/>
      <c r="F3" s="712"/>
      <c r="G3" s="712"/>
      <c r="H3" s="712"/>
      <c r="I3" s="712"/>
      <c r="J3" s="712"/>
      <c r="K3" s="712"/>
      <c r="L3" s="712"/>
      <c r="M3" s="712"/>
      <c r="N3" s="712"/>
    </row>
    <row r="4" spans="1:16" s="33" customFormat="1" ht="12.75" customHeight="1">
      <c r="C4" s="713" t="s">
        <v>18</v>
      </c>
      <c r="D4" s="713"/>
      <c r="E4" s="713"/>
      <c r="F4" s="713"/>
      <c r="G4" s="713"/>
      <c r="H4" s="713"/>
      <c r="I4" s="713"/>
      <c r="J4" s="713"/>
      <c r="K4" s="713"/>
      <c r="L4" s="713"/>
      <c r="M4" s="713"/>
      <c r="N4" s="713"/>
    </row>
    <row r="5" spans="1:16" s="33" customFormat="1" ht="12.75" customHeight="1"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</row>
    <row r="6" spans="1:16" s="33" customFormat="1" ht="24.75" customHeight="1">
      <c r="A6" s="714" t="s">
        <v>3</v>
      </c>
      <c r="B6" s="714"/>
      <c r="C6" s="715" t="str">
        <f>PBK!C26</f>
        <v>1. KĀRTA KATLU MĀJAS PĀRBŪVE PAR SOCIĀLĀS APRŪPES CENTRU UN KATLA MĀJAS NOVIETOŠANA</v>
      </c>
      <c r="D6" s="715"/>
      <c r="E6" s="715"/>
      <c r="F6" s="715"/>
      <c r="G6" s="715"/>
      <c r="H6" s="715"/>
      <c r="I6" s="715"/>
      <c r="J6" s="715"/>
      <c r="K6" s="715"/>
      <c r="L6" s="715"/>
      <c r="M6" s="715"/>
      <c r="N6" s="715"/>
    </row>
    <row r="7" spans="1:16" s="33" customFormat="1" ht="12.75" customHeight="1">
      <c r="A7" s="714" t="s">
        <v>4</v>
      </c>
      <c r="B7" s="714"/>
      <c r="C7" s="715" t="str">
        <f>PBK!C16</f>
        <v>1. KĀRTA KATLU MĀJAS PĀRBŪVE PAR SOCIĀLĀS APRŪPES CENTRU UN KATLA MĀJAS NOVIETOŠANA</v>
      </c>
      <c r="D7" s="715"/>
      <c r="E7" s="715"/>
      <c r="F7" s="715"/>
      <c r="G7" s="715"/>
      <c r="H7" s="715"/>
      <c r="I7" s="715"/>
      <c r="J7" s="715"/>
      <c r="K7" s="715"/>
      <c r="L7" s="715"/>
      <c r="M7" s="715"/>
      <c r="N7" s="715"/>
    </row>
    <row r="8" spans="1:16" s="33" customFormat="1" ht="12.75" customHeight="1">
      <c r="A8" s="714" t="s">
        <v>5</v>
      </c>
      <c r="B8" s="714"/>
      <c r="C8" s="715" t="str">
        <f>PBK!C17</f>
        <v>SIGULDAS IELA 7A, MORE, MORES PAGASTS, SIGULDAS NOVADS</v>
      </c>
      <c r="D8" s="715"/>
      <c r="E8" s="715"/>
      <c r="F8" s="715"/>
      <c r="G8" s="715"/>
      <c r="H8" s="715"/>
      <c r="I8" s="715"/>
      <c r="J8" s="715"/>
      <c r="K8" s="715"/>
      <c r="L8" s="715"/>
      <c r="M8" s="715"/>
      <c r="N8" s="715"/>
    </row>
    <row r="9" spans="1:16" s="33" customFormat="1">
      <c r="A9" s="714" t="s">
        <v>47</v>
      </c>
      <c r="B9" s="714"/>
      <c r="C9" s="715" t="str">
        <f>PBK!C18</f>
        <v>SIGULDAS NOVADA PAŠVALDĪBA</v>
      </c>
      <c r="D9" s="715"/>
      <c r="E9" s="715"/>
      <c r="F9" s="715"/>
      <c r="G9" s="715"/>
      <c r="H9" s="715"/>
      <c r="I9" s="715"/>
      <c r="J9" s="715"/>
      <c r="K9" s="715"/>
      <c r="L9" s="715"/>
      <c r="M9" s="715"/>
      <c r="N9" s="715"/>
    </row>
    <row r="10" spans="1:16" s="33" customFormat="1">
      <c r="A10" s="714" t="s">
        <v>6</v>
      </c>
      <c r="B10" s="714"/>
      <c r="C10" s="715">
        <f>PBK!C19</f>
        <v>0</v>
      </c>
      <c r="D10" s="715"/>
      <c r="E10" s="715"/>
      <c r="F10" s="715"/>
      <c r="G10" s="715"/>
      <c r="H10" s="715"/>
      <c r="I10" s="715"/>
      <c r="J10" s="715"/>
      <c r="K10" s="715"/>
      <c r="L10" s="715"/>
      <c r="M10" s="715"/>
      <c r="N10" s="715"/>
    </row>
    <row r="11" spans="1:16" s="33" customFormat="1">
      <c r="A11" s="714" t="s">
        <v>41</v>
      </c>
      <c r="B11" s="714"/>
      <c r="C11" s="715">
        <f>PBK!C20</f>
        <v>0</v>
      </c>
      <c r="D11" s="715"/>
      <c r="E11" s="715"/>
      <c r="F11" s="715"/>
      <c r="G11" s="715"/>
      <c r="H11" s="715"/>
      <c r="I11" s="715"/>
      <c r="J11" s="715"/>
      <c r="K11" s="715"/>
      <c r="L11" s="715"/>
      <c r="M11" s="715"/>
      <c r="N11" s="715"/>
    </row>
    <row r="12" spans="1:16" s="33" customFormat="1">
      <c r="A12" s="235"/>
      <c r="B12" s="235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</row>
    <row r="13" spans="1:16" s="33" customFormat="1" ht="12.75" customHeight="1">
      <c r="A13" s="714" t="s">
        <v>777</v>
      </c>
      <c r="B13" s="714"/>
      <c r="C13" s="714"/>
      <c r="D13" s="714"/>
      <c r="E13" s="714"/>
      <c r="F13" s="714"/>
      <c r="G13" s="714"/>
      <c r="H13" s="236"/>
      <c r="I13" s="236"/>
      <c r="J13" s="236"/>
      <c r="K13" s="715" t="s">
        <v>42</v>
      </c>
      <c r="L13" s="715"/>
      <c r="M13" s="715"/>
      <c r="N13" s="716">
        <f>P53</f>
        <v>0</v>
      </c>
      <c r="O13" s="716"/>
      <c r="P13" s="36" t="s">
        <v>48</v>
      </c>
    </row>
    <row r="14" spans="1:16" s="33" customFormat="1">
      <c r="A14" s="235"/>
      <c r="B14" s="235"/>
      <c r="C14" s="235"/>
      <c r="D14" s="235"/>
      <c r="E14" s="235"/>
      <c r="F14" s="235"/>
      <c r="G14" s="235"/>
      <c r="H14" s="236"/>
      <c r="I14" s="236"/>
      <c r="J14" s="236"/>
      <c r="K14" s="236"/>
      <c r="L14" s="236"/>
      <c r="M14" s="236"/>
      <c r="N14" s="237"/>
      <c r="O14" s="236"/>
      <c r="P14" s="36"/>
    </row>
    <row r="15" spans="1:16">
      <c r="B15" s="37"/>
      <c r="C15" s="37"/>
      <c r="D15" s="37"/>
      <c r="E15" s="37"/>
      <c r="F15" s="37"/>
      <c r="I15" s="717" t="s">
        <v>44</v>
      </c>
      <c r="J15" s="717"/>
      <c r="K15" s="717"/>
      <c r="L15" s="38">
        <v>2017</v>
      </c>
      <c r="M15" s="38" t="s">
        <v>43</v>
      </c>
      <c r="N15" s="38">
        <f>'1 KOPS'!E16</f>
        <v>0</v>
      </c>
      <c r="O15" s="103">
        <f>'1 KOPS'!F16</f>
        <v>0</v>
      </c>
      <c r="P15" s="103"/>
    </row>
    <row r="16" spans="1:16" ht="13.5" thickBot="1">
      <c r="B16" s="37"/>
      <c r="C16" s="37"/>
      <c r="D16" s="37"/>
      <c r="E16" s="37"/>
      <c r="F16" s="37"/>
      <c r="I16" s="238"/>
      <c r="J16" s="238"/>
      <c r="K16" s="238"/>
      <c r="L16" s="38"/>
      <c r="M16" s="38"/>
      <c r="N16" s="38"/>
      <c r="O16" s="111"/>
      <c r="P16" s="111"/>
    </row>
    <row r="17" spans="1:18" s="11" customFormat="1" ht="13.5" customHeight="1" thickBot="1">
      <c r="A17" s="718" t="s">
        <v>1</v>
      </c>
      <c r="B17" s="718" t="s">
        <v>29</v>
      </c>
      <c r="C17" s="720" t="s">
        <v>30</v>
      </c>
      <c r="D17" s="718" t="s">
        <v>31</v>
      </c>
      <c r="E17" s="718" t="s">
        <v>32</v>
      </c>
      <c r="F17" s="722" t="s">
        <v>33</v>
      </c>
      <c r="G17" s="723"/>
      <c r="H17" s="723"/>
      <c r="I17" s="723"/>
      <c r="J17" s="723"/>
      <c r="K17" s="724"/>
      <c r="L17" s="722" t="s">
        <v>34</v>
      </c>
      <c r="M17" s="723"/>
      <c r="N17" s="723"/>
      <c r="O17" s="723"/>
      <c r="P17" s="724"/>
    </row>
    <row r="18" spans="1:18" s="11" customFormat="1" ht="69.75" customHeight="1" thickBot="1">
      <c r="A18" s="719"/>
      <c r="B18" s="719"/>
      <c r="C18" s="721"/>
      <c r="D18" s="719"/>
      <c r="E18" s="719"/>
      <c r="F18" s="12" t="s">
        <v>35</v>
      </c>
      <c r="G18" s="13" t="s">
        <v>49</v>
      </c>
      <c r="H18" s="13" t="s">
        <v>50</v>
      </c>
      <c r="I18" s="13" t="s">
        <v>64</v>
      </c>
      <c r="J18" s="13" t="s">
        <v>52</v>
      </c>
      <c r="K18" s="12" t="s">
        <v>53</v>
      </c>
      <c r="L18" s="13" t="s">
        <v>36</v>
      </c>
      <c r="M18" s="13" t="s">
        <v>50</v>
      </c>
      <c r="N18" s="13" t="s">
        <v>64</v>
      </c>
      <c r="O18" s="13" t="s">
        <v>52</v>
      </c>
      <c r="P18" s="13" t="s">
        <v>54</v>
      </c>
    </row>
    <row r="19" spans="1:18" s="11" customFormat="1" ht="13.5" thickBot="1">
      <c r="A19" s="14" t="s">
        <v>37</v>
      </c>
      <c r="B19" s="15" t="s">
        <v>38</v>
      </c>
      <c r="C19" s="16">
        <v>3</v>
      </c>
      <c r="D19" s="17">
        <v>4</v>
      </c>
      <c r="E19" s="16">
        <v>5</v>
      </c>
      <c r="F19" s="17">
        <v>6</v>
      </c>
      <c r="G19" s="16">
        <v>7</v>
      </c>
      <c r="H19" s="16">
        <v>8</v>
      </c>
      <c r="I19" s="17">
        <v>9</v>
      </c>
      <c r="J19" s="17">
        <v>10</v>
      </c>
      <c r="K19" s="16">
        <v>11</v>
      </c>
      <c r="L19" s="16">
        <v>12</v>
      </c>
      <c r="M19" s="16">
        <v>13</v>
      </c>
      <c r="N19" s="17">
        <v>14</v>
      </c>
      <c r="O19" s="17">
        <v>15</v>
      </c>
      <c r="P19" s="18">
        <v>16</v>
      </c>
    </row>
    <row r="20" spans="1:18" ht="18.75" customHeight="1">
      <c r="A20" s="39"/>
      <c r="B20" s="40"/>
      <c r="C20" s="101" t="s">
        <v>740</v>
      </c>
      <c r="D20" s="41"/>
      <c r="E20" s="42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4"/>
    </row>
    <row r="21" spans="1:18" s="116" customFormat="1" ht="14.25" customHeight="1">
      <c r="A21" s="114">
        <v>1</v>
      </c>
      <c r="B21" s="123" t="s">
        <v>61</v>
      </c>
      <c r="C21" s="115" t="s">
        <v>741</v>
      </c>
      <c r="D21" s="118" t="s">
        <v>92</v>
      </c>
      <c r="E21" s="209">
        <v>150</v>
      </c>
      <c r="F21" s="27"/>
      <c r="G21" s="30"/>
      <c r="H21" s="31"/>
      <c r="I21" s="30"/>
      <c r="J21" s="30"/>
      <c r="K21" s="30"/>
      <c r="L21" s="30"/>
      <c r="M21" s="30"/>
      <c r="N21" s="30"/>
      <c r="O21" s="30"/>
      <c r="P21" s="32"/>
      <c r="Q21" s="119"/>
      <c r="R21" s="119"/>
    </row>
    <row r="22" spans="1:18" s="116" customFormat="1" ht="14.25" customHeight="1">
      <c r="A22" s="114">
        <v>2</v>
      </c>
      <c r="B22" s="123" t="s">
        <v>61</v>
      </c>
      <c r="C22" s="117" t="s">
        <v>742</v>
      </c>
      <c r="D22" s="118" t="s">
        <v>97</v>
      </c>
      <c r="E22" s="209">
        <v>1</v>
      </c>
      <c r="F22" s="27"/>
      <c r="G22" s="30"/>
      <c r="H22" s="31"/>
      <c r="I22" s="30"/>
      <c r="J22" s="30"/>
      <c r="K22" s="30"/>
      <c r="L22" s="30"/>
      <c r="M22" s="30"/>
      <c r="N22" s="30"/>
      <c r="O22" s="30"/>
      <c r="P22" s="32"/>
      <c r="Q22" s="119"/>
      <c r="R22" s="119"/>
    </row>
    <row r="23" spans="1:18" s="116" customFormat="1" ht="14.25" customHeight="1">
      <c r="A23" s="114">
        <v>3</v>
      </c>
      <c r="B23" s="123" t="s">
        <v>61</v>
      </c>
      <c r="C23" s="117" t="s">
        <v>743</v>
      </c>
      <c r="D23" s="118" t="s">
        <v>97</v>
      </c>
      <c r="E23" s="209">
        <v>1</v>
      </c>
      <c r="F23" s="27"/>
      <c r="G23" s="30"/>
      <c r="H23" s="31"/>
      <c r="I23" s="30"/>
      <c r="J23" s="30"/>
      <c r="K23" s="30"/>
      <c r="L23" s="30"/>
      <c r="M23" s="30"/>
      <c r="N23" s="30"/>
      <c r="O23" s="30"/>
      <c r="P23" s="32"/>
      <c r="Q23" s="119"/>
      <c r="R23" s="119"/>
    </row>
    <row r="24" spans="1:18" s="116" customFormat="1" ht="14.25" customHeight="1">
      <c r="A24" s="114">
        <v>4</v>
      </c>
      <c r="B24" s="123" t="s">
        <v>61</v>
      </c>
      <c r="C24" s="117" t="s">
        <v>744</v>
      </c>
      <c r="D24" s="118" t="s">
        <v>97</v>
      </c>
      <c r="E24" s="209">
        <v>1</v>
      </c>
      <c r="F24" s="27"/>
      <c r="G24" s="30"/>
      <c r="H24" s="31"/>
      <c r="I24" s="30"/>
      <c r="J24" s="30"/>
      <c r="K24" s="30"/>
      <c r="L24" s="30"/>
      <c r="M24" s="30"/>
      <c r="N24" s="30"/>
      <c r="O24" s="30"/>
      <c r="P24" s="32"/>
      <c r="Q24" s="119"/>
      <c r="R24" s="119"/>
    </row>
    <row r="25" spans="1:18" s="116" customFormat="1" ht="14.25" customHeight="1">
      <c r="A25" s="114">
        <v>5</v>
      </c>
      <c r="B25" s="123" t="s">
        <v>61</v>
      </c>
      <c r="C25" s="117" t="s">
        <v>745</v>
      </c>
      <c r="D25" s="118" t="s">
        <v>97</v>
      </c>
      <c r="E25" s="209">
        <v>1</v>
      </c>
      <c r="F25" s="27"/>
      <c r="G25" s="30"/>
      <c r="H25" s="31"/>
      <c r="I25" s="30"/>
      <c r="J25" s="30"/>
      <c r="K25" s="30"/>
      <c r="L25" s="30"/>
      <c r="M25" s="30"/>
      <c r="N25" s="30"/>
      <c r="O25" s="30"/>
      <c r="P25" s="32"/>
      <c r="Q25" s="119"/>
      <c r="R25" s="119"/>
    </row>
    <row r="26" spans="1:18" s="116" customFormat="1" ht="14.25" customHeight="1">
      <c r="A26" s="114">
        <v>6</v>
      </c>
      <c r="B26" s="123" t="s">
        <v>61</v>
      </c>
      <c r="C26" s="117" t="s">
        <v>746</v>
      </c>
      <c r="D26" s="118" t="s">
        <v>97</v>
      </c>
      <c r="E26" s="209">
        <v>1</v>
      </c>
      <c r="F26" s="27"/>
      <c r="G26" s="30"/>
      <c r="H26" s="31"/>
      <c r="I26" s="30"/>
      <c r="J26" s="30"/>
      <c r="K26" s="30"/>
      <c r="L26" s="30"/>
      <c r="M26" s="30"/>
      <c r="N26" s="30"/>
      <c r="O26" s="30"/>
      <c r="P26" s="32"/>
      <c r="Q26" s="119"/>
      <c r="R26" s="119"/>
    </row>
    <row r="27" spans="1:18" s="116" customFormat="1" ht="14.25" customHeight="1">
      <c r="A27" s="114">
        <v>7</v>
      </c>
      <c r="B27" s="123" t="s">
        <v>61</v>
      </c>
      <c r="C27" s="117" t="s">
        <v>747</v>
      </c>
      <c r="D27" s="118" t="s">
        <v>97</v>
      </c>
      <c r="E27" s="209">
        <v>1</v>
      </c>
      <c r="F27" s="27"/>
      <c r="G27" s="30"/>
      <c r="H27" s="31"/>
      <c r="I27" s="30"/>
      <c r="J27" s="30"/>
      <c r="K27" s="30"/>
      <c r="L27" s="30"/>
      <c r="M27" s="30"/>
      <c r="N27" s="30"/>
      <c r="O27" s="30"/>
      <c r="P27" s="32"/>
      <c r="Q27" s="119"/>
      <c r="R27" s="119"/>
    </row>
    <row r="28" spans="1:18" s="116" customFormat="1" ht="14.25" customHeight="1">
      <c r="A28" s="114">
        <v>8</v>
      </c>
      <c r="B28" s="123" t="s">
        <v>61</v>
      </c>
      <c r="C28" s="117" t="s">
        <v>773</v>
      </c>
      <c r="D28" s="118" t="s">
        <v>109</v>
      </c>
      <c r="E28" s="209">
        <v>1</v>
      </c>
      <c r="F28" s="27"/>
      <c r="G28" s="30"/>
      <c r="H28" s="31"/>
      <c r="I28" s="30"/>
      <c r="J28" s="30"/>
      <c r="K28" s="30"/>
      <c r="L28" s="30"/>
      <c r="M28" s="30"/>
      <c r="N28" s="30"/>
      <c r="O28" s="30"/>
      <c r="P28" s="32"/>
      <c r="Q28" s="119"/>
      <c r="R28" s="119"/>
    </row>
    <row r="29" spans="1:18" s="116" customFormat="1" ht="14.25" customHeight="1">
      <c r="A29" s="114">
        <v>9</v>
      </c>
      <c r="B29" s="123" t="s">
        <v>61</v>
      </c>
      <c r="C29" s="117" t="s">
        <v>748</v>
      </c>
      <c r="D29" s="118" t="s">
        <v>109</v>
      </c>
      <c r="E29" s="209">
        <v>1</v>
      </c>
      <c r="F29" s="27"/>
      <c r="G29" s="30"/>
      <c r="H29" s="31"/>
      <c r="I29" s="30"/>
      <c r="J29" s="30"/>
      <c r="K29" s="30"/>
      <c r="L29" s="30"/>
      <c r="M29" s="30"/>
      <c r="N29" s="30"/>
      <c r="O29" s="30"/>
      <c r="P29" s="32"/>
      <c r="Q29" s="119"/>
      <c r="R29" s="119"/>
    </row>
    <row r="30" spans="1:18" s="116" customFormat="1" ht="14.25" customHeight="1">
      <c r="A30" s="114">
        <v>10</v>
      </c>
      <c r="B30" s="123" t="s">
        <v>61</v>
      </c>
      <c r="C30" s="117" t="s">
        <v>749</v>
      </c>
      <c r="D30" s="118" t="s">
        <v>109</v>
      </c>
      <c r="E30" s="209">
        <v>1</v>
      </c>
      <c r="F30" s="27"/>
      <c r="G30" s="30"/>
      <c r="H30" s="31"/>
      <c r="I30" s="30"/>
      <c r="J30" s="30"/>
      <c r="K30" s="30"/>
      <c r="L30" s="30"/>
      <c r="M30" s="30"/>
      <c r="N30" s="30"/>
      <c r="O30" s="30"/>
      <c r="P30" s="32"/>
      <c r="Q30" s="119"/>
      <c r="R30" s="119"/>
    </row>
    <row r="31" spans="1:18" s="116" customFormat="1" ht="14.25" customHeight="1">
      <c r="A31" s="114">
        <v>11</v>
      </c>
      <c r="B31" s="123" t="s">
        <v>61</v>
      </c>
      <c r="C31" s="117" t="s">
        <v>750</v>
      </c>
      <c r="D31" s="118" t="s">
        <v>97</v>
      </c>
      <c r="E31" s="209">
        <v>2</v>
      </c>
      <c r="F31" s="27"/>
      <c r="G31" s="30"/>
      <c r="H31" s="31"/>
      <c r="I31" s="30"/>
      <c r="J31" s="30"/>
      <c r="K31" s="30"/>
      <c r="L31" s="30"/>
      <c r="M31" s="30"/>
      <c r="N31" s="30"/>
      <c r="O31" s="30"/>
      <c r="P31" s="32"/>
      <c r="Q31" s="119"/>
      <c r="R31" s="119"/>
    </row>
    <row r="32" spans="1:18" s="116" customFormat="1" ht="14.25" customHeight="1">
      <c r="A32" s="114">
        <v>12</v>
      </c>
      <c r="B32" s="123" t="s">
        <v>61</v>
      </c>
      <c r="C32" s="117" t="s">
        <v>751</v>
      </c>
      <c r="D32" s="118" t="s">
        <v>109</v>
      </c>
      <c r="E32" s="209">
        <v>1</v>
      </c>
      <c r="F32" s="27"/>
      <c r="G32" s="30"/>
      <c r="H32" s="31"/>
      <c r="I32" s="30"/>
      <c r="J32" s="30"/>
      <c r="K32" s="30"/>
      <c r="L32" s="30"/>
      <c r="M32" s="30"/>
      <c r="N32" s="30"/>
      <c r="O32" s="30"/>
      <c r="P32" s="32"/>
      <c r="Q32" s="119"/>
      <c r="R32" s="119"/>
    </row>
    <row r="33" spans="1:18" s="116" customFormat="1" ht="14.25" customHeight="1">
      <c r="A33" s="114">
        <v>13</v>
      </c>
      <c r="B33" s="123" t="s">
        <v>61</v>
      </c>
      <c r="C33" s="117" t="s">
        <v>752</v>
      </c>
      <c r="D33" s="118" t="s">
        <v>109</v>
      </c>
      <c r="E33" s="209">
        <v>1</v>
      </c>
      <c r="F33" s="27"/>
      <c r="G33" s="30"/>
      <c r="H33" s="31"/>
      <c r="I33" s="30"/>
      <c r="J33" s="30"/>
      <c r="K33" s="30"/>
      <c r="L33" s="30"/>
      <c r="M33" s="30"/>
      <c r="N33" s="30"/>
      <c r="O33" s="30"/>
      <c r="P33" s="32"/>
      <c r="Q33" s="119"/>
      <c r="R33" s="119"/>
    </row>
    <row r="34" spans="1:18" s="116" customFormat="1" ht="14.25" customHeight="1">
      <c r="A34" s="114">
        <v>14</v>
      </c>
      <c r="B34" s="123" t="s">
        <v>61</v>
      </c>
      <c r="C34" s="117" t="s">
        <v>753</v>
      </c>
      <c r="D34" s="118" t="s">
        <v>97</v>
      </c>
      <c r="E34" s="209">
        <v>6</v>
      </c>
      <c r="F34" s="27"/>
      <c r="G34" s="30"/>
      <c r="H34" s="31"/>
      <c r="I34" s="30"/>
      <c r="J34" s="30"/>
      <c r="K34" s="30"/>
      <c r="L34" s="30"/>
      <c r="M34" s="30"/>
      <c r="N34" s="30"/>
      <c r="O34" s="30"/>
      <c r="P34" s="32"/>
      <c r="Q34" s="119"/>
      <c r="R34" s="119"/>
    </row>
    <row r="35" spans="1:18" s="116" customFormat="1" ht="24" customHeight="1">
      <c r="A35" s="114">
        <v>15</v>
      </c>
      <c r="B35" s="123" t="s">
        <v>61</v>
      </c>
      <c r="C35" s="117" t="s">
        <v>754</v>
      </c>
      <c r="D35" s="118" t="s">
        <v>109</v>
      </c>
      <c r="E35" s="209">
        <v>1</v>
      </c>
      <c r="F35" s="27"/>
      <c r="G35" s="30"/>
      <c r="H35" s="31"/>
      <c r="I35" s="30"/>
      <c r="J35" s="30"/>
      <c r="K35" s="30"/>
      <c r="L35" s="30"/>
      <c r="M35" s="30"/>
      <c r="N35" s="30"/>
      <c r="O35" s="30"/>
      <c r="P35" s="32"/>
      <c r="Q35" s="119"/>
      <c r="R35" s="119"/>
    </row>
    <row r="36" spans="1:18" s="116" customFormat="1" ht="14.25" customHeight="1">
      <c r="A36" s="114">
        <v>16</v>
      </c>
      <c r="B36" s="123" t="s">
        <v>61</v>
      </c>
      <c r="C36" s="117" t="s">
        <v>755</v>
      </c>
      <c r="D36" s="118" t="s">
        <v>125</v>
      </c>
      <c r="E36" s="209">
        <f>175.1/2</f>
        <v>87.55</v>
      </c>
      <c r="F36" s="27"/>
      <c r="G36" s="30"/>
      <c r="H36" s="31"/>
      <c r="I36" s="30"/>
      <c r="J36" s="30"/>
      <c r="K36" s="30"/>
      <c r="L36" s="30"/>
      <c r="M36" s="30"/>
      <c r="N36" s="30"/>
      <c r="O36" s="30"/>
      <c r="P36" s="32"/>
      <c r="Q36" s="119"/>
      <c r="R36" s="119"/>
    </row>
    <row r="37" spans="1:18" s="116" customFormat="1" ht="14.25" customHeight="1">
      <c r="A37" s="114">
        <v>17</v>
      </c>
      <c r="B37" s="123" t="s">
        <v>61</v>
      </c>
      <c r="C37" s="117" t="s">
        <v>756</v>
      </c>
      <c r="D37" s="118" t="s">
        <v>125</v>
      </c>
      <c r="E37" s="209">
        <f>160/2</f>
        <v>80</v>
      </c>
      <c r="F37" s="27"/>
      <c r="G37" s="30"/>
      <c r="H37" s="31"/>
      <c r="I37" s="30"/>
      <c r="J37" s="30"/>
      <c r="K37" s="30"/>
      <c r="L37" s="30"/>
      <c r="M37" s="30"/>
      <c r="N37" s="30"/>
      <c r="O37" s="30"/>
      <c r="P37" s="32"/>
      <c r="Q37" s="119"/>
      <c r="R37" s="119"/>
    </row>
    <row r="38" spans="1:18" s="116" customFormat="1" ht="14.25" customHeight="1">
      <c r="A38" s="114">
        <v>18</v>
      </c>
      <c r="B38" s="123" t="s">
        <v>61</v>
      </c>
      <c r="C38" s="117" t="s">
        <v>757</v>
      </c>
      <c r="D38" s="118" t="s">
        <v>125</v>
      </c>
      <c r="E38" s="209">
        <f>266.8/2</f>
        <v>133.4</v>
      </c>
      <c r="F38" s="27"/>
      <c r="G38" s="30"/>
      <c r="H38" s="31"/>
      <c r="I38" s="30"/>
      <c r="J38" s="30"/>
      <c r="K38" s="30"/>
      <c r="L38" s="30"/>
      <c r="M38" s="30"/>
      <c r="N38" s="30"/>
      <c r="O38" s="30"/>
      <c r="P38" s="32"/>
      <c r="Q38" s="119"/>
      <c r="R38" s="119"/>
    </row>
    <row r="39" spans="1:18" s="116" customFormat="1" ht="14.25" customHeight="1">
      <c r="A39" s="114">
        <v>19</v>
      </c>
      <c r="B39" s="123" t="s">
        <v>61</v>
      </c>
      <c r="C39" s="117" t="s">
        <v>758</v>
      </c>
      <c r="D39" s="118" t="s">
        <v>125</v>
      </c>
      <c r="E39" s="209">
        <f>(204.3+70.7)/2</f>
        <v>137.5</v>
      </c>
      <c r="F39" s="27"/>
      <c r="G39" s="30"/>
      <c r="H39" s="31"/>
      <c r="I39" s="30"/>
      <c r="J39" s="30"/>
      <c r="K39" s="30"/>
      <c r="L39" s="30"/>
      <c r="M39" s="30"/>
      <c r="N39" s="30"/>
      <c r="O39" s="30"/>
      <c r="P39" s="32"/>
      <c r="Q39" s="119"/>
      <c r="R39" s="119"/>
    </row>
    <row r="40" spans="1:18" s="116" customFormat="1" ht="14.25" customHeight="1">
      <c r="A40" s="114">
        <v>20</v>
      </c>
      <c r="B40" s="123" t="s">
        <v>61</v>
      </c>
      <c r="C40" s="117" t="s">
        <v>759</v>
      </c>
      <c r="D40" s="118" t="s">
        <v>109</v>
      </c>
      <c r="E40" s="209">
        <v>1</v>
      </c>
      <c r="F40" s="27"/>
      <c r="G40" s="30"/>
      <c r="H40" s="31"/>
      <c r="I40" s="30"/>
      <c r="J40" s="30"/>
      <c r="K40" s="30"/>
      <c r="L40" s="30"/>
      <c r="M40" s="30"/>
      <c r="N40" s="30"/>
      <c r="O40" s="30"/>
      <c r="P40" s="32"/>
      <c r="Q40" s="119"/>
      <c r="R40" s="119"/>
    </row>
    <row r="41" spans="1:18" s="116" customFormat="1" ht="14.25" customHeight="1">
      <c r="A41" s="114">
        <v>21</v>
      </c>
      <c r="B41" s="123" t="s">
        <v>61</v>
      </c>
      <c r="C41" s="117" t="s">
        <v>760</v>
      </c>
      <c r="D41" s="118" t="s">
        <v>109</v>
      </c>
      <c r="E41" s="316">
        <v>1</v>
      </c>
      <c r="F41" s="27"/>
      <c r="G41" s="30"/>
      <c r="H41" s="31"/>
      <c r="I41" s="30"/>
      <c r="J41" s="30"/>
      <c r="K41" s="30"/>
      <c r="L41" s="30"/>
      <c r="M41" s="30"/>
      <c r="N41" s="30"/>
      <c r="O41" s="30"/>
      <c r="P41" s="32"/>
      <c r="Q41" s="119"/>
      <c r="R41" s="119"/>
    </row>
    <row r="42" spans="1:18" ht="18.75" customHeight="1">
      <c r="A42" s="309"/>
      <c r="B42" s="310"/>
      <c r="C42" s="311" t="s">
        <v>769</v>
      </c>
      <c r="D42" s="312"/>
      <c r="E42" s="313"/>
      <c r="F42" s="314"/>
      <c r="G42" s="314"/>
      <c r="H42" s="314"/>
      <c r="I42" s="314"/>
      <c r="J42" s="314"/>
      <c r="K42" s="314"/>
      <c r="L42" s="314"/>
      <c r="M42" s="314"/>
      <c r="N42" s="314"/>
      <c r="O42" s="314"/>
      <c r="P42" s="315"/>
    </row>
    <row r="43" spans="1:18" s="116" customFormat="1" ht="14.25" customHeight="1">
      <c r="A43" s="114">
        <v>1</v>
      </c>
      <c r="B43" s="123" t="s">
        <v>61</v>
      </c>
      <c r="C43" s="115" t="s">
        <v>762</v>
      </c>
      <c r="D43" s="118" t="s">
        <v>763</v>
      </c>
      <c r="E43" s="209">
        <v>4</v>
      </c>
      <c r="F43" s="27"/>
      <c r="G43" s="30"/>
      <c r="H43" s="31"/>
      <c r="I43" s="30"/>
      <c r="J43" s="30"/>
      <c r="K43" s="30">
        <f t="shared" ref="K43:K51" si="0">ROUND(H43+J43+I43,2)</f>
        <v>0</v>
      </c>
      <c r="L43" s="30">
        <f t="shared" ref="L43:L51" si="1">ROUND(E43*F43,2)</f>
        <v>0</v>
      </c>
      <c r="M43" s="30">
        <f t="shared" ref="M43:M51" si="2">ROUND(E43*H43,2)</f>
        <v>0</v>
      </c>
      <c r="N43" s="30">
        <f t="shared" ref="N43:N51" si="3">ROUND(E43*I43,2)</f>
        <v>0</v>
      </c>
      <c r="O43" s="30">
        <f t="shared" ref="O43:O51" si="4">ROUND(E43*J43,2)</f>
        <v>0</v>
      </c>
      <c r="P43" s="32">
        <f t="shared" ref="P43:P51" si="5">ROUND(O43+N43+M43,2)</f>
        <v>0</v>
      </c>
      <c r="Q43" s="119"/>
      <c r="R43" s="119"/>
    </row>
    <row r="44" spans="1:18" s="116" customFormat="1" ht="14.25" customHeight="1">
      <c r="A44" s="114">
        <v>2</v>
      </c>
      <c r="B44" s="123" t="s">
        <v>61</v>
      </c>
      <c r="C44" s="117" t="s">
        <v>764</v>
      </c>
      <c r="D44" s="118" t="s">
        <v>763</v>
      </c>
      <c r="E44" s="209">
        <f>E43</f>
        <v>4</v>
      </c>
      <c r="F44" s="27"/>
      <c r="G44" s="30"/>
      <c r="H44" s="31"/>
      <c r="I44" s="30"/>
      <c r="J44" s="30"/>
      <c r="K44" s="30">
        <f t="shared" si="0"/>
        <v>0</v>
      </c>
      <c r="L44" s="30">
        <f t="shared" si="1"/>
        <v>0</v>
      </c>
      <c r="M44" s="30">
        <f t="shared" si="2"/>
        <v>0</v>
      </c>
      <c r="N44" s="30">
        <f t="shared" si="3"/>
        <v>0</v>
      </c>
      <c r="O44" s="30">
        <f t="shared" si="4"/>
        <v>0</v>
      </c>
      <c r="P44" s="32">
        <f t="shared" si="5"/>
        <v>0</v>
      </c>
      <c r="Q44" s="119"/>
      <c r="R44" s="119"/>
    </row>
    <row r="45" spans="1:18" s="116" customFormat="1" ht="14.25" customHeight="1">
      <c r="A45" s="114">
        <v>3</v>
      </c>
      <c r="B45" s="123" t="s">
        <v>61</v>
      </c>
      <c r="C45" s="117" t="s">
        <v>765</v>
      </c>
      <c r="D45" s="118" t="s">
        <v>763</v>
      </c>
      <c r="E45" s="209">
        <f>E43</f>
        <v>4</v>
      </c>
      <c r="F45" s="27"/>
      <c r="G45" s="30"/>
      <c r="H45" s="31"/>
      <c r="I45" s="30"/>
      <c r="J45" s="30"/>
      <c r="K45" s="30">
        <f t="shared" si="0"/>
        <v>0</v>
      </c>
      <c r="L45" s="30">
        <f t="shared" si="1"/>
        <v>0</v>
      </c>
      <c r="M45" s="30">
        <f t="shared" si="2"/>
        <v>0</v>
      </c>
      <c r="N45" s="30">
        <f t="shared" si="3"/>
        <v>0</v>
      </c>
      <c r="O45" s="30">
        <f t="shared" si="4"/>
        <v>0</v>
      </c>
      <c r="P45" s="32">
        <f t="shared" si="5"/>
        <v>0</v>
      </c>
      <c r="Q45" s="119"/>
      <c r="R45" s="119"/>
    </row>
    <row r="46" spans="1:18" s="116" customFormat="1" ht="14.25" customHeight="1">
      <c r="A46" s="114">
        <v>4</v>
      </c>
      <c r="B46" s="123" t="s">
        <v>61</v>
      </c>
      <c r="C46" s="117" t="s">
        <v>766</v>
      </c>
      <c r="D46" s="118" t="s">
        <v>763</v>
      </c>
      <c r="E46" s="209">
        <f>E43</f>
        <v>4</v>
      </c>
      <c r="F46" s="27"/>
      <c r="G46" s="30"/>
      <c r="H46" s="31"/>
      <c r="I46" s="30"/>
      <c r="J46" s="30"/>
      <c r="K46" s="30">
        <f t="shared" si="0"/>
        <v>0</v>
      </c>
      <c r="L46" s="30">
        <f t="shared" si="1"/>
        <v>0</v>
      </c>
      <c r="M46" s="30">
        <f t="shared" si="2"/>
        <v>0</v>
      </c>
      <c r="N46" s="30">
        <f t="shared" si="3"/>
        <v>0</v>
      </c>
      <c r="O46" s="30">
        <f t="shared" si="4"/>
        <v>0</v>
      </c>
      <c r="P46" s="32">
        <f t="shared" si="5"/>
        <v>0</v>
      </c>
      <c r="Q46" s="119"/>
      <c r="R46" s="119"/>
    </row>
    <row r="47" spans="1:18" s="116" customFormat="1" ht="14.25" customHeight="1">
      <c r="A47" s="114">
        <v>5</v>
      </c>
      <c r="B47" s="123" t="s">
        <v>61</v>
      </c>
      <c r="C47" s="117" t="s">
        <v>767</v>
      </c>
      <c r="D47" s="118" t="s">
        <v>763</v>
      </c>
      <c r="E47" s="209">
        <f>E43</f>
        <v>4</v>
      </c>
      <c r="F47" s="27"/>
      <c r="G47" s="30"/>
      <c r="H47" s="31"/>
      <c r="I47" s="30"/>
      <c r="J47" s="30"/>
      <c r="K47" s="30">
        <f t="shared" si="0"/>
        <v>0</v>
      </c>
      <c r="L47" s="30">
        <f t="shared" si="1"/>
        <v>0</v>
      </c>
      <c r="M47" s="30">
        <f t="shared" si="2"/>
        <v>0</v>
      </c>
      <c r="N47" s="30">
        <f t="shared" si="3"/>
        <v>0</v>
      </c>
      <c r="O47" s="30">
        <f t="shared" si="4"/>
        <v>0</v>
      </c>
      <c r="P47" s="32">
        <f t="shared" si="5"/>
        <v>0</v>
      </c>
      <c r="Q47" s="119"/>
      <c r="R47" s="119"/>
    </row>
    <row r="48" spans="1:18" s="116" customFormat="1" ht="14.25" customHeight="1">
      <c r="A48" s="114">
        <v>6</v>
      </c>
      <c r="B48" s="123" t="s">
        <v>61</v>
      </c>
      <c r="C48" s="117" t="s">
        <v>768</v>
      </c>
      <c r="D48" s="118" t="s">
        <v>763</v>
      </c>
      <c r="E48" s="209">
        <f>E43</f>
        <v>4</v>
      </c>
      <c r="F48" s="27"/>
      <c r="G48" s="30"/>
      <c r="H48" s="31"/>
      <c r="I48" s="30"/>
      <c r="J48" s="30"/>
      <c r="K48" s="30">
        <f t="shared" si="0"/>
        <v>0</v>
      </c>
      <c r="L48" s="30">
        <f t="shared" si="1"/>
        <v>0</v>
      </c>
      <c r="M48" s="30">
        <f t="shared" si="2"/>
        <v>0</v>
      </c>
      <c r="N48" s="30">
        <f t="shared" si="3"/>
        <v>0</v>
      </c>
      <c r="O48" s="30">
        <f t="shared" si="4"/>
        <v>0</v>
      </c>
      <c r="P48" s="32">
        <f t="shared" si="5"/>
        <v>0</v>
      </c>
      <c r="Q48" s="119"/>
      <c r="R48" s="119"/>
    </row>
    <row r="49" spans="1:18" s="116" customFormat="1" ht="14.25" customHeight="1">
      <c r="A49" s="114">
        <v>7</v>
      </c>
      <c r="B49" s="123" t="s">
        <v>61</v>
      </c>
      <c r="C49" s="117" t="s">
        <v>770</v>
      </c>
      <c r="D49" s="118" t="s">
        <v>763</v>
      </c>
      <c r="E49" s="209">
        <f>E43</f>
        <v>4</v>
      </c>
      <c r="F49" s="27"/>
      <c r="G49" s="30"/>
      <c r="H49" s="31"/>
      <c r="I49" s="30"/>
      <c r="J49" s="30"/>
      <c r="K49" s="30">
        <f t="shared" si="0"/>
        <v>0</v>
      </c>
      <c r="L49" s="30">
        <f t="shared" si="1"/>
        <v>0</v>
      </c>
      <c r="M49" s="30">
        <f t="shared" si="2"/>
        <v>0</v>
      </c>
      <c r="N49" s="30">
        <f t="shared" si="3"/>
        <v>0</v>
      </c>
      <c r="O49" s="30">
        <f t="shared" si="4"/>
        <v>0</v>
      </c>
      <c r="P49" s="32">
        <f t="shared" si="5"/>
        <v>0</v>
      </c>
      <c r="Q49" s="119"/>
      <c r="R49" s="119"/>
    </row>
    <row r="50" spans="1:18" s="116" customFormat="1" ht="14.25" customHeight="1">
      <c r="A50" s="114">
        <v>8</v>
      </c>
      <c r="B50" s="123" t="s">
        <v>61</v>
      </c>
      <c r="C50" s="117" t="s">
        <v>771</v>
      </c>
      <c r="D50" s="118" t="s">
        <v>763</v>
      </c>
      <c r="E50" s="209">
        <f>E43</f>
        <v>4</v>
      </c>
      <c r="F50" s="27"/>
      <c r="G50" s="30"/>
      <c r="H50" s="31"/>
      <c r="I50" s="30"/>
      <c r="J50" s="30"/>
      <c r="K50" s="30">
        <f t="shared" si="0"/>
        <v>0</v>
      </c>
      <c r="L50" s="30">
        <f t="shared" si="1"/>
        <v>0</v>
      </c>
      <c r="M50" s="30">
        <f t="shared" si="2"/>
        <v>0</v>
      </c>
      <c r="N50" s="30">
        <f t="shared" si="3"/>
        <v>0</v>
      </c>
      <c r="O50" s="30">
        <f t="shared" si="4"/>
        <v>0</v>
      </c>
      <c r="P50" s="32">
        <f t="shared" si="5"/>
        <v>0</v>
      </c>
      <c r="Q50" s="119"/>
      <c r="R50" s="119"/>
    </row>
    <row r="51" spans="1:18" s="116" customFormat="1" ht="14.25" customHeight="1">
      <c r="A51" s="114">
        <v>9</v>
      </c>
      <c r="B51" s="123" t="s">
        <v>61</v>
      </c>
      <c r="C51" s="117" t="s">
        <v>772</v>
      </c>
      <c r="D51" s="118" t="s">
        <v>763</v>
      </c>
      <c r="E51" s="209">
        <f>E44</f>
        <v>4</v>
      </c>
      <c r="F51" s="27"/>
      <c r="G51" s="30"/>
      <c r="H51" s="31">
        <f t="shared" ref="H51" si="6">ROUND(F51*G51*1.2359,2)</f>
        <v>0</v>
      </c>
      <c r="I51" s="30"/>
      <c r="J51" s="30"/>
      <c r="K51" s="30">
        <f t="shared" si="0"/>
        <v>0</v>
      </c>
      <c r="L51" s="30">
        <f t="shared" si="1"/>
        <v>0</v>
      </c>
      <c r="M51" s="30">
        <f t="shared" si="2"/>
        <v>0</v>
      </c>
      <c r="N51" s="30">
        <f t="shared" si="3"/>
        <v>0</v>
      </c>
      <c r="O51" s="30">
        <f t="shared" si="4"/>
        <v>0</v>
      </c>
      <c r="P51" s="32">
        <f t="shared" si="5"/>
        <v>0</v>
      </c>
      <c r="Q51" s="119"/>
      <c r="R51" s="119"/>
    </row>
    <row r="52" spans="1:18" ht="14.25" customHeight="1" thickBot="1">
      <c r="A52" s="45"/>
      <c r="B52" s="46"/>
      <c r="C52" s="47"/>
      <c r="D52" s="48"/>
      <c r="E52" s="49"/>
      <c r="F52" s="50"/>
      <c r="G52" s="50"/>
      <c r="H52" s="50"/>
      <c r="I52" s="50"/>
      <c r="J52" s="50"/>
      <c r="K52" s="50"/>
      <c r="L52" s="50"/>
      <c r="M52" s="50"/>
      <c r="N52" s="50"/>
      <c r="O52" s="28"/>
      <c r="P52" s="29"/>
    </row>
    <row r="53" spans="1:18" ht="13.5" thickBot="1">
      <c r="A53" s="124"/>
      <c r="B53" s="125"/>
      <c r="C53" s="725" t="s">
        <v>65</v>
      </c>
      <c r="D53" s="726"/>
      <c r="E53" s="726"/>
      <c r="F53" s="726"/>
      <c r="G53" s="726"/>
      <c r="H53" s="726"/>
      <c r="I53" s="726"/>
      <c r="J53" s="726"/>
      <c r="K53" s="727"/>
      <c r="L53" s="121">
        <f>SUM(L21:L52)</f>
        <v>0</v>
      </c>
      <c r="M53" s="121">
        <f>SUM(M21:M52)</f>
        <v>0</v>
      </c>
      <c r="N53" s="121">
        <f>SUM(N21:N52)</f>
        <v>0</v>
      </c>
      <c r="O53" s="121">
        <f>SUM(O21:O52)</f>
        <v>0</v>
      </c>
      <c r="P53" s="122">
        <f>SUM(P21:P52)</f>
        <v>0</v>
      </c>
    </row>
    <row r="54" spans="1:18" s="33" customFormat="1">
      <c r="C54" s="34"/>
      <c r="D54" s="34"/>
      <c r="E54" s="34"/>
    </row>
    <row r="55" spans="1:18" s="33" customFormat="1">
      <c r="A55" s="710" t="s">
        <v>14</v>
      </c>
      <c r="B55" s="710"/>
      <c r="C55" s="52">
        <f>PBK!C41</f>
        <v>0</v>
      </c>
      <c r="D55" s="728">
        <f>PBK!D41</f>
        <v>0</v>
      </c>
      <c r="E55" s="729"/>
      <c r="G55" s="710" t="s">
        <v>39</v>
      </c>
      <c r="H55" s="710"/>
      <c r="I55" s="730">
        <f>PBK!C46</f>
        <v>0</v>
      </c>
      <c r="J55" s="730"/>
      <c r="K55" s="730"/>
      <c r="L55" s="730"/>
      <c r="M55" s="730"/>
      <c r="N55" s="731">
        <f>D55</f>
        <v>0</v>
      </c>
      <c r="O55" s="710"/>
    </row>
    <row r="56" spans="1:18" s="33" customFormat="1">
      <c r="C56" s="53" t="s">
        <v>45</v>
      </c>
      <c r="D56" s="34"/>
      <c r="E56" s="34"/>
      <c r="K56" s="53" t="s">
        <v>45</v>
      </c>
    </row>
    <row r="57" spans="1:18" s="33" customFormat="1">
      <c r="C57" s="34"/>
      <c r="D57" s="34"/>
      <c r="E57" s="34"/>
    </row>
    <row r="58" spans="1:18" s="33" customFormat="1">
      <c r="A58" s="710" t="s">
        <v>15</v>
      </c>
      <c r="B58" s="710"/>
      <c r="C58" s="34">
        <f>PBK!C44</f>
        <v>0</v>
      </c>
      <c r="D58" s="34"/>
      <c r="E58" s="34"/>
      <c r="G58" s="710"/>
      <c r="H58" s="710"/>
      <c r="I58" s="33">
        <f>PBK!C49</f>
        <v>0</v>
      </c>
    </row>
    <row r="59" spans="1:18" s="33" customFormat="1">
      <c r="C59" s="34"/>
      <c r="D59" s="34"/>
      <c r="E59" s="34"/>
    </row>
    <row r="60" spans="1:18" s="33" customFormat="1">
      <c r="C60" s="34"/>
      <c r="D60" s="34"/>
      <c r="E60" s="34"/>
    </row>
    <row r="61" spans="1:18" s="33" customFormat="1">
      <c r="C61" s="34"/>
      <c r="D61" s="34"/>
      <c r="E61" s="34"/>
    </row>
    <row r="62" spans="1:18" s="33" customFormat="1">
      <c r="C62" s="34"/>
      <c r="D62" s="34"/>
      <c r="E62" s="34"/>
    </row>
    <row r="63" spans="1:18" s="33" customFormat="1">
      <c r="C63" s="34"/>
      <c r="D63" s="34"/>
      <c r="E63" s="34"/>
    </row>
    <row r="64" spans="1:18" s="33" customFormat="1">
      <c r="C64" s="34"/>
      <c r="D64" s="34"/>
      <c r="E64" s="34"/>
    </row>
    <row r="65" spans="3:5" s="33" customFormat="1">
      <c r="C65" s="34"/>
      <c r="D65" s="34"/>
      <c r="E65" s="34"/>
    </row>
    <row r="66" spans="3:5" s="33" customFormat="1">
      <c r="C66" s="34"/>
      <c r="D66" s="34"/>
      <c r="E66" s="34"/>
    </row>
    <row r="67" spans="3:5" s="33" customFormat="1">
      <c r="C67" s="34"/>
      <c r="D67" s="34"/>
      <c r="E67" s="34"/>
    </row>
    <row r="68" spans="3:5" s="33" customFormat="1">
      <c r="C68" s="34"/>
      <c r="D68" s="34"/>
      <c r="E68" s="34"/>
    </row>
    <row r="69" spans="3:5" s="33" customFormat="1">
      <c r="C69" s="34"/>
      <c r="D69" s="34"/>
      <c r="E69" s="34"/>
    </row>
    <row r="70" spans="3:5" s="33" customFormat="1">
      <c r="C70" s="34"/>
      <c r="D70" s="34"/>
      <c r="E70" s="34"/>
    </row>
    <row r="71" spans="3:5" s="33" customFormat="1">
      <c r="C71" s="34"/>
      <c r="D71" s="34"/>
      <c r="E71" s="34"/>
    </row>
    <row r="72" spans="3:5" s="33" customFormat="1">
      <c r="C72" s="34"/>
      <c r="D72" s="34"/>
      <c r="E72" s="34"/>
    </row>
    <row r="73" spans="3:5" s="33" customFormat="1">
      <c r="C73" s="34"/>
      <c r="D73" s="34"/>
      <c r="E73" s="34"/>
    </row>
    <row r="74" spans="3:5" s="33" customFormat="1">
      <c r="C74" s="34"/>
      <c r="D74" s="34"/>
      <c r="E74" s="34"/>
    </row>
    <row r="75" spans="3:5" s="33" customFormat="1">
      <c r="C75" s="34"/>
      <c r="D75" s="34"/>
      <c r="E75" s="34"/>
    </row>
    <row r="76" spans="3:5" s="33" customFormat="1">
      <c r="C76" s="34"/>
      <c r="D76" s="34"/>
      <c r="E76" s="34"/>
    </row>
    <row r="77" spans="3:5" s="33" customFormat="1">
      <c r="C77" s="34"/>
      <c r="D77" s="34"/>
      <c r="E77" s="34"/>
    </row>
    <row r="78" spans="3:5" s="33" customFormat="1">
      <c r="C78" s="34"/>
      <c r="D78" s="34"/>
      <c r="E78" s="34"/>
    </row>
    <row r="79" spans="3:5" s="33" customFormat="1">
      <c r="C79" s="34"/>
      <c r="D79" s="34"/>
      <c r="E79" s="34"/>
    </row>
    <row r="80" spans="3:5" s="33" customFormat="1">
      <c r="C80" s="34"/>
      <c r="D80" s="34"/>
      <c r="E80" s="34"/>
    </row>
    <row r="81" spans="3:5" s="33" customFormat="1">
      <c r="C81" s="34"/>
      <c r="D81" s="34"/>
      <c r="E81" s="34"/>
    </row>
    <row r="82" spans="3:5" s="33" customFormat="1">
      <c r="C82" s="34"/>
      <c r="D82" s="34"/>
      <c r="E82" s="34"/>
    </row>
    <row r="83" spans="3:5" s="33" customFormat="1">
      <c r="C83" s="34"/>
      <c r="D83" s="34"/>
      <c r="E83" s="34"/>
    </row>
    <row r="84" spans="3:5" s="33" customFormat="1">
      <c r="C84" s="34"/>
      <c r="D84" s="34"/>
      <c r="E84" s="34"/>
    </row>
    <row r="85" spans="3:5" s="33" customFormat="1">
      <c r="C85" s="34"/>
      <c r="D85" s="34"/>
      <c r="E85" s="34"/>
    </row>
    <row r="86" spans="3:5" s="33" customFormat="1">
      <c r="C86" s="34"/>
      <c r="D86" s="34"/>
      <c r="E86" s="34"/>
    </row>
    <row r="87" spans="3:5" s="33" customFormat="1">
      <c r="C87" s="34"/>
      <c r="D87" s="34"/>
      <c r="E87" s="34"/>
    </row>
    <row r="88" spans="3:5" s="33" customFormat="1">
      <c r="C88" s="34"/>
      <c r="D88" s="34"/>
      <c r="E88" s="34"/>
    </row>
    <row r="89" spans="3:5" s="33" customFormat="1">
      <c r="C89" s="34"/>
      <c r="D89" s="34"/>
      <c r="E89" s="34"/>
    </row>
    <row r="90" spans="3:5" s="33" customFormat="1">
      <c r="C90" s="34"/>
      <c r="D90" s="34"/>
      <c r="E90" s="34"/>
    </row>
    <row r="91" spans="3:5" s="33" customFormat="1">
      <c r="C91" s="34"/>
      <c r="D91" s="34"/>
      <c r="E91" s="34"/>
    </row>
    <row r="92" spans="3:5" s="33" customFormat="1">
      <c r="C92" s="34"/>
      <c r="D92" s="34"/>
      <c r="E92" s="34"/>
    </row>
    <row r="93" spans="3:5" s="33" customFormat="1">
      <c r="C93" s="34"/>
      <c r="D93" s="34"/>
      <c r="E93" s="34"/>
    </row>
    <row r="94" spans="3:5" s="33" customFormat="1">
      <c r="C94" s="34"/>
      <c r="D94" s="34"/>
      <c r="E94" s="34"/>
    </row>
    <row r="95" spans="3:5" s="33" customFormat="1">
      <c r="C95" s="34"/>
      <c r="D95" s="34"/>
      <c r="E95" s="34"/>
    </row>
    <row r="96" spans="3:5" s="33" customFormat="1">
      <c r="C96" s="34"/>
      <c r="D96" s="34"/>
      <c r="E96" s="34"/>
    </row>
    <row r="97" spans="3:5" s="33" customFormat="1">
      <c r="C97" s="34"/>
      <c r="D97" s="34"/>
      <c r="E97" s="34"/>
    </row>
    <row r="98" spans="3:5" s="33" customFormat="1">
      <c r="C98" s="34"/>
      <c r="D98" s="34"/>
      <c r="E98" s="34"/>
    </row>
    <row r="99" spans="3:5" s="33" customFormat="1">
      <c r="C99" s="34"/>
      <c r="D99" s="34"/>
      <c r="E99" s="34"/>
    </row>
    <row r="100" spans="3:5" s="33" customFormat="1">
      <c r="C100" s="34"/>
      <c r="D100" s="34"/>
      <c r="E100" s="34"/>
    </row>
    <row r="101" spans="3:5" s="33" customFormat="1">
      <c r="C101" s="34"/>
      <c r="D101" s="34"/>
      <c r="E101" s="34"/>
    </row>
    <row r="102" spans="3:5" s="33" customFormat="1">
      <c r="C102" s="34"/>
      <c r="D102" s="34"/>
      <c r="E102" s="34"/>
    </row>
    <row r="103" spans="3:5" s="33" customFormat="1">
      <c r="C103" s="34"/>
      <c r="D103" s="34"/>
      <c r="E103" s="34"/>
    </row>
    <row r="104" spans="3:5" s="33" customFormat="1">
      <c r="C104" s="34"/>
      <c r="D104" s="34"/>
      <c r="E104" s="34"/>
    </row>
    <row r="105" spans="3:5" s="33" customFormat="1">
      <c r="C105" s="34"/>
      <c r="D105" s="34"/>
      <c r="E105" s="34"/>
    </row>
    <row r="106" spans="3:5" s="33" customFormat="1">
      <c r="C106" s="34"/>
      <c r="D106" s="34"/>
      <c r="E106" s="34"/>
    </row>
    <row r="107" spans="3:5" s="33" customFormat="1">
      <c r="C107" s="34"/>
      <c r="D107" s="34"/>
      <c r="E107" s="34"/>
    </row>
    <row r="108" spans="3:5" s="33" customFormat="1">
      <c r="C108" s="34"/>
      <c r="D108" s="34"/>
      <c r="E108" s="34"/>
    </row>
    <row r="109" spans="3:5" s="33" customFormat="1">
      <c r="C109" s="34"/>
      <c r="D109" s="34"/>
      <c r="E109" s="34"/>
    </row>
    <row r="110" spans="3:5" s="33" customFormat="1">
      <c r="C110" s="34"/>
      <c r="D110" s="34"/>
      <c r="E110" s="34"/>
    </row>
    <row r="111" spans="3:5" s="33" customFormat="1">
      <c r="C111" s="34"/>
      <c r="D111" s="34"/>
      <c r="E111" s="34"/>
    </row>
    <row r="112" spans="3:5" s="33" customFormat="1">
      <c r="C112" s="34"/>
      <c r="D112" s="34"/>
      <c r="E112" s="34"/>
    </row>
    <row r="113" spans="3:5" s="33" customFormat="1">
      <c r="C113" s="34"/>
      <c r="D113" s="34"/>
      <c r="E113" s="34"/>
    </row>
    <row r="114" spans="3:5" s="33" customFormat="1">
      <c r="C114" s="34"/>
      <c r="D114" s="34"/>
      <c r="E114" s="34"/>
    </row>
    <row r="115" spans="3:5" s="33" customFormat="1">
      <c r="C115" s="34"/>
      <c r="D115" s="34"/>
      <c r="E115" s="34"/>
    </row>
    <row r="116" spans="3:5" s="33" customFormat="1">
      <c r="C116" s="34"/>
      <c r="D116" s="34"/>
      <c r="E116" s="34"/>
    </row>
    <row r="117" spans="3:5" s="33" customFormat="1">
      <c r="C117" s="34"/>
      <c r="D117" s="34"/>
      <c r="E117" s="34"/>
    </row>
    <row r="118" spans="3:5" s="33" customFormat="1">
      <c r="C118" s="34"/>
      <c r="D118" s="34"/>
      <c r="E118" s="34"/>
    </row>
    <row r="119" spans="3:5" s="33" customFormat="1">
      <c r="C119" s="34"/>
      <c r="D119" s="34"/>
      <c r="E119" s="34"/>
    </row>
    <row r="120" spans="3:5" s="33" customFormat="1">
      <c r="C120" s="34"/>
      <c r="D120" s="34"/>
      <c r="E120" s="34"/>
    </row>
    <row r="121" spans="3:5" s="33" customFormat="1">
      <c r="C121" s="34"/>
      <c r="D121" s="34"/>
      <c r="E121" s="34"/>
    </row>
    <row r="122" spans="3:5" s="33" customFormat="1">
      <c r="C122" s="34"/>
      <c r="D122" s="34"/>
      <c r="E122" s="34"/>
    </row>
    <row r="123" spans="3:5" s="33" customFormat="1">
      <c r="C123" s="34"/>
      <c r="D123" s="34"/>
      <c r="E123" s="34"/>
    </row>
    <row r="124" spans="3:5" s="33" customFormat="1">
      <c r="C124" s="34"/>
      <c r="D124" s="34"/>
      <c r="E124" s="34"/>
    </row>
    <row r="125" spans="3:5" s="33" customFormat="1">
      <c r="C125" s="34"/>
      <c r="D125" s="34"/>
      <c r="E125" s="34"/>
    </row>
    <row r="126" spans="3:5" s="33" customFormat="1">
      <c r="C126" s="34"/>
      <c r="D126" s="34"/>
      <c r="E126" s="34"/>
    </row>
    <row r="127" spans="3:5" s="33" customFormat="1">
      <c r="C127" s="34"/>
      <c r="D127" s="34"/>
      <c r="E127" s="34"/>
    </row>
    <row r="128" spans="3:5" s="33" customFormat="1">
      <c r="C128" s="34"/>
      <c r="D128" s="34"/>
      <c r="E128" s="34"/>
    </row>
    <row r="129" spans="3:5" s="33" customFormat="1">
      <c r="C129" s="34"/>
      <c r="D129" s="34"/>
      <c r="E129" s="34"/>
    </row>
    <row r="130" spans="3:5" s="33" customFormat="1">
      <c r="C130" s="34"/>
      <c r="D130" s="34"/>
      <c r="E130" s="34"/>
    </row>
    <row r="131" spans="3:5" s="33" customFormat="1">
      <c r="C131" s="34"/>
      <c r="D131" s="34"/>
      <c r="E131" s="34"/>
    </row>
    <row r="132" spans="3:5" s="33" customFormat="1">
      <c r="C132" s="34"/>
      <c r="D132" s="34"/>
      <c r="E132" s="34"/>
    </row>
    <row r="133" spans="3:5" s="33" customFormat="1">
      <c r="C133" s="34"/>
      <c r="D133" s="34"/>
      <c r="E133" s="34"/>
    </row>
    <row r="134" spans="3:5" s="33" customFormat="1">
      <c r="C134" s="34"/>
      <c r="D134" s="34"/>
      <c r="E134" s="34"/>
    </row>
    <row r="135" spans="3:5" s="33" customFormat="1">
      <c r="C135" s="34"/>
      <c r="D135" s="34"/>
      <c r="E135" s="34"/>
    </row>
    <row r="136" spans="3:5" s="33" customFormat="1">
      <c r="C136" s="34"/>
      <c r="D136" s="34"/>
      <c r="E136" s="34"/>
    </row>
    <row r="137" spans="3:5" s="33" customFormat="1">
      <c r="C137" s="34"/>
      <c r="D137" s="34"/>
      <c r="E137" s="34"/>
    </row>
    <row r="138" spans="3:5" s="33" customFormat="1">
      <c r="C138" s="34"/>
      <c r="D138" s="34"/>
      <c r="E138" s="34"/>
    </row>
    <row r="139" spans="3:5" s="33" customFormat="1">
      <c r="C139" s="34"/>
      <c r="D139" s="34"/>
      <c r="E139" s="34"/>
    </row>
    <row r="140" spans="3:5" s="33" customFormat="1">
      <c r="C140" s="34"/>
      <c r="D140" s="34"/>
      <c r="E140" s="34"/>
    </row>
    <row r="141" spans="3:5" s="33" customFormat="1">
      <c r="C141" s="34"/>
      <c r="D141" s="34"/>
      <c r="E141" s="34"/>
    </row>
    <row r="142" spans="3:5" s="33" customFormat="1">
      <c r="C142" s="34"/>
      <c r="D142" s="34"/>
      <c r="E142" s="34"/>
    </row>
    <row r="143" spans="3:5" s="33" customFormat="1">
      <c r="C143" s="34"/>
      <c r="D143" s="34"/>
      <c r="E143" s="34"/>
    </row>
    <row r="144" spans="3:5" s="33" customFormat="1">
      <c r="C144" s="34"/>
      <c r="D144" s="34"/>
      <c r="E144" s="34"/>
    </row>
    <row r="145" spans="3:5" s="33" customFormat="1">
      <c r="C145" s="34"/>
      <c r="D145" s="34"/>
      <c r="E145" s="34"/>
    </row>
    <row r="146" spans="3:5" s="33" customFormat="1">
      <c r="C146" s="34"/>
      <c r="D146" s="34"/>
      <c r="E146" s="34"/>
    </row>
    <row r="147" spans="3:5" s="33" customFormat="1">
      <c r="C147" s="34"/>
      <c r="D147" s="34"/>
      <c r="E147" s="34"/>
    </row>
    <row r="148" spans="3:5" s="33" customFormat="1">
      <c r="C148" s="34"/>
      <c r="D148" s="34"/>
      <c r="E148" s="34"/>
    </row>
    <row r="149" spans="3:5" s="33" customFormat="1">
      <c r="C149" s="34"/>
      <c r="D149" s="34"/>
      <c r="E149" s="34"/>
    </row>
    <row r="150" spans="3:5" s="33" customFormat="1">
      <c r="C150" s="34"/>
      <c r="D150" s="34"/>
      <c r="E150" s="34"/>
    </row>
    <row r="151" spans="3:5" s="33" customFormat="1">
      <c r="C151" s="34"/>
      <c r="D151" s="34"/>
      <c r="E151" s="34"/>
    </row>
    <row r="152" spans="3:5" s="33" customFormat="1">
      <c r="C152" s="34"/>
      <c r="D152" s="34"/>
      <c r="E152" s="34"/>
    </row>
    <row r="153" spans="3:5" s="33" customFormat="1">
      <c r="C153" s="34"/>
      <c r="D153" s="34"/>
      <c r="E153" s="34"/>
    </row>
    <row r="154" spans="3:5" s="33" customFormat="1">
      <c r="C154" s="34"/>
      <c r="D154" s="34"/>
      <c r="E154" s="34"/>
    </row>
    <row r="155" spans="3:5" s="33" customFormat="1">
      <c r="C155" s="34"/>
      <c r="D155" s="34"/>
      <c r="E155" s="34"/>
    </row>
    <row r="156" spans="3:5" s="33" customFormat="1">
      <c r="C156" s="34"/>
      <c r="D156" s="34"/>
      <c r="E156" s="34"/>
    </row>
    <row r="157" spans="3:5" s="33" customFormat="1">
      <c r="C157" s="34"/>
      <c r="D157" s="34"/>
      <c r="E157" s="34"/>
    </row>
    <row r="158" spans="3:5" s="33" customFormat="1">
      <c r="C158" s="34"/>
      <c r="D158" s="34"/>
      <c r="E158" s="34"/>
    </row>
    <row r="159" spans="3:5" s="33" customFormat="1">
      <c r="C159" s="34"/>
      <c r="D159" s="34"/>
      <c r="E159" s="34"/>
    </row>
    <row r="160" spans="3:5" s="33" customFormat="1">
      <c r="C160" s="34"/>
      <c r="D160" s="34"/>
      <c r="E160" s="34"/>
    </row>
    <row r="161" spans="3:5" s="33" customFormat="1">
      <c r="C161" s="34"/>
      <c r="D161" s="34"/>
      <c r="E161" s="34"/>
    </row>
    <row r="162" spans="3:5" s="33" customFormat="1">
      <c r="C162" s="34"/>
      <c r="D162" s="34"/>
      <c r="E162" s="34"/>
    </row>
    <row r="163" spans="3:5" s="33" customFormat="1">
      <c r="C163" s="34"/>
      <c r="D163" s="34"/>
      <c r="E163" s="34"/>
    </row>
    <row r="164" spans="3:5" s="33" customFormat="1">
      <c r="C164" s="34"/>
      <c r="D164" s="34"/>
      <c r="E164" s="34"/>
    </row>
    <row r="165" spans="3:5" s="33" customFormat="1">
      <c r="C165" s="34"/>
      <c r="D165" s="34"/>
      <c r="E165" s="34"/>
    </row>
    <row r="166" spans="3:5" s="33" customFormat="1">
      <c r="C166" s="34"/>
      <c r="D166" s="34"/>
      <c r="E166" s="34"/>
    </row>
    <row r="167" spans="3:5" s="33" customFormat="1">
      <c r="C167" s="34"/>
      <c r="D167" s="34"/>
      <c r="E167" s="34"/>
    </row>
    <row r="168" spans="3:5" s="33" customFormat="1">
      <c r="C168" s="34"/>
      <c r="D168" s="34"/>
      <c r="E168" s="34"/>
    </row>
    <row r="169" spans="3:5" s="33" customFormat="1">
      <c r="C169" s="34"/>
      <c r="D169" s="34"/>
      <c r="E169" s="34"/>
    </row>
    <row r="170" spans="3:5" s="33" customFormat="1">
      <c r="C170" s="34"/>
      <c r="D170" s="34"/>
      <c r="E170" s="34"/>
    </row>
    <row r="171" spans="3:5" s="33" customFormat="1">
      <c r="C171" s="34"/>
      <c r="D171" s="34"/>
      <c r="E171" s="34"/>
    </row>
    <row r="172" spans="3:5" s="33" customFormat="1">
      <c r="C172" s="34"/>
      <c r="D172" s="34"/>
      <c r="E172" s="34"/>
    </row>
    <row r="173" spans="3:5" s="33" customFormat="1">
      <c r="C173" s="34"/>
      <c r="D173" s="34"/>
      <c r="E173" s="34"/>
    </row>
    <row r="174" spans="3:5" s="33" customFormat="1">
      <c r="C174" s="34"/>
      <c r="D174" s="34"/>
      <c r="E174" s="34"/>
    </row>
    <row r="175" spans="3:5" s="33" customFormat="1">
      <c r="C175" s="34"/>
      <c r="D175" s="34"/>
      <c r="E175" s="34"/>
    </row>
    <row r="176" spans="3:5" s="33" customFormat="1">
      <c r="C176" s="34"/>
      <c r="D176" s="34"/>
      <c r="E176" s="34"/>
    </row>
    <row r="177" spans="3:5" s="33" customFormat="1">
      <c r="C177" s="34"/>
      <c r="D177" s="34"/>
      <c r="E177" s="34"/>
    </row>
    <row r="178" spans="3:5" s="33" customFormat="1">
      <c r="C178" s="34"/>
      <c r="D178" s="34"/>
      <c r="E178" s="34"/>
    </row>
    <row r="179" spans="3:5" s="33" customFormat="1">
      <c r="C179" s="34"/>
      <c r="D179" s="34"/>
      <c r="E179" s="34"/>
    </row>
    <row r="180" spans="3:5" s="33" customFormat="1">
      <c r="C180" s="34"/>
      <c r="D180" s="34"/>
      <c r="E180" s="34"/>
    </row>
    <row r="181" spans="3:5" s="33" customFormat="1">
      <c r="C181" s="34"/>
      <c r="D181" s="34"/>
      <c r="E181" s="34"/>
    </row>
    <row r="182" spans="3:5" s="33" customFormat="1">
      <c r="C182" s="34"/>
      <c r="D182" s="34"/>
      <c r="E182" s="34"/>
    </row>
    <row r="183" spans="3:5" s="33" customFormat="1">
      <c r="C183" s="34"/>
      <c r="D183" s="34"/>
      <c r="E183" s="34"/>
    </row>
    <row r="184" spans="3:5" s="33" customFormat="1">
      <c r="C184" s="34"/>
      <c r="D184" s="34"/>
      <c r="E184" s="34"/>
    </row>
    <row r="185" spans="3:5" s="33" customFormat="1">
      <c r="C185" s="34"/>
      <c r="D185" s="34"/>
      <c r="E185" s="34"/>
    </row>
    <row r="186" spans="3:5" s="33" customFormat="1">
      <c r="C186" s="34"/>
      <c r="D186" s="34"/>
      <c r="E186" s="34"/>
    </row>
    <row r="187" spans="3:5" s="33" customFormat="1">
      <c r="C187" s="34"/>
      <c r="D187" s="34"/>
      <c r="E187" s="34"/>
    </row>
    <row r="188" spans="3:5" s="33" customFormat="1">
      <c r="C188" s="34"/>
      <c r="D188" s="34"/>
      <c r="E188" s="34"/>
    </row>
    <row r="189" spans="3:5" s="33" customFormat="1">
      <c r="C189" s="34"/>
      <c r="D189" s="34"/>
      <c r="E189" s="34"/>
    </row>
    <row r="190" spans="3:5" s="33" customFormat="1">
      <c r="C190" s="34"/>
      <c r="D190" s="34"/>
      <c r="E190" s="34"/>
    </row>
    <row r="191" spans="3:5" s="33" customFormat="1">
      <c r="C191" s="34"/>
      <c r="D191" s="34"/>
      <c r="E191" s="34"/>
    </row>
    <row r="192" spans="3:5" s="33" customFormat="1">
      <c r="C192" s="34"/>
      <c r="D192" s="34"/>
      <c r="E192" s="34"/>
    </row>
    <row r="193" spans="3:5" s="33" customFormat="1">
      <c r="C193" s="34"/>
      <c r="D193" s="34"/>
      <c r="E193" s="34"/>
    </row>
    <row r="194" spans="3:5" s="33" customFormat="1">
      <c r="C194" s="34"/>
      <c r="D194" s="34"/>
      <c r="E194" s="34"/>
    </row>
    <row r="195" spans="3:5" s="33" customFormat="1">
      <c r="C195" s="34"/>
      <c r="D195" s="34"/>
      <c r="E195" s="34"/>
    </row>
    <row r="196" spans="3:5" s="33" customFormat="1">
      <c r="C196" s="34"/>
      <c r="D196" s="34"/>
      <c r="E196" s="34"/>
    </row>
    <row r="197" spans="3:5" s="33" customFormat="1">
      <c r="C197" s="34"/>
      <c r="D197" s="34"/>
      <c r="E197" s="34"/>
    </row>
    <row r="198" spans="3:5" s="33" customFormat="1">
      <c r="C198" s="34"/>
      <c r="D198" s="34"/>
      <c r="E198" s="34"/>
    </row>
    <row r="199" spans="3:5" s="33" customFormat="1">
      <c r="C199" s="34"/>
      <c r="D199" s="34"/>
      <c r="E199" s="34"/>
    </row>
    <row r="200" spans="3:5" s="33" customFormat="1">
      <c r="C200" s="34"/>
      <c r="D200" s="34"/>
      <c r="E200" s="34"/>
    </row>
    <row r="201" spans="3:5" s="33" customFormat="1">
      <c r="C201" s="34"/>
      <c r="D201" s="34"/>
      <c r="E201" s="34"/>
    </row>
    <row r="202" spans="3:5" s="33" customFormat="1">
      <c r="C202" s="34"/>
      <c r="D202" s="34"/>
      <c r="E202" s="34"/>
    </row>
    <row r="203" spans="3:5" s="33" customFormat="1">
      <c r="C203" s="34"/>
      <c r="D203" s="34"/>
      <c r="E203" s="34"/>
    </row>
    <row r="204" spans="3:5" s="33" customFormat="1">
      <c r="C204" s="34"/>
      <c r="D204" s="34"/>
      <c r="E204" s="34"/>
    </row>
    <row r="205" spans="3:5" s="33" customFormat="1">
      <c r="C205" s="34"/>
      <c r="D205" s="34"/>
      <c r="E205" s="34"/>
    </row>
    <row r="206" spans="3:5" s="33" customFormat="1">
      <c r="C206" s="34"/>
      <c r="D206" s="34"/>
      <c r="E206" s="34"/>
    </row>
    <row r="207" spans="3:5" s="33" customFormat="1">
      <c r="C207" s="34"/>
      <c r="D207" s="34"/>
      <c r="E207" s="34"/>
    </row>
    <row r="208" spans="3:5" s="33" customFormat="1">
      <c r="C208" s="34"/>
      <c r="D208" s="34"/>
      <c r="E208" s="34"/>
    </row>
    <row r="209" spans="3:5" s="33" customFormat="1">
      <c r="C209" s="34"/>
      <c r="D209" s="34"/>
      <c r="E209" s="34"/>
    </row>
    <row r="210" spans="3:5" s="33" customFormat="1">
      <c r="C210" s="34"/>
      <c r="D210" s="34"/>
      <c r="E210" s="34"/>
    </row>
    <row r="211" spans="3:5" s="33" customFormat="1">
      <c r="C211" s="34"/>
      <c r="D211" s="34"/>
      <c r="E211" s="34"/>
    </row>
    <row r="212" spans="3:5" s="33" customFormat="1">
      <c r="C212" s="34"/>
      <c r="D212" s="34"/>
      <c r="E212" s="34"/>
    </row>
    <row r="213" spans="3:5" s="33" customFormat="1">
      <c r="C213" s="34"/>
      <c r="D213" s="34"/>
      <c r="E213" s="34"/>
    </row>
    <row r="214" spans="3:5" s="33" customFormat="1">
      <c r="C214" s="34"/>
      <c r="D214" s="34"/>
      <c r="E214" s="34"/>
    </row>
    <row r="215" spans="3:5" s="33" customFormat="1">
      <c r="C215" s="34"/>
      <c r="D215" s="34"/>
      <c r="E215" s="34"/>
    </row>
    <row r="216" spans="3:5" s="33" customFormat="1">
      <c r="C216" s="34"/>
      <c r="D216" s="34"/>
      <c r="E216" s="34"/>
    </row>
    <row r="217" spans="3:5" s="33" customFormat="1">
      <c r="C217" s="34"/>
      <c r="D217" s="34"/>
      <c r="E217" s="34"/>
    </row>
    <row r="218" spans="3:5" s="33" customFormat="1">
      <c r="C218" s="34"/>
      <c r="D218" s="34"/>
      <c r="E218" s="34"/>
    </row>
    <row r="219" spans="3:5" s="33" customFormat="1">
      <c r="C219" s="34"/>
      <c r="D219" s="34"/>
      <c r="E219" s="34"/>
    </row>
    <row r="220" spans="3:5" s="33" customFormat="1">
      <c r="C220" s="34"/>
      <c r="D220" s="34"/>
      <c r="E220" s="34"/>
    </row>
    <row r="221" spans="3:5" s="33" customFormat="1">
      <c r="C221" s="34"/>
      <c r="D221" s="34"/>
      <c r="E221" s="34"/>
    </row>
    <row r="222" spans="3:5" s="33" customFormat="1">
      <c r="C222" s="34"/>
      <c r="D222" s="34"/>
      <c r="E222" s="34"/>
    </row>
    <row r="223" spans="3:5" s="33" customFormat="1">
      <c r="C223" s="34"/>
      <c r="D223" s="34"/>
      <c r="E223" s="34"/>
    </row>
    <row r="224" spans="3:5" s="33" customFormat="1">
      <c r="C224" s="34"/>
      <c r="D224" s="34"/>
      <c r="E224" s="34"/>
    </row>
    <row r="225" spans="3:5" s="33" customFormat="1">
      <c r="C225" s="34"/>
      <c r="D225" s="34"/>
      <c r="E225" s="34"/>
    </row>
    <row r="226" spans="3:5" s="33" customFormat="1">
      <c r="C226" s="34"/>
      <c r="D226" s="34"/>
      <c r="E226" s="34"/>
    </row>
    <row r="227" spans="3:5" s="33" customFormat="1">
      <c r="C227" s="34"/>
      <c r="D227" s="34"/>
      <c r="E227" s="34"/>
    </row>
    <row r="228" spans="3:5" s="33" customFormat="1">
      <c r="C228" s="34"/>
      <c r="D228" s="34"/>
      <c r="E228" s="34"/>
    </row>
    <row r="229" spans="3:5" s="33" customFormat="1">
      <c r="C229" s="34"/>
      <c r="D229" s="34"/>
      <c r="E229" s="34"/>
    </row>
    <row r="230" spans="3:5" s="33" customFormat="1">
      <c r="C230" s="34"/>
      <c r="D230" s="34"/>
      <c r="E230" s="34"/>
    </row>
    <row r="231" spans="3:5" s="33" customFormat="1">
      <c r="C231" s="34"/>
      <c r="D231" s="34"/>
      <c r="E231" s="34"/>
    </row>
    <row r="232" spans="3:5" s="33" customFormat="1">
      <c r="C232" s="34"/>
      <c r="D232" s="34"/>
      <c r="E232" s="34"/>
    </row>
    <row r="233" spans="3:5" s="33" customFormat="1">
      <c r="C233" s="34"/>
      <c r="D233" s="34"/>
      <c r="E233" s="34"/>
    </row>
    <row r="234" spans="3:5" s="33" customFormat="1">
      <c r="C234" s="34"/>
      <c r="D234" s="34"/>
      <c r="E234" s="34"/>
    </row>
    <row r="235" spans="3:5" s="33" customFormat="1">
      <c r="C235" s="34"/>
      <c r="D235" s="34"/>
      <c r="E235" s="34"/>
    </row>
    <row r="236" spans="3:5" s="33" customFormat="1">
      <c r="C236" s="34"/>
      <c r="D236" s="34"/>
      <c r="E236" s="34"/>
    </row>
    <row r="237" spans="3:5" s="33" customFormat="1">
      <c r="C237" s="34"/>
      <c r="D237" s="34"/>
      <c r="E237" s="34"/>
    </row>
    <row r="238" spans="3:5" s="33" customFormat="1">
      <c r="C238" s="34"/>
      <c r="D238" s="34"/>
      <c r="E238" s="34"/>
    </row>
    <row r="239" spans="3:5" s="33" customFormat="1">
      <c r="C239" s="34"/>
      <c r="D239" s="34"/>
      <c r="E239" s="34"/>
    </row>
    <row r="240" spans="3:5" s="33" customFormat="1">
      <c r="C240" s="34"/>
      <c r="D240" s="34"/>
      <c r="E240" s="34"/>
    </row>
    <row r="241" spans="3:5" s="33" customFormat="1">
      <c r="C241" s="34"/>
      <c r="D241" s="34"/>
      <c r="E241" s="34"/>
    </row>
    <row r="242" spans="3:5" s="33" customFormat="1">
      <c r="C242" s="34"/>
      <c r="D242" s="34"/>
      <c r="E242" s="34"/>
    </row>
    <row r="243" spans="3:5" s="33" customFormat="1">
      <c r="C243" s="34"/>
      <c r="D243" s="34"/>
      <c r="E243" s="34"/>
    </row>
    <row r="244" spans="3:5" s="33" customFormat="1">
      <c r="C244" s="34"/>
      <c r="D244" s="34"/>
      <c r="E244" s="34"/>
    </row>
    <row r="245" spans="3:5" s="33" customFormat="1">
      <c r="C245" s="34"/>
      <c r="D245" s="34"/>
      <c r="E245" s="34"/>
    </row>
    <row r="246" spans="3:5" s="33" customFormat="1">
      <c r="C246" s="34"/>
      <c r="D246" s="34"/>
      <c r="E246" s="34"/>
    </row>
    <row r="247" spans="3:5" s="33" customFormat="1">
      <c r="C247" s="34"/>
      <c r="D247" s="34"/>
      <c r="E247" s="34"/>
    </row>
    <row r="248" spans="3:5" s="33" customFormat="1">
      <c r="C248" s="34"/>
      <c r="D248" s="34"/>
      <c r="E248" s="34"/>
    </row>
    <row r="249" spans="3:5" s="33" customFormat="1">
      <c r="C249" s="34"/>
      <c r="D249" s="34"/>
      <c r="E249" s="34"/>
    </row>
    <row r="250" spans="3:5" s="33" customFormat="1">
      <c r="C250" s="34"/>
      <c r="D250" s="34"/>
      <c r="E250" s="34"/>
    </row>
    <row r="251" spans="3:5" s="33" customFormat="1">
      <c r="C251" s="34"/>
      <c r="D251" s="34"/>
      <c r="E251" s="34"/>
    </row>
    <row r="252" spans="3:5" s="33" customFormat="1">
      <c r="C252" s="34"/>
      <c r="D252" s="34"/>
      <c r="E252" s="34"/>
    </row>
    <row r="253" spans="3:5" s="33" customFormat="1">
      <c r="C253" s="34"/>
      <c r="D253" s="34"/>
      <c r="E253" s="34"/>
    </row>
    <row r="254" spans="3:5" s="33" customFormat="1">
      <c r="C254" s="34"/>
      <c r="D254" s="34"/>
      <c r="E254" s="34"/>
    </row>
    <row r="255" spans="3:5" s="33" customFormat="1">
      <c r="C255" s="34"/>
      <c r="D255" s="34"/>
      <c r="E255" s="34"/>
    </row>
    <row r="256" spans="3:5" s="33" customFormat="1">
      <c r="C256" s="34"/>
      <c r="D256" s="34"/>
      <c r="E256" s="34"/>
    </row>
    <row r="257" spans="3:5" s="33" customFormat="1">
      <c r="C257" s="34"/>
      <c r="D257" s="34"/>
      <c r="E257" s="34"/>
    </row>
    <row r="258" spans="3:5" s="33" customFormat="1">
      <c r="C258" s="34"/>
      <c r="D258" s="34"/>
      <c r="E258" s="34"/>
    </row>
    <row r="259" spans="3:5" s="33" customFormat="1">
      <c r="C259" s="34"/>
      <c r="D259" s="34"/>
      <c r="E259" s="34"/>
    </row>
    <row r="260" spans="3:5" s="33" customFormat="1">
      <c r="C260" s="34"/>
      <c r="D260" s="34"/>
      <c r="E260" s="34"/>
    </row>
    <row r="261" spans="3:5" s="33" customFormat="1">
      <c r="C261" s="34"/>
      <c r="D261" s="34"/>
      <c r="E261" s="34"/>
    </row>
    <row r="262" spans="3:5" s="33" customFormat="1">
      <c r="C262" s="34"/>
      <c r="D262" s="34"/>
      <c r="E262" s="34"/>
    </row>
    <row r="263" spans="3:5" s="33" customFormat="1">
      <c r="C263" s="34"/>
      <c r="D263" s="34"/>
      <c r="E263" s="34"/>
    </row>
    <row r="264" spans="3:5" s="33" customFormat="1">
      <c r="C264" s="34"/>
      <c r="D264" s="34"/>
      <c r="E264" s="34"/>
    </row>
    <row r="265" spans="3:5" s="33" customFormat="1">
      <c r="C265" s="34"/>
      <c r="D265" s="34"/>
      <c r="E265" s="34"/>
    </row>
    <row r="266" spans="3:5" s="33" customFormat="1">
      <c r="C266" s="34"/>
      <c r="D266" s="34"/>
      <c r="E266" s="34"/>
    </row>
    <row r="267" spans="3:5" s="33" customFormat="1">
      <c r="C267" s="34"/>
      <c r="D267" s="34"/>
      <c r="E267" s="34"/>
    </row>
    <row r="268" spans="3:5" s="33" customFormat="1">
      <c r="C268" s="34"/>
      <c r="D268" s="34"/>
      <c r="E268" s="34"/>
    </row>
    <row r="269" spans="3:5" s="33" customFormat="1">
      <c r="C269" s="34"/>
      <c r="D269" s="34"/>
      <c r="E269" s="34"/>
    </row>
    <row r="270" spans="3:5" s="33" customFormat="1">
      <c r="C270" s="34"/>
      <c r="D270" s="34"/>
      <c r="E270" s="34"/>
    </row>
    <row r="271" spans="3:5" s="33" customFormat="1">
      <c r="C271" s="34"/>
      <c r="D271" s="34"/>
      <c r="E271" s="34"/>
    </row>
    <row r="272" spans="3:5" s="33" customFormat="1">
      <c r="C272" s="34"/>
      <c r="D272" s="34"/>
      <c r="E272" s="34"/>
    </row>
    <row r="273" spans="3:5" s="33" customFormat="1">
      <c r="C273" s="34"/>
      <c r="D273" s="34"/>
      <c r="E273" s="34"/>
    </row>
    <row r="274" spans="3:5" s="33" customFormat="1">
      <c r="C274" s="34"/>
      <c r="D274" s="34"/>
      <c r="E274" s="34"/>
    </row>
    <row r="275" spans="3:5" s="33" customFormat="1">
      <c r="C275" s="34"/>
      <c r="D275" s="34"/>
      <c r="E275" s="34"/>
    </row>
    <row r="276" spans="3:5" s="33" customFormat="1">
      <c r="C276" s="34"/>
      <c r="D276" s="34"/>
      <c r="E276" s="34"/>
    </row>
    <row r="277" spans="3:5" s="33" customFormat="1">
      <c r="C277" s="34"/>
      <c r="D277" s="34"/>
      <c r="E277" s="34"/>
    </row>
    <row r="278" spans="3:5" s="33" customFormat="1">
      <c r="C278" s="34"/>
      <c r="D278" s="34"/>
      <c r="E278" s="34"/>
    </row>
    <row r="279" spans="3:5" s="33" customFormat="1">
      <c r="C279" s="34"/>
      <c r="D279" s="34"/>
      <c r="E279" s="34"/>
    </row>
    <row r="280" spans="3:5" s="33" customFormat="1">
      <c r="C280" s="34"/>
      <c r="D280" s="34"/>
      <c r="E280" s="34"/>
    </row>
    <row r="281" spans="3:5" s="33" customFormat="1">
      <c r="C281" s="34"/>
      <c r="D281" s="34"/>
      <c r="E281" s="34"/>
    </row>
    <row r="282" spans="3:5" s="33" customFormat="1">
      <c r="C282" s="34"/>
      <c r="D282" s="34"/>
      <c r="E282" s="34"/>
    </row>
    <row r="283" spans="3:5" s="33" customFormat="1">
      <c r="C283" s="34"/>
      <c r="D283" s="34"/>
      <c r="E283" s="34"/>
    </row>
    <row r="284" spans="3:5" s="33" customFormat="1">
      <c r="C284" s="34"/>
      <c r="D284" s="34"/>
      <c r="E284" s="34"/>
    </row>
    <row r="285" spans="3:5" s="33" customFormat="1">
      <c r="C285" s="34"/>
      <c r="D285" s="34"/>
      <c r="E285" s="34"/>
    </row>
    <row r="286" spans="3:5" s="33" customFormat="1">
      <c r="C286" s="34"/>
      <c r="D286" s="34"/>
      <c r="E286" s="34"/>
    </row>
    <row r="287" spans="3:5" s="33" customFormat="1">
      <c r="C287" s="34"/>
      <c r="D287" s="34"/>
      <c r="E287" s="34"/>
    </row>
    <row r="288" spans="3:5" s="33" customFormat="1">
      <c r="C288" s="34"/>
      <c r="D288" s="34"/>
      <c r="E288" s="34"/>
    </row>
    <row r="289" spans="3:5" s="33" customFormat="1">
      <c r="C289" s="34"/>
      <c r="D289" s="34"/>
      <c r="E289" s="34"/>
    </row>
    <row r="290" spans="3:5" s="33" customFormat="1">
      <c r="C290" s="34"/>
      <c r="D290" s="34"/>
      <c r="E290" s="34"/>
    </row>
    <row r="291" spans="3:5" s="33" customFormat="1">
      <c r="C291" s="34"/>
      <c r="D291" s="34"/>
      <c r="E291" s="34"/>
    </row>
    <row r="292" spans="3:5" s="33" customFormat="1">
      <c r="C292" s="34"/>
      <c r="D292" s="34"/>
      <c r="E292" s="34"/>
    </row>
    <row r="293" spans="3:5" s="33" customFormat="1">
      <c r="C293" s="34"/>
      <c r="D293" s="34"/>
      <c r="E293" s="34"/>
    </row>
    <row r="294" spans="3:5" s="33" customFormat="1">
      <c r="C294" s="34"/>
      <c r="D294" s="34"/>
      <c r="E294" s="34"/>
    </row>
    <row r="295" spans="3:5" s="33" customFormat="1">
      <c r="C295" s="34"/>
      <c r="D295" s="34"/>
      <c r="E295" s="34"/>
    </row>
    <row r="296" spans="3:5" s="33" customFormat="1">
      <c r="C296" s="34"/>
      <c r="D296" s="34"/>
      <c r="E296" s="34"/>
    </row>
    <row r="297" spans="3:5" s="33" customFormat="1">
      <c r="C297" s="34"/>
      <c r="D297" s="34"/>
      <c r="E297" s="34"/>
    </row>
    <row r="298" spans="3:5" s="33" customFormat="1">
      <c r="C298" s="34"/>
      <c r="D298" s="34"/>
      <c r="E298" s="34"/>
    </row>
    <row r="299" spans="3:5" s="33" customFormat="1">
      <c r="C299" s="34"/>
      <c r="D299" s="34"/>
      <c r="E299" s="34"/>
    </row>
    <row r="300" spans="3:5" s="33" customFormat="1">
      <c r="C300" s="34"/>
      <c r="D300" s="34"/>
      <c r="E300" s="34"/>
    </row>
    <row r="301" spans="3:5" s="33" customFormat="1">
      <c r="C301" s="34"/>
      <c r="D301" s="34"/>
      <c r="E301" s="34"/>
    </row>
    <row r="302" spans="3:5" s="33" customFormat="1">
      <c r="C302" s="34"/>
      <c r="D302" s="34"/>
      <c r="E302" s="34"/>
    </row>
    <row r="303" spans="3:5" s="33" customFormat="1">
      <c r="C303" s="34"/>
      <c r="D303" s="34"/>
      <c r="E303" s="34"/>
    </row>
    <row r="304" spans="3:5" s="33" customFormat="1">
      <c r="C304" s="34"/>
      <c r="D304" s="34"/>
      <c r="E304" s="34"/>
    </row>
    <row r="305" spans="3:5" s="33" customFormat="1">
      <c r="C305" s="34"/>
      <c r="D305" s="34"/>
      <c r="E305" s="34"/>
    </row>
    <row r="306" spans="3:5" s="33" customFormat="1">
      <c r="C306" s="34"/>
      <c r="D306" s="34"/>
      <c r="E306" s="34"/>
    </row>
    <row r="307" spans="3:5" s="33" customFormat="1">
      <c r="C307" s="34"/>
      <c r="D307" s="34"/>
      <c r="E307" s="34"/>
    </row>
    <row r="308" spans="3:5" s="33" customFormat="1">
      <c r="C308" s="34"/>
      <c r="D308" s="34"/>
      <c r="E308" s="34"/>
    </row>
    <row r="309" spans="3:5" s="33" customFormat="1">
      <c r="C309" s="34"/>
      <c r="D309" s="34"/>
      <c r="E309" s="34"/>
    </row>
    <row r="310" spans="3:5" s="33" customFormat="1">
      <c r="C310" s="34"/>
      <c r="D310" s="34"/>
      <c r="E310" s="34"/>
    </row>
    <row r="311" spans="3:5" s="33" customFormat="1">
      <c r="C311" s="34"/>
      <c r="D311" s="34"/>
      <c r="E311" s="34"/>
    </row>
    <row r="312" spans="3:5" s="33" customFormat="1">
      <c r="C312" s="34"/>
      <c r="D312" s="34"/>
      <c r="E312" s="34"/>
    </row>
    <row r="313" spans="3:5" s="33" customFormat="1">
      <c r="C313" s="34"/>
      <c r="D313" s="34"/>
      <c r="E313" s="34"/>
    </row>
    <row r="314" spans="3:5" s="33" customFormat="1">
      <c r="C314" s="34"/>
      <c r="D314" s="34"/>
      <c r="E314" s="34"/>
    </row>
    <row r="315" spans="3:5" s="33" customFormat="1">
      <c r="C315" s="34"/>
      <c r="D315" s="34"/>
      <c r="E315" s="34"/>
    </row>
    <row r="316" spans="3:5" s="33" customFormat="1">
      <c r="C316" s="34"/>
      <c r="D316" s="34"/>
      <c r="E316" s="34"/>
    </row>
    <row r="317" spans="3:5" s="33" customFormat="1">
      <c r="C317" s="34"/>
      <c r="D317" s="34"/>
      <c r="E317" s="34"/>
    </row>
    <row r="318" spans="3:5" s="33" customFormat="1">
      <c r="C318" s="34"/>
      <c r="D318" s="34"/>
      <c r="E318" s="34"/>
    </row>
    <row r="319" spans="3:5" s="33" customFormat="1">
      <c r="C319" s="34"/>
      <c r="D319" s="34"/>
      <c r="E319" s="34"/>
    </row>
    <row r="320" spans="3:5" s="33" customFormat="1">
      <c r="C320" s="34"/>
      <c r="D320" s="34"/>
      <c r="E320" s="34"/>
    </row>
    <row r="321" spans="3:5" s="33" customFormat="1">
      <c r="C321" s="34"/>
      <c r="D321" s="34"/>
      <c r="E321" s="34"/>
    </row>
    <row r="322" spans="3:5" s="33" customFormat="1">
      <c r="C322" s="34"/>
      <c r="D322" s="34"/>
      <c r="E322" s="34"/>
    </row>
    <row r="323" spans="3:5" s="33" customFormat="1">
      <c r="C323" s="34"/>
      <c r="D323" s="34"/>
      <c r="E323" s="34"/>
    </row>
    <row r="324" spans="3:5" s="33" customFormat="1">
      <c r="C324" s="34"/>
      <c r="D324" s="34"/>
      <c r="E324" s="34"/>
    </row>
    <row r="325" spans="3:5" s="33" customFormat="1">
      <c r="C325" s="34"/>
      <c r="D325" s="34"/>
      <c r="E325" s="34"/>
    </row>
    <row r="326" spans="3:5" s="33" customFormat="1">
      <c r="C326" s="34"/>
      <c r="D326" s="34"/>
      <c r="E326" s="34"/>
    </row>
    <row r="327" spans="3:5" s="33" customFormat="1">
      <c r="C327" s="34"/>
      <c r="D327" s="34"/>
      <c r="E327" s="34"/>
    </row>
    <row r="328" spans="3:5" s="33" customFormat="1">
      <c r="C328" s="34"/>
      <c r="D328" s="34"/>
      <c r="E328" s="34"/>
    </row>
    <row r="329" spans="3:5" s="33" customFormat="1">
      <c r="C329" s="34"/>
      <c r="D329" s="34"/>
      <c r="E329" s="34"/>
    </row>
    <row r="330" spans="3:5" s="33" customFormat="1">
      <c r="C330" s="34"/>
      <c r="D330" s="34"/>
      <c r="E330" s="34"/>
    </row>
    <row r="331" spans="3:5" s="33" customFormat="1">
      <c r="C331" s="34"/>
      <c r="D331" s="34"/>
      <c r="E331" s="34"/>
    </row>
    <row r="332" spans="3:5" s="33" customFormat="1">
      <c r="C332" s="34"/>
      <c r="D332" s="34"/>
      <c r="E332" s="34"/>
    </row>
    <row r="333" spans="3:5" s="33" customFormat="1">
      <c r="C333" s="34"/>
      <c r="D333" s="34"/>
      <c r="E333" s="34"/>
    </row>
    <row r="334" spans="3:5" s="33" customFormat="1">
      <c r="C334" s="34"/>
      <c r="D334" s="34"/>
      <c r="E334" s="34"/>
    </row>
    <row r="335" spans="3:5" s="33" customFormat="1">
      <c r="C335" s="34"/>
      <c r="D335" s="34"/>
      <c r="E335" s="34"/>
    </row>
    <row r="336" spans="3:5" s="33" customFormat="1">
      <c r="C336" s="34"/>
      <c r="D336" s="34"/>
      <c r="E336" s="34"/>
    </row>
    <row r="337" spans="3:5" s="33" customFormat="1">
      <c r="C337" s="34"/>
      <c r="D337" s="34"/>
      <c r="E337" s="34"/>
    </row>
    <row r="338" spans="3:5" s="33" customFormat="1">
      <c r="C338" s="34"/>
      <c r="D338" s="34"/>
      <c r="E338" s="34"/>
    </row>
    <row r="339" spans="3:5" s="33" customFormat="1">
      <c r="C339" s="34"/>
      <c r="D339" s="34"/>
      <c r="E339" s="34"/>
    </row>
    <row r="340" spans="3:5" s="33" customFormat="1">
      <c r="C340" s="34"/>
      <c r="D340" s="34"/>
      <c r="E340" s="34"/>
    </row>
    <row r="341" spans="3:5" s="33" customFormat="1">
      <c r="C341" s="34"/>
      <c r="D341" s="34"/>
      <c r="E341" s="34"/>
    </row>
    <row r="342" spans="3:5" s="33" customFormat="1">
      <c r="C342" s="34"/>
      <c r="D342" s="34"/>
      <c r="E342" s="34"/>
    </row>
    <row r="343" spans="3:5" s="33" customFormat="1">
      <c r="C343" s="34"/>
      <c r="D343" s="34"/>
      <c r="E343" s="34"/>
    </row>
    <row r="344" spans="3:5" s="33" customFormat="1">
      <c r="C344" s="34"/>
      <c r="D344" s="34"/>
      <c r="E344" s="34"/>
    </row>
    <row r="345" spans="3:5" s="33" customFormat="1">
      <c r="C345" s="34"/>
      <c r="D345" s="34"/>
      <c r="E345" s="34"/>
    </row>
    <row r="346" spans="3:5" s="33" customFormat="1">
      <c r="C346" s="34"/>
      <c r="D346" s="34"/>
      <c r="E346" s="34"/>
    </row>
    <row r="347" spans="3:5" s="33" customFormat="1">
      <c r="C347" s="34"/>
      <c r="D347" s="34"/>
      <c r="E347" s="34"/>
    </row>
    <row r="348" spans="3:5" s="33" customFormat="1">
      <c r="C348" s="34"/>
      <c r="D348" s="34"/>
      <c r="E348" s="34"/>
    </row>
  </sheetData>
  <mergeCells count="35">
    <mergeCell ref="A58:B58"/>
    <mergeCell ref="G58:H58"/>
    <mergeCell ref="L17:P17"/>
    <mergeCell ref="C53:K53"/>
    <mergeCell ref="A55:B55"/>
    <mergeCell ref="D55:E55"/>
    <mergeCell ref="G55:H55"/>
    <mergeCell ref="I55:M55"/>
    <mergeCell ref="N55:O55"/>
    <mergeCell ref="I15:K15"/>
    <mergeCell ref="A17:A18"/>
    <mergeCell ref="B17:B18"/>
    <mergeCell ref="C17:C18"/>
    <mergeCell ref="D17:D18"/>
    <mergeCell ref="E17:E18"/>
    <mergeCell ref="F17:K17"/>
    <mergeCell ref="A10:B10"/>
    <mergeCell ref="C10:N10"/>
    <mergeCell ref="A11:B11"/>
    <mergeCell ref="C11:N11"/>
    <mergeCell ref="A13:G13"/>
    <mergeCell ref="K13:M13"/>
    <mergeCell ref="N13:O13"/>
    <mergeCell ref="A7:B7"/>
    <mergeCell ref="C7:N7"/>
    <mergeCell ref="A8:B8"/>
    <mergeCell ref="C8:N8"/>
    <mergeCell ref="A9:B9"/>
    <mergeCell ref="C9:N9"/>
    <mergeCell ref="L1:P1"/>
    <mergeCell ref="D2:H2"/>
    <mergeCell ref="C3:N3"/>
    <mergeCell ref="C4:N4"/>
    <mergeCell ref="A6:B6"/>
    <mergeCell ref="C6:N6"/>
  </mergeCells>
  <pageMargins left="0.78740157480314965" right="0.78740157480314965" top="1.1811023622047245" bottom="0.78740157480314965" header="0.51181102362204722" footer="0.51181102362204722"/>
  <pageSetup paperSize="9" scale="87" fitToHeight="0" orientation="landscape" r:id="rId1"/>
  <headerFooter alignWithMargins="0">
    <oddFooter>&amp;R&amp;P lapa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350"/>
  <sheetViews>
    <sheetView view="pageBreakPreview" topLeftCell="A8" zoomScaleNormal="100" zoomScaleSheetLayoutView="100" workbookViewId="0">
      <selection activeCell="F21" sqref="F21:P27"/>
    </sheetView>
  </sheetViews>
  <sheetFormatPr defaultRowHeight="12.75"/>
  <cols>
    <col min="1" max="1" width="4.140625" style="37" customWidth="1"/>
    <col min="2" max="2" width="10.85546875" style="51" customWidth="1"/>
    <col min="3" max="3" width="40" style="54" customWidth="1"/>
    <col min="4" max="4" width="5.85546875" style="54" bestFit="1" customWidth="1"/>
    <col min="5" max="5" width="7.85546875" style="54" customWidth="1"/>
    <col min="6" max="6" width="5.7109375" style="51" customWidth="1"/>
    <col min="7" max="7" width="5.7109375" style="37" customWidth="1"/>
    <col min="8" max="8" width="7.28515625" style="37" customWidth="1"/>
    <col min="9" max="9" width="6.7109375" style="37" customWidth="1"/>
    <col min="10" max="11" width="7" style="37" customWidth="1"/>
    <col min="12" max="16" width="8.42578125" style="37" customWidth="1"/>
    <col min="17" max="16384" width="9.140625" style="37"/>
  </cols>
  <sheetData>
    <row r="1" spans="1:16" s="33" customFormat="1" ht="18" customHeight="1">
      <c r="C1" s="34"/>
      <c r="D1" s="34"/>
      <c r="E1" s="34"/>
      <c r="L1" s="710" t="s">
        <v>68</v>
      </c>
      <c r="M1" s="710"/>
      <c r="N1" s="710"/>
      <c r="O1" s="710"/>
      <c r="P1" s="710"/>
    </row>
    <row r="2" spans="1:16" s="33" customFormat="1" ht="12.75" customHeight="1">
      <c r="C2" s="34"/>
      <c r="D2" s="711" t="s">
        <v>40</v>
      </c>
      <c r="E2" s="711"/>
      <c r="F2" s="711"/>
      <c r="G2" s="711"/>
      <c r="H2" s="711"/>
      <c r="I2" s="35" t="s">
        <v>395</v>
      </c>
    </row>
    <row r="3" spans="1:16" s="33" customFormat="1" ht="12.75" customHeight="1">
      <c r="C3" s="712" t="s">
        <v>85</v>
      </c>
      <c r="D3" s="712"/>
      <c r="E3" s="712"/>
      <c r="F3" s="712"/>
      <c r="G3" s="712"/>
      <c r="H3" s="712"/>
      <c r="I3" s="712"/>
      <c r="J3" s="712"/>
      <c r="K3" s="712"/>
      <c r="L3" s="712"/>
      <c r="M3" s="712"/>
      <c r="N3" s="712"/>
    </row>
    <row r="4" spans="1:16" s="33" customFormat="1" ht="12.75" customHeight="1">
      <c r="C4" s="713" t="s">
        <v>18</v>
      </c>
      <c r="D4" s="713"/>
      <c r="E4" s="713"/>
      <c r="F4" s="713"/>
      <c r="G4" s="713"/>
      <c r="H4" s="713"/>
      <c r="I4" s="713"/>
      <c r="J4" s="713"/>
      <c r="K4" s="713"/>
      <c r="L4" s="713"/>
      <c r="M4" s="713"/>
      <c r="N4" s="713"/>
    </row>
    <row r="5" spans="1:16" s="33" customFormat="1" ht="12.75" customHeight="1"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</row>
    <row r="6" spans="1:16" s="33" customFormat="1" ht="24.75" customHeight="1">
      <c r="A6" s="714" t="s">
        <v>3</v>
      </c>
      <c r="B6" s="714"/>
      <c r="C6" s="715" t="str">
        <f>PBK!C26</f>
        <v>1. KĀRTA KATLU MĀJAS PĀRBŪVE PAR SOCIĀLĀS APRŪPES CENTRU UN KATLA MĀJAS NOVIETOŠANA</v>
      </c>
      <c r="D6" s="715"/>
      <c r="E6" s="715"/>
      <c r="F6" s="715"/>
      <c r="G6" s="715"/>
      <c r="H6" s="715"/>
      <c r="I6" s="715"/>
      <c r="J6" s="715"/>
      <c r="K6" s="715"/>
      <c r="L6" s="715"/>
      <c r="M6" s="715"/>
      <c r="N6" s="715"/>
    </row>
    <row r="7" spans="1:16" s="33" customFormat="1" ht="12.75" customHeight="1">
      <c r="A7" s="714" t="s">
        <v>4</v>
      </c>
      <c r="B7" s="714"/>
      <c r="C7" s="715" t="str">
        <f>PBK!C16</f>
        <v>1. KĀRTA KATLU MĀJAS PĀRBŪVE PAR SOCIĀLĀS APRŪPES CENTRU UN KATLA MĀJAS NOVIETOŠANA</v>
      </c>
      <c r="D7" s="715"/>
      <c r="E7" s="715"/>
      <c r="F7" s="715"/>
      <c r="G7" s="715"/>
      <c r="H7" s="715"/>
      <c r="I7" s="715"/>
      <c r="J7" s="715"/>
      <c r="K7" s="715"/>
      <c r="L7" s="715"/>
      <c r="M7" s="715"/>
      <c r="N7" s="715"/>
    </row>
    <row r="8" spans="1:16" s="33" customFormat="1" ht="12.75" customHeight="1">
      <c r="A8" s="714" t="s">
        <v>5</v>
      </c>
      <c r="B8" s="714"/>
      <c r="C8" s="715" t="str">
        <f>PBK!C17</f>
        <v>SIGULDAS IELA 7A, MORE, MORES PAGASTS, SIGULDAS NOVADS</v>
      </c>
      <c r="D8" s="715"/>
      <c r="E8" s="715"/>
      <c r="F8" s="715"/>
      <c r="G8" s="715"/>
      <c r="H8" s="715"/>
      <c r="I8" s="715"/>
      <c r="J8" s="715"/>
      <c r="K8" s="715"/>
      <c r="L8" s="715"/>
      <c r="M8" s="715"/>
      <c r="N8" s="715"/>
    </row>
    <row r="9" spans="1:16" s="33" customFormat="1">
      <c r="A9" s="714" t="s">
        <v>47</v>
      </c>
      <c r="B9" s="714"/>
      <c r="C9" s="715" t="str">
        <f>PBK!C18</f>
        <v>SIGULDAS NOVADA PAŠVALDĪBA</v>
      </c>
      <c r="D9" s="715"/>
      <c r="E9" s="715"/>
      <c r="F9" s="715"/>
      <c r="G9" s="715"/>
      <c r="H9" s="715"/>
      <c r="I9" s="715"/>
      <c r="J9" s="715"/>
      <c r="K9" s="715"/>
      <c r="L9" s="715"/>
      <c r="M9" s="715"/>
      <c r="N9" s="715"/>
    </row>
    <row r="10" spans="1:16" s="33" customFormat="1">
      <c r="A10" s="714" t="s">
        <v>6</v>
      </c>
      <c r="B10" s="714"/>
      <c r="C10" s="715">
        <f>PBK!C19</f>
        <v>0</v>
      </c>
      <c r="D10" s="715"/>
      <c r="E10" s="715"/>
      <c r="F10" s="715"/>
      <c r="G10" s="715"/>
      <c r="H10" s="715"/>
      <c r="I10" s="715"/>
      <c r="J10" s="715"/>
      <c r="K10" s="715"/>
      <c r="L10" s="715"/>
      <c r="M10" s="715"/>
      <c r="N10" s="715"/>
    </row>
    <row r="11" spans="1:16" s="33" customFormat="1">
      <c r="A11" s="714" t="s">
        <v>41</v>
      </c>
      <c r="B11" s="714"/>
      <c r="C11" s="715">
        <f>PBK!C20</f>
        <v>0</v>
      </c>
      <c r="D11" s="715"/>
      <c r="E11" s="715"/>
      <c r="F11" s="715"/>
      <c r="G11" s="715"/>
      <c r="H11" s="715"/>
      <c r="I11" s="715"/>
      <c r="J11" s="715"/>
      <c r="K11" s="715"/>
      <c r="L11" s="715"/>
      <c r="M11" s="715"/>
      <c r="N11" s="715"/>
    </row>
    <row r="12" spans="1:16" s="33" customFormat="1">
      <c r="A12" s="235"/>
      <c r="B12" s="235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</row>
    <row r="13" spans="1:16" s="33" customFormat="1" ht="12.75" customHeight="1">
      <c r="A13" s="714" t="s">
        <v>776</v>
      </c>
      <c r="B13" s="714"/>
      <c r="C13" s="714"/>
      <c r="D13" s="714"/>
      <c r="E13" s="714"/>
      <c r="F13" s="714"/>
      <c r="G13" s="714"/>
      <c r="H13" s="236"/>
      <c r="I13" s="236"/>
      <c r="J13" s="236"/>
      <c r="K13" s="715" t="s">
        <v>42</v>
      </c>
      <c r="L13" s="715"/>
      <c r="M13" s="715"/>
      <c r="N13" s="716">
        <f>P55</f>
        <v>0</v>
      </c>
      <c r="O13" s="716"/>
      <c r="P13" s="36" t="s">
        <v>48</v>
      </c>
    </row>
    <row r="14" spans="1:16" s="33" customFormat="1">
      <c r="A14" s="235"/>
      <c r="B14" s="235"/>
      <c r="C14" s="235"/>
      <c r="D14" s="235"/>
      <c r="E14" s="235"/>
      <c r="F14" s="235"/>
      <c r="G14" s="235"/>
      <c r="H14" s="236"/>
      <c r="I14" s="236"/>
      <c r="J14" s="236"/>
      <c r="K14" s="236"/>
      <c r="L14" s="236"/>
      <c r="M14" s="236"/>
      <c r="N14" s="237"/>
      <c r="O14" s="236"/>
      <c r="P14" s="36"/>
    </row>
    <row r="15" spans="1:16">
      <c r="B15" s="37"/>
      <c r="C15" s="37"/>
      <c r="D15" s="37"/>
      <c r="E15" s="37"/>
      <c r="F15" s="37"/>
      <c r="I15" s="717" t="s">
        <v>44</v>
      </c>
      <c r="J15" s="717"/>
      <c r="K15" s="717"/>
      <c r="L15" s="38">
        <v>2017</v>
      </c>
      <c r="M15" s="38" t="s">
        <v>43</v>
      </c>
      <c r="N15" s="38">
        <f>'1 KOPS'!E16</f>
        <v>0</v>
      </c>
      <c r="O15" s="103">
        <f>'1 KOPS'!F16</f>
        <v>0</v>
      </c>
      <c r="P15" s="103"/>
    </row>
    <row r="16" spans="1:16" ht="13.5" thickBot="1">
      <c r="B16" s="37"/>
      <c r="C16" s="37"/>
      <c r="D16" s="37"/>
      <c r="E16" s="37"/>
      <c r="F16" s="37"/>
      <c r="I16" s="238"/>
      <c r="J16" s="238"/>
      <c r="K16" s="238"/>
      <c r="L16" s="38"/>
      <c r="M16" s="38"/>
      <c r="N16" s="38"/>
      <c r="O16" s="111"/>
      <c r="P16" s="111"/>
    </row>
    <row r="17" spans="1:16" s="11" customFormat="1" ht="13.5" customHeight="1" thickBot="1">
      <c r="A17" s="718" t="s">
        <v>1</v>
      </c>
      <c r="B17" s="718" t="s">
        <v>29</v>
      </c>
      <c r="C17" s="720" t="s">
        <v>30</v>
      </c>
      <c r="D17" s="718" t="s">
        <v>31</v>
      </c>
      <c r="E17" s="718" t="s">
        <v>32</v>
      </c>
      <c r="F17" s="722" t="s">
        <v>33</v>
      </c>
      <c r="G17" s="723"/>
      <c r="H17" s="723"/>
      <c r="I17" s="723"/>
      <c r="J17" s="723"/>
      <c r="K17" s="724"/>
      <c r="L17" s="722" t="s">
        <v>34</v>
      </c>
      <c r="M17" s="723"/>
      <c r="N17" s="723"/>
      <c r="O17" s="723"/>
      <c r="P17" s="724"/>
    </row>
    <row r="18" spans="1:16" s="11" customFormat="1" ht="61.5" customHeight="1" thickBot="1">
      <c r="A18" s="719"/>
      <c r="B18" s="719"/>
      <c r="C18" s="721"/>
      <c r="D18" s="719"/>
      <c r="E18" s="719"/>
      <c r="F18" s="12" t="s">
        <v>35</v>
      </c>
      <c r="G18" s="13" t="s">
        <v>49</v>
      </c>
      <c r="H18" s="13" t="s">
        <v>50</v>
      </c>
      <c r="I18" s="13" t="s">
        <v>64</v>
      </c>
      <c r="J18" s="13" t="s">
        <v>52</v>
      </c>
      <c r="K18" s="12" t="s">
        <v>53</v>
      </c>
      <c r="L18" s="13" t="s">
        <v>36</v>
      </c>
      <c r="M18" s="13" t="s">
        <v>50</v>
      </c>
      <c r="N18" s="13" t="s">
        <v>64</v>
      </c>
      <c r="O18" s="13" t="s">
        <v>52</v>
      </c>
      <c r="P18" s="13" t="s">
        <v>54</v>
      </c>
    </row>
    <row r="19" spans="1:16" s="11" customFormat="1" ht="13.5" thickBot="1">
      <c r="A19" s="14" t="s">
        <v>37</v>
      </c>
      <c r="B19" s="15" t="s">
        <v>38</v>
      </c>
      <c r="C19" s="16">
        <v>3</v>
      </c>
      <c r="D19" s="17">
        <v>4</v>
      </c>
      <c r="E19" s="16">
        <v>5</v>
      </c>
      <c r="F19" s="17">
        <v>6</v>
      </c>
      <c r="G19" s="16">
        <v>7</v>
      </c>
      <c r="H19" s="16">
        <v>8</v>
      </c>
      <c r="I19" s="17">
        <v>9</v>
      </c>
      <c r="J19" s="17">
        <v>10</v>
      </c>
      <c r="K19" s="16">
        <v>11</v>
      </c>
      <c r="L19" s="16">
        <v>12</v>
      </c>
      <c r="M19" s="16">
        <v>13</v>
      </c>
      <c r="N19" s="17">
        <v>14</v>
      </c>
      <c r="O19" s="17">
        <v>15</v>
      </c>
      <c r="P19" s="18">
        <v>16</v>
      </c>
    </row>
    <row r="20" spans="1:16" ht="18.75" customHeight="1">
      <c r="A20" s="39"/>
      <c r="B20" s="40"/>
      <c r="C20" s="101" t="s">
        <v>714</v>
      </c>
      <c r="D20" s="41"/>
      <c r="E20" s="42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4"/>
    </row>
    <row r="21" spans="1:16" s="492" customFormat="1" ht="23.25" customHeight="1">
      <c r="A21" s="489">
        <v>1</v>
      </c>
      <c r="B21" s="490" t="s">
        <v>61</v>
      </c>
      <c r="C21" s="494" t="s">
        <v>1056</v>
      </c>
      <c r="D21" s="491" t="s">
        <v>125</v>
      </c>
      <c r="E21" s="209">
        <v>469.32</v>
      </c>
      <c r="F21" s="27"/>
      <c r="G21" s="624"/>
      <c r="H21" s="625"/>
      <c r="I21" s="624"/>
      <c r="J21" s="624"/>
      <c r="K21" s="624"/>
      <c r="L21" s="624"/>
      <c r="M21" s="624"/>
      <c r="N21" s="624"/>
      <c r="O21" s="624"/>
      <c r="P21" s="626"/>
    </row>
    <row r="22" spans="1:16" s="492" customFormat="1" ht="23.25" customHeight="1">
      <c r="A22" s="489">
        <v>2</v>
      </c>
      <c r="B22" s="490" t="s">
        <v>61</v>
      </c>
      <c r="C22" s="494" t="s">
        <v>1055</v>
      </c>
      <c r="D22" s="491" t="s">
        <v>165</v>
      </c>
      <c r="E22" s="209">
        <v>469.32</v>
      </c>
      <c r="F22" s="27"/>
      <c r="G22" s="624"/>
      <c r="H22" s="625"/>
      <c r="I22" s="624"/>
      <c r="J22" s="624"/>
      <c r="K22" s="624"/>
      <c r="L22" s="624"/>
      <c r="M22" s="624"/>
      <c r="N22" s="624"/>
      <c r="O22" s="624"/>
      <c r="P22" s="626"/>
    </row>
    <row r="23" spans="1:16" s="116" customFormat="1" ht="14.25" customHeight="1">
      <c r="A23" s="489">
        <v>3</v>
      </c>
      <c r="B23" s="123" t="s">
        <v>61</v>
      </c>
      <c r="C23" s="494" t="s">
        <v>716</v>
      </c>
      <c r="D23" s="491" t="s">
        <v>125</v>
      </c>
      <c r="E23" s="209">
        <v>7.99</v>
      </c>
      <c r="F23" s="27"/>
      <c r="G23" s="624"/>
      <c r="H23" s="625"/>
      <c r="I23" s="624"/>
      <c r="J23" s="624"/>
      <c r="K23" s="624"/>
      <c r="L23" s="624"/>
      <c r="M23" s="624"/>
      <c r="N23" s="624"/>
      <c r="O23" s="624"/>
      <c r="P23" s="626"/>
    </row>
    <row r="24" spans="1:16" s="116" customFormat="1" ht="24.75" customHeight="1">
      <c r="A24" s="489">
        <v>4</v>
      </c>
      <c r="B24" s="123" t="s">
        <v>61</v>
      </c>
      <c r="C24" s="494" t="s">
        <v>715</v>
      </c>
      <c r="D24" s="491" t="s">
        <v>92</v>
      </c>
      <c r="E24" s="209">
        <v>130.28</v>
      </c>
      <c r="F24" s="27"/>
      <c r="G24" s="624"/>
      <c r="H24" s="625"/>
      <c r="I24" s="624"/>
      <c r="J24" s="624"/>
      <c r="K24" s="624"/>
      <c r="L24" s="624"/>
      <c r="M24" s="624"/>
      <c r="N24" s="624"/>
      <c r="O24" s="624"/>
      <c r="P24" s="626"/>
    </row>
    <row r="25" spans="1:16" s="116" customFormat="1" ht="14.25" customHeight="1">
      <c r="A25" s="489">
        <v>5</v>
      </c>
      <c r="B25" s="123" t="s">
        <v>61</v>
      </c>
      <c r="C25" s="494" t="s">
        <v>717</v>
      </c>
      <c r="D25" s="491" t="s">
        <v>157</v>
      </c>
      <c r="E25" s="209">
        <v>4</v>
      </c>
      <c r="F25" s="27"/>
      <c r="G25" s="624"/>
      <c r="H25" s="625"/>
      <c r="I25" s="624"/>
      <c r="J25" s="624"/>
      <c r="K25" s="624"/>
      <c r="L25" s="624"/>
      <c r="M25" s="624"/>
      <c r="N25" s="624"/>
      <c r="O25" s="624"/>
      <c r="P25" s="626"/>
    </row>
    <row r="26" spans="1:16" s="116" customFormat="1" ht="14.25" customHeight="1">
      <c r="A26" s="489">
        <v>6</v>
      </c>
      <c r="B26" s="123" t="s">
        <v>61</v>
      </c>
      <c r="C26" s="117" t="s">
        <v>734</v>
      </c>
      <c r="D26" s="118" t="s">
        <v>109</v>
      </c>
      <c r="E26" s="209">
        <v>1</v>
      </c>
      <c r="F26" s="27"/>
      <c r="G26" s="624"/>
      <c r="H26" s="625"/>
      <c r="I26" s="624"/>
      <c r="J26" s="624"/>
      <c r="K26" s="624"/>
      <c r="L26" s="624"/>
      <c r="M26" s="624"/>
      <c r="N26" s="624"/>
      <c r="O26" s="624"/>
      <c r="P26" s="626"/>
    </row>
    <row r="27" spans="1:16" s="116" customFormat="1" ht="14.25" customHeight="1">
      <c r="A27" s="489">
        <v>7</v>
      </c>
      <c r="B27" s="123" t="s">
        <v>61</v>
      </c>
      <c r="C27" s="117" t="s">
        <v>735</v>
      </c>
      <c r="D27" s="118" t="s">
        <v>165</v>
      </c>
      <c r="E27" s="209">
        <f>E21*0.015+E23*0.02+E24*0.02+E25+E26</f>
        <v>14.805199999999999</v>
      </c>
      <c r="F27" s="27"/>
      <c r="G27" s="624"/>
      <c r="H27" s="625"/>
      <c r="I27" s="624"/>
      <c r="J27" s="624"/>
      <c r="K27" s="624"/>
      <c r="L27" s="624"/>
      <c r="M27" s="624"/>
      <c r="N27" s="624"/>
      <c r="O27" s="624"/>
      <c r="P27" s="626"/>
    </row>
    <row r="28" spans="1:16" s="206" customFormat="1" ht="27.75" customHeight="1">
      <c r="A28" s="204"/>
      <c r="B28" s="207"/>
      <c r="C28" s="205" t="s">
        <v>725</v>
      </c>
      <c r="D28" s="204"/>
      <c r="E28" s="204"/>
      <c r="F28" s="186"/>
      <c r="G28" s="647"/>
      <c r="H28" s="648"/>
      <c r="I28" s="647"/>
      <c r="J28" s="647"/>
      <c r="K28" s="647"/>
      <c r="L28" s="647"/>
      <c r="M28" s="647"/>
      <c r="N28" s="647"/>
      <c r="O28" s="647"/>
      <c r="P28" s="649"/>
    </row>
    <row r="29" spans="1:16" s="116" customFormat="1" ht="14.25" customHeight="1">
      <c r="A29" s="114">
        <v>1</v>
      </c>
      <c r="B29" s="123" t="s">
        <v>61</v>
      </c>
      <c r="C29" s="117" t="s">
        <v>726</v>
      </c>
      <c r="D29" s="118" t="s">
        <v>109</v>
      </c>
      <c r="E29" s="209">
        <v>1</v>
      </c>
      <c r="F29" s="27"/>
      <c r="G29" s="624"/>
      <c r="H29" s="625"/>
      <c r="I29" s="624"/>
      <c r="J29" s="624"/>
      <c r="K29" s="624"/>
      <c r="L29" s="624"/>
      <c r="M29" s="624"/>
      <c r="N29" s="624"/>
      <c r="O29" s="624"/>
      <c r="P29" s="626"/>
    </row>
    <row r="30" spans="1:16" s="116" customFormat="1" ht="14.25" customHeight="1">
      <c r="A30" s="114">
        <v>2</v>
      </c>
      <c r="B30" s="123" t="s">
        <v>61</v>
      </c>
      <c r="C30" s="117" t="s">
        <v>727</v>
      </c>
      <c r="D30" s="118" t="s">
        <v>109</v>
      </c>
      <c r="E30" s="209">
        <v>1</v>
      </c>
      <c r="F30" s="27"/>
      <c r="G30" s="624"/>
      <c r="H30" s="625"/>
      <c r="I30" s="624"/>
      <c r="J30" s="624"/>
      <c r="K30" s="624"/>
      <c r="L30" s="624"/>
      <c r="M30" s="624"/>
      <c r="N30" s="624"/>
      <c r="O30" s="624"/>
      <c r="P30" s="626"/>
    </row>
    <row r="31" spans="1:16" s="116" customFormat="1" ht="14.25" customHeight="1">
      <c r="A31" s="114">
        <v>3</v>
      </c>
      <c r="B31" s="123" t="s">
        <v>61</v>
      </c>
      <c r="C31" s="115" t="s">
        <v>729</v>
      </c>
      <c r="D31" s="118" t="s">
        <v>109</v>
      </c>
      <c r="E31" s="209">
        <v>1</v>
      </c>
      <c r="F31" s="27"/>
      <c r="G31" s="624"/>
      <c r="H31" s="625"/>
      <c r="I31" s="624"/>
      <c r="J31" s="624"/>
      <c r="K31" s="624"/>
      <c r="L31" s="624"/>
      <c r="M31" s="624"/>
      <c r="N31" s="624"/>
      <c r="O31" s="624"/>
      <c r="P31" s="626"/>
    </row>
    <row r="32" spans="1:16" s="116" customFormat="1" ht="14.25" customHeight="1">
      <c r="A32" s="114">
        <v>4</v>
      </c>
      <c r="B32" s="123" t="s">
        <v>61</v>
      </c>
      <c r="C32" s="117" t="s">
        <v>728</v>
      </c>
      <c r="D32" s="118" t="s">
        <v>109</v>
      </c>
      <c r="E32" s="209">
        <v>1</v>
      </c>
      <c r="F32" s="27"/>
      <c r="G32" s="624"/>
      <c r="H32" s="625"/>
      <c r="I32" s="624"/>
      <c r="J32" s="624"/>
      <c r="K32" s="624"/>
      <c r="L32" s="624"/>
      <c r="M32" s="624"/>
      <c r="N32" s="624"/>
      <c r="O32" s="624"/>
      <c r="P32" s="626"/>
    </row>
    <row r="33" spans="1:16" s="116" customFormat="1" ht="14.25" customHeight="1">
      <c r="A33" s="114">
        <v>5</v>
      </c>
      <c r="B33" s="123" t="s">
        <v>61</v>
      </c>
      <c r="C33" s="117" t="s">
        <v>730</v>
      </c>
      <c r="D33" s="118" t="s">
        <v>125</v>
      </c>
      <c r="E33" s="209">
        <v>124.39</v>
      </c>
      <c r="F33" s="27"/>
      <c r="G33" s="624"/>
      <c r="H33" s="625"/>
      <c r="I33" s="624"/>
      <c r="J33" s="624"/>
      <c r="K33" s="624"/>
      <c r="L33" s="624"/>
      <c r="M33" s="624"/>
      <c r="N33" s="624"/>
      <c r="O33" s="624"/>
      <c r="P33" s="626"/>
    </row>
    <row r="34" spans="1:16" s="116" customFormat="1" ht="14.25" customHeight="1">
      <c r="A34" s="114">
        <v>6</v>
      </c>
      <c r="B34" s="123" t="s">
        <v>61</v>
      </c>
      <c r="C34" s="117" t="s">
        <v>731</v>
      </c>
      <c r="D34" s="118" t="s">
        <v>125</v>
      </c>
      <c r="E34" s="209">
        <v>1.25</v>
      </c>
      <c r="F34" s="27"/>
      <c r="G34" s="624"/>
      <c r="H34" s="625"/>
      <c r="I34" s="624"/>
      <c r="J34" s="624"/>
      <c r="K34" s="624"/>
      <c r="L34" s="624"/>
      <c r="M34" s="624"/>
      <c r="N34" s="624"/>
      <c r="O34" s="624"/>
      <c r="P34" s="626"/>
    </row>
    <row r="35" spans="1:16" s="116" customFormat="1" ht="27" customHeight="1">
      <c r="A35" s="114">
        <v>7</v>
      </c>
      <c r="B35" s="123" t="s">
        <v>61</v>
      </c>
      <c r="C35" s="117" t="s">
        <v>715</v>
      </c>
      <c r="D35" s="118" t="s">
        <v>92</v>
      </c>
      <c r="E35" s="209">
        <v>26.85</v>
      </c>
      <c r="F35" s="27"/>
      <c r="G35" s="624"/>
      <c r="H35" s="625"/>
      <c r="I35" s="624"/>
      <c r="J35" s="624"/>
      <c r="K35" s="624"/>
      <c r="L35" s="624"/>
      <c r="M35" s="624"/>
      <c r="N35" s="624"/>
      <c r="O35" s="624"/>
      <c r="P35" s="626"/>
    </row>
    <row r="36" spans="1:16" s="116" customFormat="1" ht="14.25" customHeight="1">
      <c r="A36" s="114">
        <v>8</v>
      </c>
      <c r="B36" s="123" t="s">
        <v>61</v>
      </c>
      <c r="C36" s="117" t="s">
        <v>718</v>
      </c>
      <c r="D36" s="118" t="s">
        <v>125</v>
      </c>
      <c r="E36" s="209">
        <v>92.94</v>
      </c>
      <c r="F36" s="27"/>
      <c r="G36" s="624"/>
      <c r="H36" s="625"/>
      <c r="I36" s="624"/>
      <c r="J36" s="624"/>
      <c r="K36" s="624"/>
      <c r="L36" s="624"/>
      <c r="M36" s="624"/>
      <c r="N36" s="624"/>
      <c r="O36" s="624"/>
      <c r="P36" s="626"/>
    </row>
    <row r="37" spans="1:16" s="116" customFormat="1" ht="14.25" customHeight="1">
      <c r="A37" s="114">
        <v>9</v>
      </c>
      <c r="B37" s="123" t="s">
        <v>61</v>
      </c>
      <c r="C37" s="117" t="s">
        <v>732</v>
      </c>
      <c r="D37" s="118" t="s">
        <v>92</v>
      </c>
      <c r="E37" s="209">
        <v>2.7</v>
      </c>
      <c r="F37" s="27"/>
      <c r="G37" s="624"/>
      <c r="H37" s="625"/>
      <c r="I37" s="624"/>
      <c r="J37" s="624"/>
      <c r="K37" s="624"/>
      <c r="L37" s="624"/>
      <c r="M37" s="624"/>
      <c r="N37" s="624"/>
      <c r="O37" s="624"/>
      <c r="P37" s="626"/>
    </row>
    <row r="38" spans="1:16" s="116" customFormat="1" ht="14.25" customHeight="1">
      <c r="A38" s="114">
        <v>10</v>
      </c>
      <c r="B38" s="123" t="s">
        <v>61</v>
      </c>
      <c r="C38" s="117" t="s">
        <v>719</v>
      </c>
      <c r="D38" s="118" t="s">
        <v>165</v>
      </c>
      <c r="E38" s="209">
        <v>4.5999999999999996</v>
      </c>
      <c r="F38" s="27"/>
      <c r="G38" s="624"/>
      <c r="H38" s="625"/>
      <c r="I38" s="624"/>
      <c r="J38" s="624"/>
      <c r="K38" s="624"/>
      <c r="L38" s="624"/>
      <c r="M38" s="624"/>
      <c r="N38" s="624"/>
      <c r="O38" s="624"/>
      <c r="P38" s="626"/>
    </row>
    <row r="39" spans="1:16" s="116" customFormat="1" ht="14.25" customHeight="1">
      <c r="A39" s="114">
        <v>11</v>
      </c>
      <c r="B39" s="123" t="s">
        <v>61</v>
      </c>
      <c r="C39" s="117" t="s">
        <v>733</v>
      </c>
      <c r="D39" s="118" t="s">
        <v>125</v>
      </c>
      <c r="E39" s="209">
        <v>17.850000000000001</v>
      </c>
      <c r="F39" s="27"/>
      <c r="G39" s="624"/>
      <c r="H39" s="625"/>
      <c r="I39" s="624"/>
      <c r="J39" s="624"/>
      <c r="K39" s="624"/>
      <c r="L39" s="624"/>
      <c r="M39" s="624"/>
      <c r="N39" s="624"/>
      <c r="O39" s="624"/>
      <c r="P39" s="626"/>
    </row>
    <row r="40" spans="1:16" s="116" customFormat="1" ht="14.25" customHeight="1">
      <c r="A40" s="114">
        <v>12</v>
      </c>
      <c r="B40" s="123" t="s">
        <v>61</v>
      </c>
      <c r="C40" s="117" t="s">
        <v>720</v>
      </c>
      <c r="D40" s="118" t="s">
        <v>165</v>
      </c>
      <c r="E40" s="209">
        <v>1</v>
      </c>
      <c r="F40" s="27"/>
      <c r="G40" s="624"/>
      <c r="H40" s="625"/>
      <c r="I40" s="624"/>
      <c r="J40" s="624"/>
      <c r="K40" s="624"/>
      <c r="L40" s="624"/>
      <c r="M40" s="624"/>
      <c r="N40" s="624"/>
      <c r="O40" s="624"/>
      <c r="P40" s="626"/>
    </row>
    <row r="41" spans="1:16" s="116" customFormat="1" ht="22.5" customHeight="1">
      <c r="A41" s="114">
        <v>13</v>
      </c>
      <c r="B41" s="123" t="s">
        <v>61</v>
      </c>
      <c r="C41" s="117" t="s">
        <v>721</v>
      </c>
      <c r="D41" s="118" t="s">
        <v>125</v>
      </c>
      <c r="E41" s="209">
        <v>115.52</v>
      </c>
      <c r="F41" s="27"/>
      <c r="G41" s="624"/>
      <c r="H41" s="625"/>
      <c r="I41" s="624"/>
      <c r="J41" s="624"/>
      <c r="K41" s="624"/>
      <c r="L41" s="624"/>
      <c r="M41" s="624"/>
      <c r="N41" s="624"/>
      <c r="O41" s="624"/>
      <c r="P41" s="626"/>
    </row>
    <row r="42" spans="1:16" s="116" customFormat="1" ht="14.25" customHeight="1">
      <c r="A42" s="114">
        <v>14</v>
      </c>
      <c r="B42" s="123" t="s">
        <v>61</v>
      </c>
      <c r="C42" s="117" t="s">
        <v>722</v>
      </c>
      <c r="D42" s="118" t="s">
        <v>97</v>
      </c>
      <c r="E42" s="209">
        <v>4</v>
      </c>
      <c r="F42" s="27"/>
      <c r="G42" s="624"/>
      <c r="H42" s="625"/>
      <c r="I42" s="624"/>
      <c r="J42" s="624"/>
      <c r="K42" s="624"/>
      <c r="L42" s="624"/>
      <c r="M42" s="624"/>
      <c r="N42" s="624"/>
      <c r="O42" s="624"/>
      <c r="P42" s="626"/>
    </row>
    <row r="43" spans="1:16" s="116" customFormat="1" ht="14.25" customHeight="1">
      <c r="A43" s="114">
        <v>15</v>
      </c>
      <c r="B43" s="123" t="s">
        <v>61</v>
      </c>
      <c r="C43" s="117" t="s">
        <v>723</v>
      </c>
      <c r="D43" s="118" t="s">
        <v>97</v>
      </c>
      <c r="E43" s="209">
        <v>1</v>
      </c>
      <c r="F43" s="27"/>
      <c r="G43" s="624"/>
      <c r="H43" s="625"/>
      <c r="I43" s="624"/>
      <c r="J43" s="624"/>
      <c r="K43" s="624"/>
      <c r="L43" s="624"/>
      <c r="M43" s="624"/>
      <c r="N43" s="624"/>
      <c r="O43" s="624"/>
      <c r="P43" s="626"/>
    </row>
    <row r="44" spans="1:16" s="116" customFormat="1" ht="14.25" customHeight="1">
      <c r="A44" s="114">
        <v>16</v>
      </c>
      <c r="B44" s="123" t="s">
        <v>61</v>
      </c>
      <c r="C44" s="117" t="s">
        <v>724</v>
      </c>
      <c r="D44" s="118" t="s">
        <v>97</v>
      </c>
      <c r="E44" s="209">
        <v>4</v>
      </c>
      <c r="F44" s="27"/>
      <c r="G44" s="624"/>
      <c r="H44" s="625"/>
      <c r="I44" s="624"/>
      <c r="J44" s="624"/>
      <c r="K44" s="624"/>
      <c r="L44" s="624"/>
      <c r="M44" s="624"/>
      <c r="N44" s="624"/>
      <c r="O44" s="624"/>
      <c r="P44" s="626"/>
    </row>
    <row r="45" spans="1:16" s="116" customFormat="1" ht="14.25" customHeight="1">
      <c r="A45" s="114">
        <v>17</v>
      </c>
      <c r="B45" s="123" t="s">
        <v>61</v>
      </c>
      <c r="C45" s="117" t="s">
        <v>734</v>
      </c>
      <c r="D45" s="118" t="s">
        <v>109</v>
      </c>
      <c r="E45" s="209">
        <v>1</v>
      </c>
      <c r="F45" s="27"/>
      <c r="G45" s="624"/>
      <c r="H45" s="625"/>
      <c r="I45" s="624"/>
      <c r="J45" s="624"/>
      <c r="K45" s="624"/>
      <c r="L45" s="624"/>
      <c r="M45" s="624"/>
      <c r="N45" s="624"/>
      <c r="O45" s="624"/>
      <c r="P45" s="626"/>
    </row>
    <row r="46" spans="1:16" s="116" customFormat="1" ht="14.25" customHeight="1">
      <c r="A46" s="114">
        <v>18</v>
      </c>
      <c r="B46" s="123" t="s">
        <v>61</v>
      </c>
      <c r="C46" s="117" t="s">
        <v>735</v>
      </c>
      <c r="D46" s="118" t="s">
        <v>165</v>
      </c>
      <c r="E46" s="209">
        <f>E29+E30+E31+E32+E33*0.15++E34*0.15+E35*0.02+E36*0.04+E37*0.02+E38+E39*0.125+E40+E41*0.2+E42*0.05+E43*0.05+E44*0.08+E45</f>
        <v>59.659849999999999</v>
      </c>
      <c r="F46" s="27"/>
      <c r="G46" s="624"/>
      <c r="H46" s="625"/>
      <c r="I46" s="624"/>
      <c r="J46" s="624"/>
      <c r="K46" s="624"/>
      <c r="L46" s="624"/>
      <c r="M46" s="624"/>
      <c r="N46" s="624"/>
      <c r="O46" s="624"/>
      <c r="P46" s="626"/>
    </row>
    <row r="47" spans="1:16" s="116" customFormat="1" ht="14.25" customHeight="1">
      <c r="A47" s="114">
        <v>19</v>
      </c>
      <c r="B47" s="123" t="s">
        <v>61</v>
      </c>
      <c r="C47" s="117" t="s">
        <v>774</v>
      </c>
      <c r="D47" s="118" t="s">
        <v>109</v>
      </c>
      <c r="E47" s="209">
        <v>1</v>
      </c>
      <c r="F47" s="27"/>
      <c r="G47" s="624"/>
      <c r="H47" s="625"/>
      <c r="I47" s="624"/>
      <c r="J47" s="624"/>
      <c r="K47" s="624"/>
      <c r="L47" s="624"/>
      <c r="M47" s="624"/>
      <c r="N47" s="624"/>
      <c r="O47" s="624"/>
      <c r="P47" s="626"/>
    </row>
    <row r="48" spans="1:16" s="206" customFormat="1" ht="19.5" customHeight="1">
      <c r="A48" s="204"/>
      <c r="B48" s="207"/>
      <c r="C48" s="205" t="s">
        <v>739</v>
      </c>
      <c r="D48" s="204"/>
      <c r="E48" s="204"/>
      <c r="F48" s="186"/>
      <c r="G48" s="647"/>
      <c r="H48" s="648"/>
      <c r="I48" s="647"/>
      <c r="J48" s="647"/>
      <c r="K48" s="647"/>
      <c r="L48" s="647"/>
      <c r="M48" s="647"/>
      <c r="N48" s="647"/>
      <c r="O48" s="647"/>
      <c r="P48" s="649"/>
    </row>
    <row r="49" spans="1:16" s="116" customFormat="1" ht="14.25" customHeight="1">
      <c r="A49" s="114">
        <v>1</v>
      </c>
      <c r="B49" s="123" t="s">
        <v>61</v>
      </c>
      <c r="C49" s="447" t="s">
        <v>736</v>
      </c>
      <c r="D49" s="448" t="s">
        <v>165</v>
      </c>
      <c r="E49" s="449">
        <v>20.34</v>
      </c>
      <c r="F49" s="27"/>
      <c r="G49" s="624"/>
      <c r="H49" s="625"/>
      <c r="I49" s="624"/>
      <c r="J49" s="624"/>
      <c r="K49" s="624"/>
      <c r="L49" s="624"/>
      <c r="M49" s="624"/>
      <c r="N49" s="624"/>
      <c r="O49" s="624"/>
      <c r="P49" s="626"/>
    </row>
    <row r="50" spans="1:16" s="116" customFormat="1" ht="14.25" customHeight="1">
      <c r="A50" s="114">
        <v>2</v>
      </c>
      <c r="B50" s="123" t="s">
        <v>61</v>
      </c>
      <c r="C50" s="447" t="s">
        <v>737</v>
      </c>
      <c r="D50" s="448" t="s">
        <v>165</v>
      </c>
      <c r="E50" s="449">
        <v>7.42</v>
      </c>
      <c r="F50" s="27"/>
      <c r="G50" s="624"/>
      <c r="H50" s="625"/>
      <c r="I50" s="624"/>
      <c r="J50" s="624"/>
      <c r="K50" s="624"/>
      <c r="L50" s="624"/>
      <c r="M50" s="624"/>
      <c r="N50" s="624"/>
      <c r="O50" s="624"/>
      <c r="P50" s="626"/>
    </row>
    <row r="51" spans="1:16" s="116" customFormat="1" ht="14.25" customHeight="1">
      <c r="A51" s="114">
        <v>3</v>
      </c>
      <c r="B51" s="123" t="s">
        <v>61</v>
      </c>
      <c r="C51" s="447" t="s">
        <v>738</v>
      </c>
      <c r="D51" s="448" t="s">
        <v>92</v>
      </c>
      <c r="E51" s="449">
        <v>16.46</v>
      </c>
      <c r="F51" s="27"/>
      <c r="G51" s="624"/>
      <c r="H51" s="625"/>
      <c r="I51" s="624"/>
      <c r="J51" s="624"/>
      <c r="K51" s="624"/>
      <c r="L51" s="624"/>
      <c r="M51" s="624"/>
      <c r="N51" s="624"/>
      <c r="O51" s="624"/>
      <c r="P51" s="626"/>
    </row>
    <row r="52" spans="1:16" s="116" customFormat="1" ht="14.25" customHeight="1">
      <c r="A52" s="114">
        <v>4</v>
      </c>
      <c r="B52" s="123" t="s">
        <v>61</v>
      </c>
      <c r="C52" s="494" t="s">
        <v>734</v>
      </c>
      <c r="D52" s="491" t="s">
        <v>109</v>
      </c>
      <c r="E52" s="209">
        <v>1</v>
      </c>
      <c r="F52" s="27"/>
      <c r="G52" s="624"/>
      <c r="H52" s="625"/>
      <c r="I52" s="624"/>
      <c r="J52" s="624"/>
      <c r="K52" s="624"/>
      <c r="L52" s="624"/>
      <c r="M52" s="624"/>
      <c r="N52" s="624"/>
      <c r="O52" s="624"/>
      <c r="P52" s="626"/>
    </row>
    <row r="53" spans="1:16" s="116" customFormat="1" ht="14.25" customHeight="1">
      <c r="A53" s="114">
        <v>5</v>
      </c>
      <c r="B53" s="123" t="s">
        <v>61</v>
      </c>
      <c r="C53" s="494" t="s">
        <v>735</v>
      </c>
      <c r="D53" s="491" t="s">
        <v>165</v>
      </c>
      <c r="E53" s="209">
        <f>E49+E50+E51*0.12+E52</f>
        <v>30.735199999999999</v>
      </c>
      <c r="F53" s="27"/>
      <c r="G53" s="624"/>
      <c r="H53" s="625"/>
      <c r="I53" s="624"/>
      <c r="J53" s="624"/>
      <c r="K53" s="624"/>
      <c r="L53" s="624"/>
      <c r="M53" s="624"/>
      <c r="N53" s="624"/>
      <c r="O53" s="624"/>
      <c r="P53" s="626"/>
    </row>
    <row r="54" spans="1:16" ht="14.25" customHeight="1" thickBot="1">
      <c r="A54" s="45"/>
      <c r="B54" s="46"/>
      <c r="C54" s="47"/>
      <c r="D54" s="48"/>
      <c r="E54" s="49"/>
      <c r="F54" s="50"/>
      <c r="G54" s="50"/>
      <c r="H54" s="50"/>
      <c r="I54" s="50"/>
      <c r="J54" s="50"/>
      <c r="K54" s="50"/>
      <c r="L54" s="50"/>
      <c r="M54" s="50"/>
      <c r="N54" s="50"/>
      <c r="O54" s="28"/>
      <c r="P54" s="29"/>
    </row>
    <row r="55" spans="1:16" ht="13.5" thickBot="1">
      <c r="A55" s="124"/>
      <c r="B55" s="125"/>
      <c r="C55" s="725" t="s">
        <v>65</v>
      </c>
      <c r="D55" s="726"/>
      <c r="E55" s="726"/>
      <c r="F55" s="726"/>
      <c r="G55" s="726"/>
      <c r="H55" s="726"/>
      <c r="I55" s="726"/>
      <c r="J55" s="726"/>
      <c r="K55" s="727"/>
      <c r="L55" s="632"/>
      <c r="M55" s="632"/>
      <c r="N55" s="632">
        <f>SUM(N21:N54)</f>
        <v>0</v>
      </c>
      <c r="O55" s="632"/>
      <c r="P55" s="633">
        <f>SUM(P21:P54)</f>
        <v>0</v>
      </c>
    </row>
    <row r="56" spans="1:16" s="33" customFormat="1">
      <c r="C56" s="34"/>
      <c r="D56" s="34"/>
      <c r="E56" s="34"/>
    </row>
    <row r="57" spans="1:16" s="33" customFormat="1">
      <c r="A57" s="710" t="s">
        <v>14</v>
      </c>
      <c r="B57" s="710"/>
      <c r="C57" s="52">
        <f>PBK!C41</f>
        <v>0</v>
      </c>
      <c r="D57" s="728">
        <f>PBK!D41</f>
        <v>0</v>
      </c>
      <c r="E57" s="729"/>
      <c r="G57" s="710" t="s">
        <v>39</v>
      </c>
      <c r="H57" s="710"/>
      <c r="I57" s="730">
        <f>PBK!C46</f>
        <v>0</v>
      </c>
      <c r="J57" s="730"/>
      <c r="K57" s="730"/>
      <c r="L57" s="730"/>
      <c r="M57" s="730"/>
      <c r="N57" s="731">
        <f>D57</f>
        <v>0</v>
      </c>
      <c r="O57" s="710"/>
    </row>
    <row r="58" spans="1:16" s="33" customFormat="1">
      <c r="C58" s="53" t="s">
        <v>45</v>
      </c>
      <c r="D58" s="34"/>
      <c r="E58" s="34"/>
      <c r="K58" s="53" t="s">
        <v>45</v>
      </c>
    </row>
    <row r="59" spans="1:16" s="33" customFormat="1">
      <c r="C59" s="34"/>
      <c r="D59" s="34"/>
      <c r="E59" s="34"/>
    </row>
    <row r="60" spans="1:16" s="33" customFormat="1">
      <c r="A60" s="710" t="s">
        <v>15</v>
      </c>
      <c r="B60" s="710"/>
      <c r="C60" s="34">
        <f>PBK!C44</f>
        <v>0</v>
      </c>
      <c r="D60" s="34"/>
      <c r="E60" s="34"/>
      <c r="G60" s="710"/>
      <c r="H60" s="710"/>
      <c r="I60" s="33">
        <f>PBK!C49</f>
        <v>0</v>
      </c>
    </row>
    <row r="61" spans="1:16" s="33" customFormat="1">
      <c r="C61" s="34"/>
      <c r="D61" s="34"/>
      <c r="E61" s="34"/>
    </row>
    <row r="62" spans="1:16" s="33" customFormat="1">
      <c r="C62" s="34"/>
      <c r="D62" s="34"/>
      <c r="E62" s="34"/>
    </row>
    <row r="63" spans="1:16" s="33" customFormat="1">
      <c r="C63" s="34"/>
      <c r="D63" s="34"/>
      <c r="E63" s="34"/>
    </row>
    <row r="64" spans="1:16" s="33" customFormat="1">
      <c r="C64" s="34"/>
      <c r="D64" s="34"/>
      <c r="E64" s="34"/>
    </row>
    <row r="65" spans="3:5" s="33" customFormat="1">
      <c r="C65" s="34"/>
      <c r="D65" s="34"/>
      <c r="E65" s="34"/>
    </row>
    <row r="66" spans="3:5" s="33" customFormat="1">
      <c r="C66" s="34"/>
      <c r="D66" s="34"/>
      <c r="E66" s="34"/>
    </row>
    <row r="67" spans="3:5" s="33" customFormat="1">
      <c r="C67" s="34"/>
      <c r="D67" s="34"/>
      <c r="E67" s="34"/>
    </row>
    <row r="68" spans="3:5" s="33" customFormat="1">
      <c r="C68" s="34"/>
      <c r="D68" s="34"/>
      <c r="E68" s="34"/>
    </row>
    <row r="69" spans="3:5" s="33" customFormat="1">
      <c r="C69" s="34"/>
      <c r="D69" s="34"/>
      <c r="E69" s="34"/>
    </row>
    <row r="70" spans="3:5" s="33" customFormat="1">
      <c r="C70" s="34"/>
      <c r="D70" s="34"/>
      <c r="E70" s="34"/>
    </row>
    <row r="71" spans="3:5" s="33" customFormat="1">
      <c r="C71" s="34"/>
      <c r="D71" s="34"/>
      <c r="E71" s="34"/>
    </row>
    <row r="72" spans="3:5" s="33" customFormat="1">
      <c r="C72" s="34"/>
      <c r="D72" s="34"/>
      <c r="E72" s="34"/>
    </row>
    <row r="73" spans="3:5" s="33" customFormat="1">
      <c r="C73" s="34"/>
      <c r="D73" s="34"/>
      <c r="E73" s="34"/>
    </row>
    <row r="74" spans="3:5" s="33" customFormat="1">
      <c r="C74" s="34"/>
      <c r="D74" s="34"/>
      <c r="E74" s="34"/>
    </row>
    <row r="75" spans="3:5" s="33" customFormat="1">
      <c r="C75" s="34"/>
      <c r="D75" s="34"/>
      <c r="E75" s="34"/>
    </row>
    <row r="76" spans="3:5" s="33" customFormat="1">
      <c r="C76" s="34"/>
      <c r="D76" s="34"/>
      <c r="E76" s="34"/>
    </row>
    <row r="77" spans="3:5" s="33" customFormat="1">
      <c r="C77" s="34"/>
      <c r="D77" s="34"/>
      <c r="E77" s="34"/>
    </row>
    <row r="78" spans="3:5" s="33" customFormat="1">
      <c r="C78" s="34"/>
      <c r="D78" s="34"/>
      <c r="E78" s="34"/>
    </row>
    <row r="79" spans="3:5" s="33" customFormat="1">
      <c r="C79" s="34"/>
      <c r="D79" s="34"/>
      <c r="E79" s="34"/>
    </row>
    <row r="80" spans="3:5" s="33" customFormat="1">
      <c r="C80" s="34"/>
      <c r="D80" s="34"/>
      <c r="E80" s="34"/>
    </row>
    <row r="81" spans="3:5" s="33" customFormat="1">
      <c r="C81" s="34"/>
      <c r="D81" s="34"/>
      <c r="E81" s="34"/>
    </row>
    <row r="82" spans="3:5" s="33" customFormat="1">
      <c r="C82" s="34"/>
      <c r="D82" s="34"/>
      <c r="E82" s="34"/>
    </row>
    <row r="83" spans="3:5" s="33" customFormat="1">
      <c r="C83" s="34"/>
      <c r="D83" s="34"/>
      <c r="E83" s="34"/>
    </row>
    <row r="84" spans="3:5" s="33" customFormat="1">
      <c r="C84" s="34"/>
      <c r="D84" s="34"/>
      <c r="E84" s="34"/>
    </row>
    <row r="85" spans="3:5" s="33" customFormat="1">
      <c r="C85" s="34"/>
      <c r="D85" s="34"/>
      <c r="E85" s="34"/>
    </row>
    <row r="86" spans="3:5" s="33" customFormat="1">
      <c r="C86" s="34"/>
      <c r="D86" s="34"/>
      <c r="E86" s="34"/>
    </row>
    <row r="87" spans="3:5" s="33" customFormat="1">
      <c r="C87" s="34"/>
      <c r="D87" s="34"/>
      <c r="E87" s="34"/>
    </row>
    <row r="88" spans="3:5" s="33" customFormat="1">
      <c r="C88" s="34"/>
      <c r="D88" s="34"/>
      <c r="E88" s="34"/>
    </row>
    <row r="89" spans="3:5" s="33" customFormat="1">
      <c r="C89" s="34"/>
      <c r="D89" s="34"/>
      <c r="E89" s="34"/>
    </row>
    <row r="90" spans="3:5" s="33" customFormat="1">
      <c r="C90" s="34"/>
      <c r="D90" s="34"/>
      <c r="E90" s="34"/>
    </row>
    <row r="91" spans="3:5" s="33" customFormat="1">
      <c r="C91" s="34"/>
      <c r="D91" s="34"/>
      <c r="E91" s="34"/>
    </row>
    <row r="92" spans="3:5" s="33" customFormat="1">
      <c r="C92" s="34"/>
      <c r="D92" s="34"/>
      <c r="E92" s="34"/>
    </row>
    <row r="93" spans="3:5" s="33" customFormat="1">
      <c r="C93" s="34"/>
      <c r="D93" s="34"/>
      <c r="E93" s="34"/>
    </row>
    <row r="94" spans="3:5" s="33" customFormat="1">
      <c r="C94" s="34"/>
      <c r="D94" s="34"/>
      <c r="E94" s="34"/>
    </row>
    <row r="95" spans="3:5" s="33" customFormat="1">
      <c r="C95" s="34"/>
      <c r="D95" s="34"/>
      <c r="E95" s="34"/>
    </row>
    <row r="96" spans="3:5" s="33" customFormat="1">
      <c r="C96" s="34"/>
      <c r="D96" s="34"/>
      <c r="E96" s="34"/>
    </row>
    <row r="97" spans="3:5" s="33" customFormat="1">
      <c r="C97" s="34"/>
      <c r="D97" s="34"/>
      <c r="E97" s="34"/>
    </row>
    <row r="98" spans="3:5" s="33" customFormat="1">
      <c r="C98" s="34"/>
      <c r="D98" s="34"/>
      <c r="E98" s="34"/>
    </row>
    <row r="99" spans="3:5" s="33" customFormat="1">
      <c r="C99" s="34"/>
      <c r="D99" s="34"/>
      <c r="E99" s="34"/>
    </row>
    <row r="100" spans="3:5" s="33" customFormat="1">
      <c r="C100" s="34"/>
      <c r="D100" s="34"/>
      <c r="E100" s="34"/>
    </row>
    <row r="101" spans="3:5" s="33" customFormat="1">
      <c r="C101" s="34"/>
      <c r="D101" s="34"/>
      <c r="E101" s="34"/>
    </row>
    <row r="102" spans="3:5" s="33" customFormat="1">
      <c r="C102" s="34"/>
      <c r="D102" s="34"/>
      <c r="E102" s="34"/>
    </row>
    <row r="103" spans="3:5" s="33" customFormat="1">
      <c r="C103" s="34"/>
      <c r="D103" s="34"/>
      <c r="E103" s="34"/>
    </row>
    <row r="104" spans="3:5" s="33" customFormat="1">
      <c r="C104" s="34"/>
      <c r="D104" s="34"/>
      <c r="E104" s="34"/>
    </row>
    <row r="105" spans="3:5" s="33" customFormat="1">
      <c r="C105" s="34"/>
      <c r="D105" s="34"/>
      <c r="E105" s="34"/>
    </row>
    <row r="106" spans="3:5" s="33" customFormat="1">
      <c r="C106" s="34"/>
      <c r="D106" s="34"/>
      <c r="E106" s="34"/>
    </row>
    <row r="107" spans="3:5" s="33" customFormat="1">
      <c r="C107" s="34"/>
      <c r="D107" s="34"/>
      <c r="E107" s="34"/>
    </row>
    <row r="108" spans="3:5" s="33" customFormat="1">
      <c r="C108" s="34"/>
      <c r="D108" s="34"/>
      <c r="E108" s="34"/>
    </row>
    <row r="109" spans="3:5" s="33" customFormat="1">
      <c r="C109" s="34"/>
      <c r="D109" s="34"/>
      <c r="E109" s="34"/>
    </row>
    <row r="110" spans="3:5" s="33" customFormat="1">
      <c r="C110" s="34"/>
      <c r="D110" s="34"/>
      <c r="E110" s="34"/>
    </row>
    <row r="111" spans="3:5" s="33" customFormat="1">
      <c r="C111" s="34"/>
      <c r="D111" s="34"/>
      <c r="E111" s="34"/>
    </row>
    <row r="112" spans="3:5" s="33" customFormat="1">
      <c r="C112" s="34"/>
      <c r="D112" s="34"/>
      <c r="E112" s="34"/>
    </row>
    <row r="113" spans="3:5" s="33" customFormat="1">
      <c r="C113" s="34"/>
      <c r="D113" s="34"/>
      <c r="E113" s="34"/>
    </row>
    <row r="114" spans="3:5" s="33" customFormat="1">
      <c r="C114" s="34"/>
      <c r="D114" s="34"/>
      <c r="E114" s="34"/>
    </row>
    <row r="115" spans="3:5" s="33" customFormat="1">
      <c r="C115" s="34"/>
      <c r="D115" s="34"/>
      <c r="E115" s="34"/>
    </row>
    <row r="116" spans="3:5" s="33" customFormat="1">
      <c r="C116" s="34"/>
      <c r="D116" s="34"/>
      <c r="E116" s="34"/>
    </row>
    <row r="117" spans="3:5" s="33" customFormat="1">
      <c r="C117" s="34"/>
      <c r="D117" s="34"/>
      <c r="E117" s="34"/>
    </row>
    <row r="118" spans="3:5" s="33" customFormat="1">
      <c r="C118" s="34"/>
      <c r="D118" s="34"/>
      <c r="E118" s="34"/>
    </row>
    <row r="119" spans="3:5" s="33" customFormat="1">
      <c r="C119" s="34"/>
      <c r="D119" s="34"/>
      <c r="E119" s="34"/>
    </row>
    <row r="120" spans="3:5" s="33" customFormat="1">
      <c r="C120" s="34"/>
      <c r="D120" s="34"/>
      <c r="E120" s="34"/>
    </row>
    <row r="121" spans="3:5" s="33" customFormat="1">
      <c r="C121" s="34"/>
      <c r="D121" s="34"/>
      <c r="E121" s="34"/>
    </row>
    <row r="122" spans="3:5" s="33" customFormat="1">
      <c r="C122" s="34"/>
      <c r="D122" s="34"/>
      <c r="E122" s="34"/>
    </row>
    <row r="123" spans="3:5" s="33" customFormat="1">
      <c r="C123" s="34"/>
      <c r="D123" s="34"/>
      <c r="E123" s="34"/>
    </row>
    <row r="124" spans="3:5" s="33" customFormat="1">
      <c r="C124" s="34"/>
      <c r="D124" s="34"/>
      <c r="E124" s="34"/>
    </row>
    <row r="125" spans="3:5" s="33" customFormat="1">
      <c r="C125" s="34"/>
      <c r="D125" s="34"/>
      <c r="E125" s="34"/>
    </row>
    <row r="126" spans="3:5" s="33" customFormat="1">
      <c r="C126" s="34"/>
      <c r="D126" s="34"/>
      <c r="E126" s="34"/>
    </row>
    <row r="127" spans="3:5" s="33" customFormat="1">
      <c r="C127" s="34"/>
      <c r="D127" s="34"/>
      <c r="E127" s="34"/>
    </row>
    <row r="128" spans="3:5" s="33" customFormat="1">
      <c r="C128" s="34"/>
      <c r="D128" s="34"/>
      <c r="E128" s="34"/>
    </row>
    <row r="129" spans="3:5" s="33" customFormat="1">
      <c r="C129" s="34"/>
      <c r="D129" s="34"/>
      <c r="E129" s="34"/>
    </row>
    <row r="130" spans="3:5" s="33" customFormat="1">
      <c r="C130" s="34"/>
      <c r="D130" s="34"/>
      <c r="E130" s="34"/>
    </row>
    <row r="131" spans="3:5" s="33" customFormat="1">
      <c r="C131" s="34"/>
      <c r="D131" s="34"/>
      <c r="E131" s="34"/>
    </row>
    <row r="132" spans="3:5" s="33" customFormat="1">
      <c r="C132" s="34"/>
      <c r="D132" s="34"/>
      <c r="E132" s="34"/>
    </row>
    <row r="133" spans="3:5" s="33" customFormat="1">
      <c r="C133" s="34"/>
      <c r="D133" s="34"/>
      <c r="E133" s="34"/>
    </row>
    <row r="134" spans="3:5" s="33" customFormat="1">
      <c r="C134" s="34"/>
      <c r="D134" s="34"/>
      <c r="E134" s="34"/>
    </row>
    <row r="135" spans="3:5" s="33" customFormat="1">
      <c r="C135" s="34"/>
      <c r="D135" s="34"/>
      <c r="E135" s="34"/>
    </row>
    <row r="136" spans="3:5" s="33" customFormat="1">
      <c r="C136" s="34"/>
      <c r="D136" s="34"/>
      <c r="E136" s="34"/>
    </row>
    <row r="137" spans="3:5" s="33" customFormat="1">
      <c r="C137" s="34"/>
      <c r="D137" s="34"/>
      <c r="E137" s="34"/>
    </row>
    <row r="138" spans="3:5" s="33" customFormat="1">
      <c r="C138" s="34"/>
      <c r="D138" s="34"/>
      <c r="E138" s="34"/>
    </row>
    <row r="139" spans="3:5" s="33" customFormat="1">
      <c r="C139" s="34"/>
      <c r="D139" s="34"/>
      <c r="E139" s="34"/>
    </row>
    <row r="140" spans="3:5" s="33" customFormat="1">
      <c r="C140" s="34"/>
      <c r="D140" s="34"/>
      <c r="E140" s="34"/>
    </row>
    <row r="141" spans="3:5" s="33" customFormat="1">
      <c r="C141" s="34"/>
      <c r="D141" s="34"/>
      <c r="E141" s="34"/>
    </row>
    <row r="142" spans="3:5" s="33" customFormat="1">
      <c r="C142" s="34"/>
      <c r="D142" s="34"/>
      <c r="E142" s="34"/>
    </row>
    <row r="143" spans="3:5" s="33" customFormat="1">
      <c r="C143" s="34"/>
      <c r="D143" s="34"/>
      <c r="E143" s="34"/>
    </row>
    <row r="144" spans="3:5" s="33" customFormat="1">
      <c r="C144" s="34"/>
      <c r="D144" s="34"/>
      <c r="E144" s="34"/>
    </row>
    <row r="145" spans="3:5" s="33" customFormat="1">
      <c r="C145" s="34"/>
      <c r="D145" s="34"/>
      <c r="E145" s="34"/>
    </row>
    <row r="146" spans="3:5" s="33" customFormat="1">
      <c r="C146" s="34"/>
      <c r="D146" s="34"/>
      <c r="E146" s="34"/>
    </row>
    <row r="147" spans="3:5" s="33" customFormat="1">
      <c r="C147" s="34"/>
      <c r="D147" s="34"/>
      <c r="E147" s="34"/>
    </row>
    <row r="148" spans="3:5" s="33" customFormat="1">
      <c r="C148" s="34"/>
      <c r="D148" s="34"/>
      <c r="E148" s="34"/>
    </row>
    <row r="149" spans="3:5" s="33" customFormat="1">
      <c r="C149" s="34"/>
      <c r="D149" s="34"/>
      <c r="E149" s="34"/>
    </row>
    <row r="150" spans="3:5" s="33" customFormat="1">
      <c r="C150" s="34"/>
      <c r="D150" s="34"/>
      <c r="E150" s="34"/>
    </row>
    <row r="151" spans="3:5" s="33" customFormat="1">
      <c r="C151" s="34"/>
      <c r="D151" s="34"/>
      <c r="E151" s="34"/>
    </row>
    <row r="152" spans="3:5" s="33" customFormat="1">
      <c r="C152" s="34"/>
      <c r="D152" s="34"/>
      <c r="E152" s="34"/>
    </row>
    <row r="153" spans="3:5" s="33" customFormat="1">
      <c r="C153" s="34"/>
      <c r="D153" s="34"/>
      <c r="E153" s="34"/>
    </row>
    <row r="154" spans="3:5" s="33" customFormat="1">
      <c r="C154" s="34"/>
      <c r="D154" s="34"/>
      <c r="E154" s="34"/>
    </row>
    <row r="155" spans="3:5" s="33" customFormat="1">
      <c r="C155" s="34"/>
      <c r="D155" s="34"/>
      <c r="E155" s="34"/>
    </row>
    <row r="156" spans="3:5" s="33" customFormat="1">
      <c r="C156" s="34"/>
      <c r="D156" s="34"/>
      <c r="E156" s="34"/>
    </row>
    <row r="157" spans="3:5" s="33" customFormat="1">
      <c r="C157" s="34"/>
      <c r="D157" s="34"/>
      <c r="E157" s="34"/>
    </row>
    <row r="158" spans="3:5" s="33" customFormat="1">
      <c r="C158" s="34"/>
      <c r="D158" s="34"/>
      <c r="E158" s="34"/>
    </row>
    <row r="159" spans="3:5" s="33" customFormat="1">
      <c r="C159" s="34"/>
      <c r="D159" s="34"/>
      <c r="E159" s="34"/>
    </row>
    <row r="160" spans="3:5" s="33" customFormat="1">
      <c r="C160" s="34"/>
      <c r="D160" s="34"/>
      <c r="E160" s="34"/>
    </row>
    <row r="161" spans="3:5" s="33" customFormat="1">
      <c r="C161" s="34"/>
      <c r="D161" s="34"/>
      <c r="E161" s="34"/>
    </row>
    <row r="162" spans="3:5" s="33" customFormat="1">
      <c r="C162" s="34"/>
      <c r="D162" s="34"/>
      <c r="E162" s="34"/>
    </row>
    <row r="163" spans="3:5" s="33" customFormat="1">
      <c r="C163" s="34"/>
      <c r="D163" s="34"/>
      <c r="E163" s="34"/>
    </row>
    <row r="164" spans="3:5" s="33" customFormat="1">
      <c r="C164" s="34"/>
      <c r="D164" s="34"/>
      <c r="E164" s="34"/>
    </row>
    <row r="165" spans="3:5" s="33" customFormat="1">
      <c r="C165" s="34"/>
      <c r="D165" s="34"/>
      <c r="E165" s="34"/>
    </row>
    <row r="166" spans="3:5" s="33" customFormat="1">
      <c r="C166" s="34"/>
      <c r="D166" s="34"/>
      <c r="E166" s="34"/>
    </row>
    <row r="167" spans="3:5" s="33" customFormat="1">
      <c r="C167" s="34"/>
      <c r="D167" s="34"/>
      <c r="E167" s="34"/>
    </row>
    <row r="168" spans="3:5" s="33" customFormat="1">
      <c r="C168" s="34"/>
      <c r="D168" s="34"/>
      <c r="E168" s="34"/>
    </row>
    <row r="169" spans="3:5" s="33" customFormat="1">
      <c r="C169" s="34"/>
      <c r="D169" s="34"/>
      <c r="E169" s="34"/>
    </row>
    <row r="170" spans="3:5" s="33" customFormat="1">
      <c r="C170" s="34"/>
      <c r="D170" s="34"/>
      <c r="E170" s="34"/>
    </row>
    <row r="171" spans="3:5" s="33" customFormat="1">
      <c r="C171" s="34"/>
      <c r="D171" s="34"/>
      <c r="E171" s="34"/>
    </row>
    <row r="172" spans="3:5" s="33" customFormat="1">
      <c r="C172" s="34"/>
      <c r="D172" s="34"/>
      <c r="E172" s="34"/>
    </row>
    <row r="173" spans="3:5" s="33" customFormat="1">
      <c r="C173" s="34"/>
      <c r="D173" s="34"/>
      <c r="E173" s="34"/>
    </row>
    <row r="174" spans="3:5" s="33" customFormat="1">
      <c r="C174" s="34"/>
      <c r="D174" s="34"/>
      <c r="E174" s="34"/>
    </row>
    <row r="175" spans="3:5" s="33" customFormat="1">
      <c r="C175" s="34"/>
      <c r="D175" s="34"/>
      <c r="E175" s="34"/>
    </row>
    <row r="176" spans="3:5" s="33" customFormat="1">
      <c r="C176" s="34"/>
      <c r="D176" s="34"/>
      <c r="E176" s="34"/>
    </row>
    <row r="177" spans="3:5" s="33" customFormat="1">
      <c r="C177" s="34"/>
      <c r="D177" s="34"/>
      <c r="E177" s="34"/>
    </row>
    <row r="178" spans="3:5" s="33" customFormat="1">
      <c r="C178" s="34"/>
      <c r="D178" s="34"/>
      <c r="E178" s="34"/>
    </row>
    <row r="179" spans="3:5" s="33" customFormat="1">
      <c r="C179" s="34"/>
      <c r="D179" s="34"/>
      <c r="E179" s="34"/>
    </row>
    <row r="180" spans="3:5" s="33" customFormat="1">
      <c r="C180" s="34"/>
      <c r="D180" s="34"/>
      <c r="E180" s="34"/>
    </row>
    <row r="181" spans="3:5" s="33" customFormat="1">
      <c r="C181" s="34"/>
      <c r="D181" s="34"/>
      <c r="E181" s="34"/>
    </row>
    <row r="182" spans="3:5" s="33" customFormat="1">
      <c r="C182" s="34"/>
      <c r="D182" s="34"/>
      <c r="E182" s="34"/>
    </row>
    <row r="183" spans="3:5" s="33" customFormat="1">
      <c r="C183" s="34"/>
      <c r="D183" s="34"/>
      <c r="E183" s="34"/>
    </row>
    <row r="184" spans="3:5" s="33" customFormat="1">
      <c r="C184" s="34"/>
      <c r="D184" s="34"/>
      <c r="E184" s="34"/>
    </row>
    <row r="185" spans="3:5" s="33" customFormat="1">
      <c r="C185" s="34"/>
      <c r="D185" s="34"/>
      <c r="E185" s="34"/>
    </row>
    <row r="186" spans="3:5" s="33" customFormat="1">
      <c r="C186" s="34"/>
      <c r="D186" s="34"/>
      <c r="E186" s="34"/>
    </row>
    <row r="187" spans="3:5" s="33" customFormat="1">
      <c r="C187" s="34"/>
      <c r="D187" s="34"/>
      <c r="E187" s="34"/>
    </row>
    <row r="188" spans="3:5" s="33" customFormat="1">
      <c r="C188" s="34"/>
      <c r="D188" s="34"/>
      <c r="E188" s="34"/>
    </row>
    <row r="189" spans="3:5" s="33" customFormat="1">
      <c r="C189" s="34"/>
      <c r="D189" s="34"/>
      <c r="E189" s="34"/>
    </row>
    <row r="190" spans="3:5" s="33" customFormat="1">
      <c r="C190" s="34"/>
      <c r="D190" s="34"/>
      <c r="E190" s="34"/>
    </row>
    <row r="191" spans="3:5" s="33" customFormat="1">
      <c r="C191" s="34"/>
      <c r="D191" s="34"/>
      <c r="E191" s="34"/>
    </row>
    <row r="192" spans="3:5" s="33" customFormat="1">
      <c r="C192" s="34"/>
      <c r="D192" s="34"/>
      <c r="E192" s="34"/>
    </row>
    <row r="193" spans="3:5" s="33" customFormat="1">
      <c r="C193" s="34"/>
      <c r="D193" s="34"/>
      <c r="E193" s="34"/>
    </row>
    <row r="194" spans="3:5" s="33" customFormat="1">
      <c r="C194" s="34"/>
      <c r="D194" s="34"/>
      <c r="E194" s="34"/>
    </row>
    <row r="195" spans="3:5" s="33" customFormat="1">
      <c r="C195" s="34"/>
      <c r="D195" s="34"/>
      <c r="E195" s="34"/>
    </row>
    <row r="196" spans="3:5" s="33" customFormat="1">
      <c r="C196" s="34"/>
      <c r="D196" s="34"/>
      <c r="E196" s="34"/>
    </row>
    <row r="197" spans="3:5" s="33" customFormat="1">
      <c r="C197" s="34"/>
      <c r="D197" s="34"/>
      <c r="E197" s="34"/>
    </row>
    <row r="198" spans="3:5" s="33" customFormat="1">
      <c r="C198" s="34"/>
      <c r="D198" s="34"/>
      <c r="E198" s="34"/>
    </row>
    <row r="199" spans="3:5" s="33" customFormat="1">
      <c r="C199" s="34"/>
      <c r="D199" s="34"/>
      <c r="E199" s="34"/>
    </row>
    <row r="200" spans="3:5" s="33" customFormat="1">
      <c r="C200" s="34"/>
      <c r="D200" s="34"/>
      <c r="E200" s="34"/>
    </row>
    <row r="201" spans="3:5" s="33" customFormat="1">
      <c r="C201" s="34"/>
      <c r="D201" s="34"/>
      <c r="E201" s="34"/>
    </row>
    <row r="202" spans="3:5" s="33" customFormat="1">
      <c r="C202" s="34"/>
      <c r="D202" s="34"/>
      <c r="E202" s="34"/>
    </row>
    <row r="203" spans="3:5" s="33" customFormat="1">
      <c r="C203" s="34"/>
      <c r="D203" s="34"/>
      <c r="E203" s="34"/>
    </row>
    <row r="204" spans="3:5" s="33" customFormat="1">
      <c r="C204" s="34"/>
      <c r="D204" s="34"/>
      <c r="E204" s="34"/>
    </row>
    <row r="205" spans="3:5" s="33" customFormat="1">
      <c r="C205" s="34"/>
      <c r="D205" s="34"/>
      <c r="E205" s="34"/>
    </row>
    <row r="206" spans="3:5" s="33" customFormat="1">
      <c r="C206" s="34"/>
      <c r="D206" s="34"/>
      <c r="E206" s="34"/>
    </row>
    <row r="207" spans="3:5" s="33" customFormat="1">
      <c r="C207" s="34"/>
      <c r="D207" s="34"/>
      <c r="E207" s="34"/>
    </row>
    <row r="208" spans="3:5" s="33" customFormat="1">
      <c r="C208" s="34"/>
      <c r="D208" s="34"/>
      <c r="E208" s="34"/>
    </row>
    <row r="209" spans="3:5" s="33" customFormat="1">
      <c r="C209" s="34"/>
      <c r="D209" s="34"/>
      <c r="E209" s="34"/>
    </row>
    <row r="210" spans="3:5" s="33" customFormat="1">
      <c r="C210" s="34"/>
      <c r="D210" s="34"/>
      <c r="E210" s="34"/>
    </row>
    <row r="211" spans="3:5" s="33" customFormat="1">
      <c r="C211" s="34"/>
      <c r="D211" s="34"/>
      <c r="E211" s="34"/>
    </row>
    <row r="212" spans="3:5" s="33" customFormat="1">
      <c r="C212" s="34"/>
      <c r="D212" s="34"/>
      <c r="E212" s="34"/>
    </row>
    <row r="213" spans="3:5" s="33" customFormat="1">
      <c r="C213" s="34"/>
      <c r="D213" s="34"/>
      <c r="E213" s="34"/>
    </row>
    <row r="214" spans="3:5" s="33" customFormat="1">
      <c r="C214" s="34"/>
      <c r="D214" s="34"/>
      <c r="E214" s="34"/>
    </row>
    <row r="215" spans="3:5" s="33" customFormat="1">
      <c r="C215" s="34"/>
      <c r="D215" s="34"/>
      <c r="E215" s="34"/>
    </row>
    <row r="216" spans="3:5" s="33" customFormat="1">
      <c r="C216" s="34"/>
      <c r="D216" s="34"/>
      <c r="E216" s="34"/>
    </row>
    <row r="217" spans="3:5" s="33" customFormat="1">
      <c r="C217" s="34"/>
      <c r="D217" s="34"/>
      <c r="E217" s="34"/>
    </row>
    <row r="218" spans="3:5" s="33" customFormat="1">
      <c r="C218" s="34"/>
      <c r="D218" s="34"/>
      <c r="E218" s="34"/>
    </row>
    <row r="219" spans="3:5" s="33" customFormat="1">
      <c r="C219" s="34"/>
      <c r="D219" s="34"/>
      <c r="E219" s="34"/>
    </row>
    <row r="220" spans="3:5" s="33" customFormat="1">
      <c r="C220" s="34"/>
      <c r="D220" s="34"/>
      <c r="E220" s="34"/>
    </row>
    <row r="221" spans="3:5" s="33" customFormat="1">
      <c r="C221" s="34"/>
      <c r="D221" s="34"/>
      <c r="E221" s="34"/>
    </row>
    <row r="222" spans="3:5" s="33" customFormat="1">
      <c r="C222" s="34"/>
      <c r="D222" s="34"/>
      <c r="E222" s="34"/>
    </row>
    <row r="223" spans="3:5" s="33" customFormat="1">
      <c r="C223" s="34"/>
      <c r="D223" s="34"/>
      <c r="E223" s="34"/>
    </row>
    <row r="224" spans="3:5" s="33" customFormat="1">
      <c r="C224" s="34"/>
      <c r="D224" s="34"/>
      <c r="E224" s="34"/>
    </row>
    <row r="225" spans="3:5" s="33" customFormat="1">
      <c r="C225" s="34"/>
      <c r="D225" s="34"/>
      <c r="E225" s="34"/>
    </row>
    <row r="226" spans="3:5" s="33" customFormat="1">
      <c r="C226" s="34"/>
      <c r="D226" s="34"/>
      <c r="E226" s="34"/>
    </row>
    <row r="227" spans="3:5" s="33" customFormat="1">
      <c r="C227" s="34"/>
      <c r="D227" s="34"/>
      <c r="E227" s="34"/>
    </row>
    <row r="228" spans="3:5" s="33" customFormat="1">
      <c r="C228" s="34"/>
      <c r="D228" s="34"/>
      <c r="E228" s="34"/>
    </row>
    <row r="229" spans="3:5" s="33" customFormat="1">
      <c r="C229" s="34"/>
      <c r="D229" s="34"/>
      <c r="E229" s="34"/>
    </row>
    <row r="230" spans="3:5" s="33" customFormat="1">
      <c r="C230" s="34"/>
      <c r="D230" s="34"/>
      <c r="E230" s="34"/>
    </row>
    <row r="231" spans="3:5" s="33" customFormat="1">
      <c r="C231" s="34"/>
      <c r="D231" s="34"/>
      <c r="E231" s="34"/>
    </row>
    <row r="232" spans="3:5" s="33" customFormat="1">
      <c r="C232" s="34"/>
      <c r="D232" s="34"/>
      <c r="E232" s="34"/>
    </row>
    <row r="233" spans="3:5" s="33" customFormat="1">
      <c r="C233" s="34"/>
      <c r="D233" s="34"/>
      <c r="E233" s="34"/>
    </row>
    <row r="234" spans="3:5" s="33" customFormat="1">
      <c r="C234" s="34"/>
      <c r="D234" s="34"/>
      <c r="E234" s="34"/>
    </row>
    <row r="235" spans="3:5" s="33" customFormat="1">
      <c r="C235" s="34"/>
      <c r="D235" s="34"/>
      <c r="E235" s="34"/>
    </row>
    <row r="236" spans="3:5" s="33" customFormat="1">
      <c r="C236" s="34"/>
      <c r="D236" s="34"/>
      <c r="E236" s="34"/>
    </row>
    <row r="237" spans="3:5" s="33" customFormat="1">
      <c r="C237" s="34"/>
      <c r="D237" s="34"/>
      <c r="E237" s="34"/>
    </row>
    <row r="238" spans="3:5" s="33" customFormat="1">
      <c r="C238" s="34"/>
      <c r="D238" s="34"/>
      <c r="E238" s="34"/>
    </row>
    <row r="239" spans="3:5" s="33" customFormat="1">
      <c r="C239" s="34"/>
      <c r="D239" s="34"/>
      <c r="E239" s="34"/>
    </row>
    <row r="240" spans="3:5" s="33" customFormat="1">
      <c r="C240" s="34"/>
      <c r="D240" s="34"/>
      <c r="E240" s="34"/>
    </row>
    <row r="241" spans="3:5" s="33" customFormat="1">
      <c r="C241" s="34"/>
      <c r="D241" s="34"/>
      <c r="E241" s="34"/>
    </row>
    <row r="242" spans="3:5" s="33" customFormat="1">
      <c r="C242" s="34"/>
      <c r="D242" s="34"/>
      <c r="E242" s="34"/>
    </row>
    <row r="243" spans="3:5" s="33" customFormat="1">
      <c r="C243" s="34"/>
      <c r="D243" s="34"/>
      <c r="E243" s="34"/>
    </row>
    <row r="244" spans="3:5" s="33" customFormat="1">
      <c r="C244" s="34"/>
      <c r="D244" s="34"/>
      <c r="E244" s="34"/>
    </row>
    <row r="245" spans="3:5" s="33" customFormat="1">
      <c r="C245" s="34"/>
      <c r="D245" s="34"/>
      <c r="E245" s="34"/>
    </row>
    <row r="246" spans="3:5" s="33" customFormat="1">
      <c r="C246" s="34"/>
      <c r="D246" s="34"/>
      <c r="E246" s="34"/>
    </row>
    <row r="247" spans="3:5" s="33" customFormat="1">
      <c r="C247" s="34"/>
      <c r="D247" s="34"/>
      <c r="E247" s="34"/>
    </row>
    <row r="248" spans="3:5" s="33" customFormat="1">
      <c r="C248" s="34"/>
      <c r="D248" s="34"/>
      <c r="E248" s="34"/>
    </row>
    <row r="249" spans="3:5" s="33" customFormat="1">
      <c r="C249" s="34"/>
      <c r="D249" s="34"/>
      <c r="E249" s="34"/>
    </row>
    <row r="250" spans="3:5" s="33" customFormat="1">
      <c r="C250" s="34"/>
      <c r="D250" s="34"/>
      <c r="E250" s="34"/>
    </row>
    <row r="251" spans="3:5" s="33" customFormat="1">
      <c r="C251" s="34"/>
      <c r="D251" s="34"/>
      <c r="E251" s="34"/>
    </row>
    <row r="252" spans="3:5" s="33" customFormat="1">
      <c r="C252" s="34"/>
      <c r="D252" s="34"/>
      <c r="E252" s="34"/>
    </row>
    <row r="253" spans="3:5" s="33" customFormat="1">
      <c r="C253" s="34"/>
      <c r="D253" s="34"/>
      <c r="E253" s="34"/>
    </row>
    <row r="254" spans="3:5" s="33" customFormat="1">
      <c r="C254" s="34"/>
      <c r="D254" s="34"/>
      <c r="E254" s="34"/>
    </row>
    <row r="255" spans="3:5" s="33" customFormat="1">
      <c r="C255" s="34"/>
      <c r="D255" s="34"/>
      <c r="E255" s="34"/>
    </row>
    <row r="256" spans="3:5" s="33" customFormat="1">
      <c r="C256" s="34"/>
      <c r="D256" s="34"/>
      <c r="E256" s="34"/>
    </row>
    <row r="257" spans="3:5" s="33" customFormat="1">
      <c r="C257" s="34"/>
      <c r="D257" s="34"/>
      <c r="E257" s="34"/>
    </row>
    <row r="258" spans="3:5" s="33" customFormat="1">
      <c r="C258" s="34"/>
      <c r="D258" s="34"/>
      <c r="E258" s="34"/>
    </row>
    <row r="259" spans="3:5" s="33" customFormat="1">
      <c r="C259" s="34"/>
      <c r="D259" s="34"/>
      <c r="E259" s="34"/>
    </row>
    <row r="260" spans="3:5" s="33" customFormat="1">
      <c r="C260" s="34"/>
      <c r="D260" s="34"/>
      <c r="E260" s="34"/>
    </row>
    <row r="261" spans="3:5" s="33" customFormat="1">
      <c r="C261" s="34"/>
      <c r="D261" s="34"/>
      <c r="E261" s="34"/>
    </row>
    <row r="262" spans="3:5" s="33" customFormat="1">
      <c r="C262" s="34"/>
      <c r="D262" s="34"/>
      <c r="E262" s="34"/>
    </row>
    <row r="263" spans="3:5" s="33" customFormat="1">
      <c r="C263" s="34"/>
      <c r="D263" s="34"/>
      <c r="E263" s="34"/>
    </row>
    <row r="264" spans="3:5" s="33" customFormat="1">
      <c r="C264" s="34"/>
      <c r="D264" s="34"/>
      <c r="E264" s="34"/>
    </row>
    <row r="265" spans="3:5" s="33" customFormat="1">
      <c r="C265" s="34"/>
      <c r="D265" s="34"/>
      <c r="E265" s="34"/>
    </row>
    <row r="266" spans="3:5" s="33" customFormat="1">
      <c r="C266" s="34"/>
      <c r="D266" s="34"/>
      <c r="E266" s="34"/>
    </row>
    <row r="267" spans="3:5" s="33" customFormat="1">
      <c r="C267" s="34"/>
      <c r="D267" s="34"/>
      <c r="E267" s="34"/>
    </row>
    <row r="268" spans="3:5" s="33" customFormat="1">
      <c r="C268" s="34"/>
      <c r="D268" s="34"/>
      <c r="E268" s="34"/>
    </row>
    <row r="269" spans="3:5" s="33" customFormat="1">
      <c r="C269" s="34"/>
      <c r="D269" s="34"/>
      <c r="E269" s="34"/>
    </row>
    <row r="270" spans="3:5" s="33" customFormat="1">
      <c r="C270" s="34"/>
      <c r="D270" s="34"/>
      <c r="E270" s="34"/>
    </row>
    <row r="271" spans="3:5" s="33" customFormat="1">
      <c r="C271" s="34"/>
      <c r="D271" s="34"/>
      <c r="E271" s="34"/>
    </row>
    <row r="272" spans="3:5" s="33" customFormat="1">
      <c r="C272" s="34"/>
      <c r="D272" s="34"/>
      <c r="E272" s="34"/>
    </row>
    <row r="273" spans="3:5" s="33" customFormat="1">
      <c r="C273" s="34"/>
      <c r="D273" s="34"/>
      <c r="E273" s="34"/>
    </row>
    <row r="274" spans="3:5" s="33" customFormat="1">
      <c r="C274" s="34"/>
      <c r="D274" s="34"/>
      <c r="E274" s="34"/>
    </row>
    <row r="275" spans="3:5" s="33" customFormat="1">
      <c r="C275" s="34"/>
      <c r="D275" s="34"/>
      <c r="E275" s="34"/>
    </row>
    <row r="276" spans="3:5" s="33" customFormat="1">
      <c r="C276" s="34"/>
      <c r="D276" s="34"/>
      <c r="E276" s="34"/>
    </row>
    <row r="277" spans="3:5" s="33" customFormat="1">
      <c r="C277" s="34"/>
      <c r="D277" s="34"/>
      <c r="E277" s="34"/>
    </row>
    <row r="278" spans="3:5" s="33" customFormat="1">
      <c r="C278" s="34"/>
      <c r="D278" s="34"/>
      <c r="E278" s="34"/>
    </row>
    <row r="279" spans="3:5" s="33" customFormat="1">
      <c r="C279" s="34"/>
      <c r="D279" s="34"/>
      <c r="E279" s="34"/>
    </row>
    <row r="280" spans="3:5" s="33" customFormat="1">
      <c r="C280" s="34"/>
      <c r="D280" s="34"/>
      <c r="E280" s="34"/>
    </row>
    <row r="281" spans="3:5" s="33" customFormat="1">
      <c r="C281" s="34"/>
      <c r="D281" s="34"/>
      <c r="E281" s="34"/>
    </row>
    <row r="282" spans="3:5" s="33" customFormat="1">
      <c r="C282" s="34"/>
      <c r="D282" s="34"/>
      <c r="E282" s="34"/>
    </row>
    <row r="283" spans="3:5" s="33" customFormat="1">
      <c r="C283" s="34"/>
      <c r="D283" s="34"/>
      <c r="E283" s="34"/>
    </row>
    <row r="284" spans="3:5" s="33" customFormat="1">
      <c r="C284" s="34"/>
      <c r="D284" s="34"/>
      <c r="E284" s="34"/>
    </row>
    <row r="285" spans="3:5" s="33" customFormat="1">
      <c r="C285" s="34"/>
      <c r="D285" s="34"/>
      <c r="E285" s="34"/>
    </row>
    <row r="286" spans="3:5" s="33" customFormat="1">
      <c r="C286" s="34"/>
      <c r="D286" s="34"/>
      <c r="E286" s="34"/>
    </row>
    <row r="287" spans="3:5" s="33" customFormat="1">
      <c r="C287" s="34"/>
      <c r="D287" s="34"/>
      <c r="E287" s="34"/>
    </row>
    <row r="288" spans="3:5" s="33" customFormat="1">
      <c r="C288" s="34"/>
      <c r="D288" s="34"/>
      <c r="E288" s="34"/>
    </row>
    <row r="289" spans="3:5" s="33" customFormat="1">
      <c r="C289" s="34"/>
      <c r="D289" s="34"/>
      <c r="E289" s="34"/>
    </row>
    <row r="290" spans="3:5" s="33" customFormat="1">
      <c r="C290" s="34"/>
      <c r="D290" s="34"/>
      <c r="E290" s="34"/>
    </row>
    <row r="291" spans="3:5" s="33" customFormat="1">
      <c r="C291" s="34"/>
      <c r="D291" s="34"/>
      <c r="E291" s="34"/>
    </row>
    <row r="292" spans="3:5" s="33" customFormat="1">
      <c r="C292" s="34"/>
      <c r="D292" s="34"/>
      <c r="E292" s="34"/>
    </row>
    <row r="293" spans="3:5" s="33" customFormat="1">
      <c r="C293" s="34"/>
      <c r="D293" s="34"/>
      <c r="E293" s="34"/>
    </row>
    <row r="294" spans="3:5" s="33" customFormat="1">
      <c r="C294" s="34"/>
      <c r="D294" s="34"/>
      <c r="E294" s="34"/>
    </row>
    <row r="295" spans="3:5" s="33" customFormat="1">
      <c r="C295" s="34"/>
      <c r="D295" s="34"/>
      <c r="E295" s="34"/>
    </row>
    <row r="296" spans="3:5" s="33" customFormat="1">
      <c r="C296" s="34"/>
      <c r="D296" s="34"/>
      <c r="E296" s="34"/>
    </row>
    <row r="297" spans="3:5" s="33" customFormat="1">
      <c r="C297" s="34"/>
      <c r="D297" s="34"/>
      <c r="E297" s="34"/>
    </row>
    <row r="298" spans="3:5" s="33" customFormat="1">
      <c r="C298" s="34"/>
      <c r="D298" s="34"/>
      <c r="E298" s="34"/>
    </row>
    <row r="299" spans="3:5" s="33" customFormat="1">
      <c r="C299" s="34"/>
      <c r="D299" s="34"/>
      <c r="E299" s="34"/>
    </row>
    <row r="300" spans="3:5" s="33" customFormat="1">
      <c r="C300" s="34"/>
      <c r="D300" s="34"/>
      <c r="E300" s="34"/>
    </row>
    <row r="301" spans="3:5" s="33" customFormat="1">
      <c r="C301" s="34"/>
      <c r="D301" s="34"/>
      <c r="E301" s="34"/>
    </row>
    <row r="302" spans="3:5" s="33" customFormat="1">
      <c r="C302" s="34"/>
      <c r="D302" s="34"/>
      <c r="E302" s="34"/>
    </row>
    <row r="303" spans="3:5" s="33" customFormat="1">
      <c r="C303" s="34"/>
      <c r="D303" s="34"/>
      <c r="E303" s="34"/>
    </row>
    <row r="304" spans="3:5" s="33" customFormat="1">
      <c r="C304" s="34"/>
      <c r="D304" s="34"/>
      <c r="E304" s="34"/>
    </row>
    <row r="305" spans="3:5" s="33" customFormat="1">
      <c r="C305" s="34"/>
      <c r="D305" s="34"/>
      <c r="E305" s="34"/>
    </row>
    <row r="306" spans="3:5" s="33" customFormat="1">
      <c r="C306" s="34"/>
      <c r="D306" s="34"/>
      <c r="E306" s="34"/>
    </row>
    <row r="307" spans="3:5" s="33" customFormat="1">
      <c r="C307" s="34"/>
      <c r="D307" s="34"/>
      <c r="E307" s="34"/>
    </row>
    <row r="308" spans="3:5" s="33" customFormat="1">
      <c r="C308" s="34"/>
      <c r="D308" s="34"/>
      <c r="E308" s="34"/>
    </row>
    <row r="309" spans="3:5" s="33" customFormat="1">
      <c r="C309" s="34"/>
      <c r="D309" s="34"/>
      <c r="E309" s="34"/>
    </row>
    <row r="310" spans="3:5" s="33" customFormat="1">
      <c r="C310" s="34"/>
      <c r="D310" s="34"/>
      <c r="E310" s="34"/>
    </row>
    <row r="311" spans="3:5" s="33" customFormat="1">
      <c r="C311" s="34"/>
      <c r="D311" s="34"/>
      <c r="E311" s="34"/>
    </row>
    <row r="312" spans="3:5" s="33" customFormat="1">
      <c r="C312" s="34"/>
      <c r="D312" s="34"/>
      <c r="E312" s="34"/>
    </row>
    <row r="313" spans="3:5" s="33" customFormat="1">
      <c r="C313" s="34"/>
      <c r="D313" s="34"/>
      <c r="E313" s="34"/>
    </row>
    <row r="314" spans="3:5" s="33" customFormat="1">
      <c r="C314" s="34"/>
      <c r="D314" s="34"/>
      <c r="E314" s="34"/>
    </row>
    <row r="315" spans="3:5" s="33" customFormat="1">
      <c r="C315" s="34"/>
      <c r="D315" s="34"/>
      <c r="E315" s="34"/>
    </row>
    <row r="316" spans="3:5" s="33" customFormat="1">
      <c r="C316" s="34"/>
      <c r="D316" s="34"/>
      <c r="E316" s="34"/>
    </row>
    <row r="317" spans="3:5" s="33" customFormat="1">
      <c r="C317" s="34"/>
      <c r="D317" s="34"/>
      <c r="E317" s="34"/>
    </row>
    <row r="318" spans="3:5" s="33" customFormat="1">
      <c r="C318" s="34"/>
      <c r="D318" s="34"/>
      <c r="E318" s="34"/>
    </row>
    <row r="319" spans="3:5" s="33" customFormat="1">
      <c r="C319" s="34"/>
      <c r="D319" s="34"/>
      <c r="E319" s="34"/>
    </row>
    <row r="320" spans="3:5" s="33" customFormat="1">
      <c r="C320" s="34"/>
      <c r="D320" s="34"/>
      <c r="E320" s="34"/>
    </row>
    <row r="321" spans="3:5" s="33" customFormat="1">
      <c r="C321" s="34"/>
      <c r="D321" s="34"/>
      <c r="E321" s="34"/>
    </row>
    <row r="322" spans="3:5" s="33" customFormat="1">
      <c r="C322" s="34"/>
      <c r="D322" s="34"/>
      <c r="E322" s="34"/>
    </row>
    <row r="323" spans="3:5" s="33" customFormat="1">
      <c r="C323" s="34"/>
      <c r="D323" s="34"/>
      <c r="E323" s="34"/>
    </row>
    <row r="324" spans="3:5" s="33" customFormat="1">
      <c r="C324" s="34"/>
      <c r="D324" s="34"/>
      <c r="E324" s="34"/>
    </row>
    <row r="325" spans="3:5" s="33" customFormat="1">
      <c r="C325" s="34"/>
      <c r="D325" s="34"/>
      <c r="E325" s="34"/>
    </row>
    <row r="326" spans="3:5" s="33" customFormat="1">
      <c r="C326" s="34"/>
      <c r="D326" s="34"/>
      <c r="E326" s="34"/>
    </row>
    <row r="327" spans="3:5" s="33" customFormat="1">
      <c r="C327" s="34"/>
      <c r="D327" s="34"/>
      <c r="E327" s="34"/>
    </row>
    <row r="328" spans="3:5" s="33" customFormat="1">
      <c r="C328" s="34"/>
      <c r="D328" s="34"/>
      <c r="E328" s="34"/>
    </row>
    <row r="329" spans="3:5" s="33" customFormat="1">
      <c r="C329" s="34"/>
      <c r="D329" s="34"/>
      <c r="E329" s="34"/>
    </row>
    <row r="330" spans="3:5" s="33" customFormat="1">
      <c r="C330" s="34"/>
      <c r="D330" s="34"/>
      <c r="E330" s="34"/>
    </row>
    <row r="331" spans="3:5" s="33" customFormat="1">
      <c r="C331" s="34"/>
      <c r="D331" s="34"/>
      <c r="E331" s="34"/>
    </row>
    <row r="332" spans="3:5" s="33" customFormat="1">
      <c r="C332" s="34"/>
      <c r="D332" s="34"/>
      <c r="E332" s="34"/>
    </row>
    <row r="333" spans="3:5" s="33" customFormat="1">
      <c r="C333" s="34"/>
      <c r="D333" s="34"/>
      <c r="E333" s="34"/>
    </row>
    <row r="334" spans="3:5" s="33" customFormat="1">
      <c r="C334" s="34"/>
      <c r="D334" s="34"/>
      <c r="E334" s="34"/>
    </row>
    <row r="335" spans="3:5" s="33" customFormat="1">
      <c r="C335" s="34"/>
      <c r="D335" s="34"/>
      <c r="E335" s="34"/>
    </row>
    <row r="336" spans="3:5" s="33" customFormat="1">
      <c r="C336" s="34"/>
      <c r="D336" s="34"/>
      <c r="E336" s="34"/>
    </row>
    <row r="337" spans="3:5" s="33" customFormat="1">
      <c r="C337" s="34"/>
      <c r="D337" s="34"/>
      <c r="E337" s="34"/>
    </row>
    <row r="338" spans="3:5" s="33" customFormat="1">
      <c r="C338" s="34"/>
      <c r="D338" s="34"/>
      <c r="E338" s="34"/>
    </row>
    <row r="339" spans="3:5" s="33" customFormat="1">
      <c r="C339" s="34"/>
      <c r="D339" s="34"/>
      <c r="E339" s="34"/>
    </row>
    <row r="340" spans="3:5" s="33" customFormat="1">
      <c r="C340" s="34"/>
      <c r="D340" s="34"/>
      <c r="E340" s="34"/>
    </row>
    <row r="341" spans="3:5" s="33" customFormat="1">
      <c r="C341" s="34"/>
      <c r="D341" s="34"/>
      <c r="E341" s="34"/>
    </row>
    <row r="342" spans="3:5" s="33" customFormat="1">
      <c r="C342" s="34"/>
      <c r="D342" s="34"/>
      <c r="E342" s="34"/>
    </row>
    <row r="343" spans="3:5" s="33" customFormat="1">
      <c r="C343" s="34"/>
      <c r="D343" s="34"/>
      <c r="E343" s="34"/>
    </row>
    <row r="344" spans="3:5" s="33" customFormat="1">
      <c r="C344" s="34"/>
      <c r="D344" s="34"/>
      <c r="E344" s="34"/>
    </row>
    <row r="345" spans="3:5" s="33" customFormat="1">
      <c r="C345" s="34"/>
      <c r="D345" s="34"/>
      <c r="E345" s="34"/>
    </row>
    <row r="346" spans="3:5" s="33" customFormat="1">
      <c r="C346" s="34"/>
      <c r="D346" s="34"/>
      <c r="E346" s="34"/>
    </row>
    <row r="347" spans="3:5" s="33" customFormat="1">
      <c r="C347" s="34"/>
      <c r="D347" s="34"/>
      <c r="E347" s="34"/>
    </row>
    <row r="348" spans="3:5" s="33" customFormat="1">
      <c r="C348" s="34"/>
      <c r="D348" s="34"/>
      <c r="E348" s="34"/>
    </row>
    <row r="349" spans="3:5" s="33" customFormat="1">
      <c r="C349" s="34"/>
      <c r="D349" s="34"/>
      <c r="E349" s="34"/>
    </row>
    <row r="350" spans="3:5" s="33" customFormat="1">
      <c r="C350" s="34"/>
      <c r="D350" s="34"/>
      <c r="E350" s="34"/>
    </row>
  </sheetData>
  <mergeCells count="35">
    <mergeCell ref="A60:B60"/>
    <mergeCell ref="G60:H60"/>
    <mergeCell ref="L17:P17"/>
    <mergeCell ref="C55:K55"/>
    <mergeCell ref="A57:B57"/>
    <mergeCell ref="D57:E57"/>
    <mergeCell ref="G57:H57"/>
    <mergeCell ref="I57:M57"/>
    <mergeCell ref="N57:O57"/>
    <mergeCell ref="I15:K15"/>
    <mergeCell ref="A17:A18"/>
    <mergeCell ref="B17:B18"/>
    <mergeCell ref="C17:C18"/>
    <mergeCell ref="D17:D18"/>
    <mergeCell ref="E17:E18"/>
    <mergeCell ref="F17:K17"/>
    <mergeCell ref="A10:B10"/>
    <mergeCell ref="C10:N10"/>
    <mergeCell ref="A11:B11"/>
    <mergeCell ref="C11:N11"/>
    <mergeCell ref="A13:G13"/>
    <mergeCell ref="K13:M13"/>
    <mergeCell ref="N13:O13"/>
    <mergeCell ref="A7:B7"/>
    <mergeCell ref="C7:N7"/>
    <mergeCell ref="A8:B8"/>
    <mergeCell ref="C8:N8"/>
    <mergeCell ref="A9:B9"/>
    <mergeCell ref="C9:N9"/>
    <mergeCell ref="L1:P1"/>
    <mergeCell ref="D2:H2"/>
    <mergeCell ref="C3:N3"/>
    <mergeCell ref="C4:N4"/>
    <mergeCell ref="A6:B6"/>
    <mergeCell ref="C6:N6"/>
  </mergeCells>
  <pageMargins left="0.78740157480314965" right="0.78740157480314965" top="0.98425196850393704" bottom="0.78740157480314965" header="0.51181102362204722" footer="0.51181102362204722"/>
  <pageSetup paperSize="9" scale="87" fitToHeight="0" orientation="landscape" r:id="rId1"/>
  <headerFooter alignWithMargins="0">
    <oddFooter>&amp;R&amp;P lapa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324"/>
  <sheetViews>
    <sheetView view="pageBreakPreview" topLeftCell="A7" zoomScaleNormal="100" zoomScaleSheetLayoutView="100" workbookViewId="0">
      <selection activeCell="F21" sqref="F21:P27"/>
    </sheetView>
  </sheetViews>
  <sheetFormatPr defaultRowHeight="12.75"/>
  <cols>
    <col min="1" max="1" width="4.140625" style="37" customWidth="1"/>
    <col min="2" max="2" width="10.85546875" style="51" customWidth="1"/>
    <col min="3" max="3" width="40" style="54" customWidth="1"/>
    <col min="4" max="4" width="5.85546875" style="54" bestFit="1" customWidth="1"/>
    <col min="5" max="5" width="7.85546875" style="54" customWidth="1"/>
    <col min="6" max="6" width="5.7109375" style="51" bestFit="1" customWidth="1"/>
    <col min="7" max="7" width="5.7109375" style="37" bestFit="1" customWidth="1"/>
    <col min="8" max="8" width="7.28515625" style="37" customWidth="1"/>
    <col min="9" max="9" width="6.7109375" style="37" bestFit="1" customWidth="1"/>
    <col min="10" max="10" width="7" style="37" bestFit="1" customWidth="1"/>
    <col min="11" max="11" width="7" style="37" customWidth="1"/>
    <col min="12" max="16" width="8.42578125" style="37" customWidth="1"/>
    <col min="17" max="16384" width="9.140625" style="37"/>
  </cols>
  <sheetData>
    <row r="1" spans="1:16" s="33" customFormat="1" ht="18" customHeight="1">
      <c r="C1" s="34"/>
      <c r="D1" s="34"/>
      <c r="E1" s="34"/>
      <c r="L1" s="710" t="s">
        <v>68</v>
      </c>
      <c r="M1" s="710"/>
      <c r="N1" s="710"/>
      <c r="O1" s="710"/>
      <c r="P1" s="710"/>
    </row>
    <row r="2" spans="1:16" s="33" customFormat="1" ht="12.75" customHeight="1">
      <c r="C2" s="34"/>
      <c r="D2" s="711" t="s">
        <v>40</v>
      </c>
      <c r="E2" s="711"/>
      <c r="F2" s="711"/>
      <c r="G2" s="711"/>
      <c r="H2" s="711"/>
      <c r="I2" s="35" t="s">
        <v>396</v>
      </c>
    </row>
    <row r="3" spans="1:16" s="33" customFormat="1" ht="12.75" customHeight="1">
      <c r="C3" s="712" t="s">
        <v>397</v>
      </c>
      <c r="D3" s="712"/>
      <c r="E3" s="712"/>
      <c r="F3" s="712"/>
      <c r="G3" s="712"/>
      <c r="H3" s="712"/>
      <c r="I3" s="712"/>
      <c r="J3" s="712"/>
      <c r="K3" s="712"/>
      <c r="L3" s="712"/>
      <c r="M3" s="712"/>
      <c r="N3" s="712"/>
    </row>
    <row r="4" spans="1:16" s="33" customFormat="1" ht="12.75" customHeight="1">
      <c r="C4" s="713" t="s">
        <v>18</v>
      </c>
      <c r="D4" s="713"/>
      <c r="E4" s="713"/>
      <c r="F4" s="713"/>
      <c r="G4" s="713"/>
      <c r="H4" s="713"/>
      <c r="I4" s="713"/>
      <c r="J4" s="713"/>
      <c r="K4" s="713"/>
      <c r="L4" s="713"/>
      <c r="M4" s="713"/>
      <c r="N4" s="713"/>
    </row>
    <row r="5" spans="1:16" s="33" customFormat="1" ht="12.75" customHeight="1"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</row>
    <row r="6" spans="1:16" s="33" customFormat="1" ht="24.75" customHeight="1">
      <c r="A6" s="714" t="s">
        <v>3</v>
      </c>
      <c r="B6" s="714"/>
      <c r="C6" s="715" t="str">
        <f>PBK!C26</f>
        <v>1. KĀRTA KATLU MĀJAS PĀRBŪVE PAR SOCIĀLĀS APRŪPES CENTRU UN KATLA MĀJAS NOVIETOŠANA</v>
      </c>
      <c r="D6" s="715"/>
      <c r="E6" s="715"/>
      <c r="F6" s="715"/>
      <c r="G6" s="715"/>
      <c r="H6" s="715"/>
      <c r="I6" s="715"/>
      <c r="J6" s="715"/>
      <c r="K6" s="715"/>
      <c r="L6" s="715"/>
      <c r="M6" s="715"/>
      <c r="N6" s="715"/>
    </row>
    <row r="7" spans="1:16" s="33" customFormat="1" ht="12.75" customHeight="1">
      <c r="A7" s="714" t="s">
        <v>4</v>
      </c>
      <c r="B7" s="714"/>
      <c r="C7" s="715" t="str">
        <f>PBK!C16</f>
        <v>1. KĀRTA KATLU MĀJAS PĀRBŪVE PAR SOCIĀLĀS APRŪPES CENTRU UN KATLA MĀJAS NOVIETOŠANA</v>
      </c>
      <c r="D7" s="715"/>
      <c r="E7" s="715"/>
      <c r="F7" s="715"/>
      <c r="G7" s="715"/>
      <c r="H7" s="715"/>
      <c r="I7" s="715"/>
      <c r="J7" s="715"/>
      <c r="K7" s="715"/>
      <c r="L7" s="715"/>
      <c r="M7" s="715"/>
      <c r="N7" s="715"/>
    </row>
    <row r="8" spans="1:16" s="33" customFormat="1" ht="12.75" customHeight="1">
      <c r="A8" s="714" t="s">
        <v>5</v>
      </c>
      <c r="B8" s="714"/>
      <c r="C8" s="715" t="str">
        <f>PBK!C17</f>
        <v>SIGULDAS IELA 7A, MORE, MORES PAGASTS, SIGULDAS NOVADS</v>
      </c>
      <c r="D8" s="715"/>
      <c r="E8" s="715"/>
      <c r="F8" s="715"/>
      <c r="G8" s="715"/>
      <c r="H8" s="715"/>
      <c r="I8" s="715"/>
      <c r="J8" s="715"/>
      <c r="K8" s="715"/>
      <c r="L8" s="715"/>
      <c r="M8" s="715"/>
      <c r="N8" s="715"/>
    </row>
    <row r="9" spans="1:16" s="33" customFormat="1">
      <c r="A9" s="714" t="s">
        <v>47</v>
      </c>
      <c r="B9" s="714"/>
      <c r="C9" s="715" t="str">
        <f>PBK!C18</f>
        <v>SIGULDAS NOVADA PAŠVALDĪBA</v>
      </c>
      <c r="D9" s="715"/>
      <c r="E9" s="715"/>
      <c r="F9" s="715"/>
      <c r="G9" s="715"/>
      <c r="H9" s="715"/>
      <c r="I9" s="715"/>
      <c r="J9" s="715"/>
      <c r="K9" s="715"/>
      <c r="L9" s="715"/>
      <c r="M9" s="715"/>
      <c r="N9" s="715"/>
    </row>
    <row r="10" spans="1:16" s="33" customFormat="1">
      <c r="A10" s="714" t="s">
        <v>6</v>
      </c>
      <c r="B10" s="714"/>
      <c r="C10" s="715">
        <f>PBK!C19</f>
        <v>0</v>
      </c>
      <c r="D10" s="715"/>
      <c r="E10" s="715"/>
      <c r="F10" s="715"/>
      <c r="G10" s="715"/>
      <c r="H10" s="715"/>
      <c r="I10" s="715"/>
      <c r="J10" s="715"/>
      <c r="K10" s="715"/>
      <c r="L10" s="715"/>
      <c r="M10" s="715"/>
      <c r="N10" s="715"/>
    </row>
    <row r="11" spans="1:16" s="33" customFormat="1">
      <c r="A11" s="714" t="s">
        <v>41</v>
      </c>
      <c r="B11" s="714"/>
      <c r="C11" s="715">
        <f>PBK!C20</f>
        <v>0</v>
      </c>
      <c r="D11" s="715"/>
      <c r="E11" s="715"/>
      <c r="F11" s="715"/>
      <c r="G11" s="715"/>
      <c r="H11" s="715"/>
      <c r="I11" s="715"/>
      <c r="J11" s="715"/>
      <c r="K11" s="715"/>
      <c r="L11" s="715"/>
      <c r="M11" s="715"/>
      <c r="N11" s="715"/>
    </row>
    <row r="12" spans="1:16" s="33" customFormat="1">
      <c r="A12" s="235"/>
      <c r="B12" s="235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</row>
    <row r="13" spans="1:16" s="33" customFormat="1" ht="12.75" customHeight="1">
      <c r="A13" s="714" t="s">
        <v>776</v>
      </c>
      <c r="B13" s="714"/>
      <c r="C13" s="714"/>
      <c r="D13" s="714"/>
      <c r="E13" s="714"/>
      <c r="F13" s="714"/>
      <c r="G13" s="714"/>
      <c r="H13" s="236"/>
      <c r="I13" s="236"/>
      <c r="J13" s="236"/>
      <c r="K13" s="715" t="s">
        <v>42</v>
      </c>
      <c r="L13" s="715"/>
      <c r="M13" s="715"/>
      <c r="N13" s="716">
        <f>P29</f>
        <v>0</v>
      </c>
      <c r="O13" s="716"/>
      <c r="P13" s="36" t="s">
        <v>48</v>
      </c>
    </row>
    <row r="14" spans="1:16" s="33" customFormat="1">
      <c r="A14" s="235"/>
      <c r="B14" s="235"/>
      <c r="C14" s="235"/>
      <c r="D14" s="235"/>
      <c r="E14" s="235"/>
      <c r="F14" s="235"/>
      <c r="G14" s="235"/>
      <c r="H14" s="236"/>
      <c r="I14" s="236"/>
      <c r="J14" s="236"/>
      <c r="K14" s="236"/>
      <c r="L14" s="236"/>
      <c r="M14" s="236"/>
      <c r="N14" s="237"/>
      <c r="O14" s="236"/>
      <c r="P14" s="36"/>
    </row>
    <row r="15" spans="1:16">
      <c r="B15" s="37"/>
      <c r="C15" s="37"/>
      <c r="D15" s="37"/>
      <c r="E15" s="37"/>
      <c r="F15" s="37"/>
      <c r="I15" s="717" t="s">
        <v>44</v>
      </c>
      <c r="J15" s="717"/>
      <c r="K15" s="717"/>
      <c r="L15" s="38">
        <v>2017</v>
      </c>
      <c r="M15" s="38" t="s">
        <v>43</v>
      </c>
      <c r="N15" s="38">
        <f>'1 KOPS'!E16</f>
        <v>0</v>
      </c>
      <c r="O15" s="103">
        <f>'1 KOPS'!F16</f>
        <v>0</v>
      </c>
      <c r="P15" s="103"/>
    </row>
    <row r="16" spans="1:16" ht="13.5" thickBot="1">
      <c r="B16" s="37"/>
      <c r="C16" s="37"/>
      <c r="D16" s="37"/>
      <c r="E16" s="37"/>
      <c r="F16" s="37"/>
      <c r="I16" s="238"/>
      <c r="J16" s="238"/>
      <c r="K16" s="238"/>
      <c r="L16" s="38"/>
      <c r="M16" s="38"/>
      <c r="N16" s="38"/>
      <c r="O16" s="111"/>
      <c r="P16" s="111"/>
    </row>
    <row r="17" spans="1:19" s="11" customFormat="1" ht="13.5" customHeight="1" thickBot="1">
      <c r="A17" s="718" t="s">
        <v>1</v>
      </c>
      <c r="B17" s="718" t="s">
        <v>29</v>
      </c>
      <c r="C17" s="720" t="s">
        <v>30</v>
      </c>
      <c r="D17" s="718" t="s">
        <v>31</v>
      </c>
      <c r="E17" s="718" t="s">
        <v>32</v>
      </c>
      <c r="F17" s="722" t="s">
        <v>33</v>
      </c>
      <c r="G17" s="723"/>
      <c r="H17" s="723"/>
      <c r="I17" s="723"/>
      <c r="J17" s="723"/>
      <c r="K17" s="724"/>
      <c r="L17" s="722" t="s">
        <v>34</v>
      </c>
      <c r="M17" s="723"/>
      <c r="N17" s="723"/>
      <c r="O17" s="723"/>
      <c r="P17" s="724"/>
    </row>
    <row r="18" spans="1:19" s="11" customFormat="1" ht="69.75" customHeight="1" thickBot="1">
      <c r="A18" s="719"/>
      <c r="B18" s="719"/>
      <c r="C18" s="721"/>
      <c r="D18" s="719"/>
      <c r="E18" s="719"/>
      <c r="F18" s="12" t="s">
        <v>35</v>
      </c>
      <c r="G18" s="13" t="s">
        <v>49</v>
      </c>
      <c r="H18" s="13" t="s">
        <v>50</v>
      </c>
      <c r="I18" s="13" t="s">
        <v>64</v>
      </c>
      <c r="J18" s="13" t="s">
        <v>52</v>
      </c>
      <c r="K18" s="12" t="s">
        <v>53</v>
      </c>
      <c r="L18" s="13" t="s">
        <v>36</v>
      </c>
      <c r="M18" s="13" t="s">
        <v>50</v>
      </c>
      <c r="N18" s="13" t="s">
        <v>64</v>
      </c>
      <c r="O18" s="13" t="s">
        <v>52</v>
      </c>
      <c r="P18" s="13" t="s">
        <v>54</v>
      </c>
    </row>
    <row r="19" spans="1:19" s="11" customFormat="1" ht="13.5" thickBot="1">
      <c r="A19" s="14" t="s">
        <v>37</v>
      </c>
      <c r="B19" s="15" t="s">
        <v>38</v>
      </c>
      <c r="C19" s="16">
        <v>3</v>
      </c>
      <c r="D19" s="17">
        <v>4</v>
      </c>
      <c r="E19" s="16">
        <v>5</v>
      </c>
      <c r="F19" s="17">
        <v>6</v>
      </c>
      <c r="G19" s="16">
        <v>7</v>
      </c>
      <c r="H19" s="16">
        <v>8</v>
      </c>
      <c r="I19" s="17">
        <v>9</v>
      </c>
      <c r="J19" s="17">
        <v>10</v>
      </c>
      <c r="K19" s="16">
        <v>11</v>
      </c>
      <c r="L19" s="16">
        <v>12</v>
      </c>
      <c r="M19" s="16">
        <v>13</v>
      </c>
      <c r="N19" s="17">
        <v>14</v>
      </c>
      <c r="O19" s="17">
        <v>15</v>
      </c>
      <c r="P19" s="18">
        <v>16</v>
      </c>
    </row>
    <row r="20" spans="1:19" ht="18.75" customHeight="1">
      <c r="A20" s="39"/>
      <c r="B20" s="40"/>
      <c r="C20" s="101" t="s">
        <v>775</v>
      </c>
      <c r="D20" s="41"/>
      <c r="E20" s="42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4"/>
    </row>
    <row r="21" spans="1:19" s="116" customFormat="1" ht="14.25" customHeight="1">
      <c r="A21" s="114">
        <v>1</v>
      </c>
      <c r="B21" s="123" t="s">
        <v>61</v>
      </c>
      <c r="C21" s="115" t="s">
        <v>778</v>
      </c>
      <c r="D21" s="118" t="s">
        <v>109</v>
      </c>
      <c r="E21" s="209">
        <v>2</v>
      </c>
      <c r="F21" s="27"/>
      <c r="G21" s="624"/>
      <c r="H21" s="625"/>
      <c r="I21" s="624"/>
      <c r="J21" s="624"/>
      <c r="K21" s="624"/>
      <c r="L21" s="624"/>
      <c r="M21" s="624"/>
      <c r="N21" s="624"/>
      <c r="O21" s="624"/>
      <c r="P21" s="626"/>
      <c r="Q21" s="119"/>
      <c r="R21" s="119"/>
      <c r="S21" s="119"/>
    </row>
    <row r="22" spans="1:19" s="116" customFormat="1" ht="14.25" customHeight="1">
      <c r="A22" s="114">
        <v>2</v>
      </c>
      <c r="B22" s="123" t="s">
        <v>61</v>
      </c>
      <c r="C22" s="117" t="s">
        <v>779</v>
      </c>
      <c r="D22" s="118" t="s">
        <v>165</v>
      </c>
      <c r="E22" s="209">
        <f>6.2*10*1.7</f>
        <v>105.39999999999999</v>
      </c>
      <c r="F22" s="27"/>
      <c r="G22" s="624"/>
      <c r="H22" s="625"/>
      <c r="I22" s="624"/>
      <c r="J22" s="624"/>
      <c r="K22" s="624"/>
      <c r="L22" s="624"/>
      <c r="M22" s="624"/>
      <c r="N22" s="624"/>
      <c r="O22" s="624"/>
      <c r="P22" s="626"/>
      <c r="Q22" s="119"/>
      <c r="R22" s="119"/>
      <c r="S22" s="119"/>
    </row>
    <row r="23" spans="1:19" s="116" customFormat="1" ht="14.25" customHeight="1">
      <c r="A23" s="114">
        <v>3</v>
      </c>
      <c r="B23" s="123" t="s">
        <v>61</v>
      </c>
      <c r="C23" s="117" t="s">
        <v>780</v>
      </c>
      <c r="D23" s="118" t="s">
        <v>165</v>
      </c>
      <c r="E23" s="209">
        <f>E22*0.08</f>
        <v>8.4319999999999986</v>
      </c>
      <c r="F23" s="27"/>
      <c r="G23" s="624"/>
      <c r="H23" s="625"/>
      <c r="I23" s="624"/>
      <c r="J23" s="624"/>
      <c r="K23" s="624"/>
      <c r="L23" s="624"/>
      <c r="M23" s="624"/>
      <c r="N23" s="624"/>
      <c r="O23" s="624"/>
      <c r="P23" s="626"/>
      <c r="Q23" s="119"/>
      <c r="R23" s="119"/>
      <c r="S23" s="119"/>
    </row>
    <row r="24" spans="1:19" s="116" customFormat="1" ht="14.25" customHeight="1">
      <c r="A24" s="114">
        <v>4</v>
      </c>
      <c r="B24" s="123" t="s">
        <v>61</v>
      </c>
      <c r="C24" s="117" t="s">
        <v>781</v>
      </c>
      <c r="D24" s="118" t="s">
        <v>165</v>
      </c>
      <c r="E24" s="209">
        <f>E23+E22</f>
        <v>113.83199999999999</v>
      </c>
      <c r="F24" s="27"/>
      <c r="G24" s="624"/>
      <c r="H24" s="625"/>
      <c r="I24" s="624"/>
      <c r="J24" s="624"/>
      <c r="K24" s="624"/>
      <c r="L24" s="624"/>
      <c r="M24" s="624"/>
      <c r="N24" s="624"/>
      <c r="O24" s="624"/>
      <c r="P24" s="626"/>
      <c r="Q24" s="119"/>
      <c r="R24" s="119"/>
      <c r="S24" s="119"/>
    </row>
    <row r="25" spans="1:19" s="169" customFormat="1" ht="33" customHeight="1">
      <c r="A25" s="114">
        <v>5</v>
      </c>
      <c r="B25" s="455" t="s">
        <v>782</v>
      </c>
      <c r="C25" s="438" t="s">
        <v>783</v>
      </c>
      <c r="D25" s="231" t="s">
        <v>165</v>
      </c>
      <c r="E25" s="456">
        <f>E24-'1 PAM'!E22-'1 PAM'!E35-'1 PAM'!E40-'1 PAM'!E41-'1 PAM'!E51-'1 PAM'!E64</f>
        <v>82.699975999999978</v>
      </c>
      <c r="F25" s="627"/>
      <c r="G25" s="627"/>
      <c r="H25" s="627"/>
      <c r="I25" s="627"/>
      <c r="J25" s="627"/>
      <c r="K25" s="627"/>
      <c r="L25" s="457"/>
      <c r="M25" s="457"/>
      <c r="N25" s="457"/>
      <c r="O25" s="457"/>
      <c r="P25" s="628"/>
      <c r="Q25" s="198"/>
      <c r="R25" s="198"/>
    </row>
    <row r="26" spans="1:19" s="169" customFormat="1" ht="12.75" customHeight="1">
      <c r="A26" s="114">
        <v>6</v>
      </c>
      <c r="B26" s="455"/>
      <c r="C26" s="458" t="s">
        <v>784</v>
      </c>
      <c r="D26" s="231" t="s">
        <v>165</v>
      </c>
      <c r="E26" s="456">
        <f>E25*1.3</f>
        <v>107.50996879999998</v>
      </c>
      <c r="F26" s="627"/>
      <c r="G26" s="627"/>
      <c r="H26" s="627"/>
      <c r="I26" s="627"/>
      <c r="J26" s="627"/>
      <c r="K26" s="627"/>
      <c r="L26" s="457"/>
      <c r="M26" s="457"/>
      <c r="N26" s="457"/>
      <c r="O26" s="457"/>
      <c r="P26" s="628"/>
      <c r="Q26" s="198"/>
      <c r="R26" s="198"/>
    </row>
    <row r="27" spans="1:19" s="169" customFormat="1" ht="12.75" customHeight="1">
      <c r="A27" s="114">
        <v>7</v>
      </c>
      <c r="B27" s="455" t="s">
        <v>785</v>
      </c>
      <c r="C27" s="438" t="s">
        <v>786</v>
      </c>
      <c r="D27" s="231" t="s">
        <v>787</v>
      </c>
      <c r="E27" s="456">
        <v>3</v>
      </c>
      <c r="F27" s="627"/>
      <c r="G27" s="627"/>
      <c r="H27" s="627"/>
      <c r="I27" s="627"/>
      <c r="J27" s="627"/>
      <c r="K27" s="627"/>
      <c r="L27" s="457"/>
      <c r="M27" s="457"/>
      <c r="N27" s="457"/>
      <c r="O27" s="457"/>
      <c r="P27" s="628"/>
      <c r="Q27" s="198"/>
      <c r="R27" s="198"/>
    </row>
    <row r="28" spans="1:19" ht="14.25" customHeight="1" thickBot="1">
      <c r="A28" s="45"/>
      <c r="B28" s="46"/>
      <c r="C28" s="47"/>
      <c r="D28" s="48"/>
      <c r="E28" s="49"/>
      <c r="F28" s="629"/>
      <c r="G28" s="629"/>
      <c r="H28" s="629"/>
      <c r="I28" s="629"/>
      <c r="J28" s="629"/>
      <c r="K28" s="629"/>
      <c r="L28" s="629"/>
      <c r="M28" s="629"/>
      <c r="N28" s="629"/>
      <c r="O28" s="630"/>
      <c r="P28" s="631"/>
    </row>
    <row r="29" spans="1:19" ht="13.5" thickBot="1">
      <c r="A29" s="124"/>
      <c r="B29" s="125"/>
      <c r="C29" s="725" t="s">
        <v>65</v>
      </c>
      <c r="D29" s="726"/>
      <c r="E29" s="726"/>
      <c r="F29" s="726"/>
      <c r="G29" s="726"/>
      <c r="H29" s="726"/>
      <c r="I29" s="726"/>
      <c r="J29" s="726"/>
      <c r="K29" s="727"/>
      <c r="L29" s="632">
        <f>SUM(L21:L28)</f>
        <v>0</v>
      </c>
      <c r="M29" s="632">
        <f>SUM(M21:M28)</f>
        <v>0</v>
      </c>
      <c r="N29" s="632">
        <f>SUM(N21:N28)</f>
        <v>0</v>
      </c>
      <c r="O29" s="632">
        <f>SUM(O21:O28)</f>
        <v>0</v>
      </c>
      <c r="P29" s="633">
        <f>SUM(P21:P28)</f>
        <v>0</v>
      </c>
    </row>
    <row r="30" spans="1:19" s="33" customFormat="1">
      <c r="C30" s="34"/>
      <c r="D30" s="34"/>
      <c r="E30" s="34"/>
    </row>
    <row r="31" spans="1:19" s="33" customFormat="1">
      <c r="A31" s="710" t="s">
        <v>14</v>
      </c>
      <c r="B31" s="710"/>
      <c r="C31" s="52">
        <f>PBK!C41</f>
        <v>0</v>
      </c>
      <c r="D31" s="728">
        <f>PBK!D41</f>
        <v>0</v>
      </c>
      <c r="E31" s="729"/>
      <c r="G31" s="710" t="s">
        <v>39</v>
      </c>
      <c r="H31" s="710"/>
      <c r="I31" s="730">
        <f>PBK!C46</f>
        <v>0</v>
      </c>
      <c r="J31" s="730"/>
      <c r="K31" s="730"/>
      <c r="L31" s="730"/>
      <c r="M31" s="730"/>
      <c r="N31" s="731">
        <f>D31</f>
        <v>0</v>
      </c>
      <c r="O31" s="710"/>
    </row>
    <row r="32" spans="1:19" s="33" customFormat="1">
      <c r="C32" s="53" t="s">
        <v>45</v>
      </c>
      <c r="D32" s="34"/>
      <c r="E32" s="34"/>
      <c r="K32" s="53" t="s">
        <v>45</v>
      </c>
    </row>
    <row r="33" spans="1:9" s="33" customFormat="1">
      <c r="C33" s="34"/>
      <c r="D33" s="34"/>
      <c r="E33" s="34"/>
    </row>
    <row r="34" spans="1:9" s="33" customFormat="1">
      <c r="A34" s="710" t="s">
        <v>15</v>
      </c>
      <c r="B34" s="710"/>
      <c r="C34" s="34">
        <f>PBK!C44</f>
        <v>0</v>
      </c>
      <c r="D34" s="34"/>
      <c r="E34" s="34"/>
      <c r="G34" s="710"/>
      <c r="H34" s="710"/>
      <c r="I34" s="33">
        <f>PBK!C49</f>
        <v>0</v>
      </c>
    </row>
    <row r="35" spans="1:9" s="33" customFormat="1">
      <c r="C35" s="34"/>
      <c r="D35" s="34"/>
      <c r="E35" s="34"/>
    </row>
    <row r="36" spans="1:9" s="33" customFormat="1">
      <c r="C36" s="34"/>
      <c r="D36" s="34"/>
      <c r="E36" s="34"/>
    </row>
    <row r="37" spans="1:9" s="33" customFormat="1">
      <c r="C37" s="34"/>
      <c r="D37" s="34"/>
      <c r="E37" s="34"/>
    </row>
    <row r="38" spans="1:9" s="33" customFormat="1">
      <c r="C38" s="34"/>
      <c r="D38" s="34"/>
      <c r="E38" s="34"/>
    </row>
    <row r="39" spans="1:9" s="33" customFormat="1">
      <c r="C39" s="34"/>
      <c r="D39" s="34"/>
      <c r="E39" s="34"/>
    </row>
    <row r="40" spans="1:9" s="33" customFormat="1">
      <c r="C40" s="34"/>
      <c r="D40" s="34"/>
      <c r="E40" s="34"/>
    </row>
    <row r="41" spans="1:9" s="33" customFormat="1">
      <c r="C41" s="34"/>
      <c r="D41" s="34"/>
      <c r="E41" s="34"/>
    </row>
    <row r="42" spans="1:9" s="33" customFormat="1">
      <c r="C42" s="34"/>
      <c r="D42" s="34"/>
      <c r="E42" s="34"/>
    </row>
    <row r="43" spans="1:9" s="33" customFormat="1">
      <c r="C43" s="34"/>
      <c r="D43" s="34"/>
      <c r="E43" s="34"/>
    </row>
    <row r="44" spans="1:9" s="33" customFormat="1">
      <c r="C44" s="34"/>
      <c r="D44" s="34"/>
      <c r="E44" s="34"/>
    </row>
    <row r="45" spans="1:9" s="33" customFormat="1">
      <c r="C45" s="34"/>
      <c r="D45" s="34"/>
      <c r="E45" s="34"/>
    </row>
    <row r="46" spans="1:9" s="33" customFormat="1">
      <c r="C46" s="34"/>
      <c r="D46" s="34"/>
      <c r="E46" s="34"/>
    </row>
    <row r="47" spans="1:9" s="33" customFormat="1">
      <c r="C47" s="34"/>
      <c r="D47" s="34"/>
      <c r="E47" s="34"/>
    </row>
    <row r="48" spans="1:9" s="33" customFormat="1">
      <c r="C48" s="34"/>
      <c r="D48" s="34"/>
      <c r="E48" s="34"/>
    </row>
    <row r="49" spans="3:5" s="33" customFormat="1">
      <c r="C49" s="34"/>
      <c r="D49" s="34"/>
      <c r="E49" s="34"/>
    </row>
    <row r="50" spans="3:5" s="33" customFormat="1">
      <c r="C50" s="34"/>
      <c r="D50" s="34"/>
      <c r="E50" s="34"/>
    </row>
    <row r="51" spans="3:5" s="33" customFormat="1">
      <c r="C51" s="34"/>
      <c r="D51" s="34"/>
      <c r="E51" s="34"/>
    </row>
    <row r="52" spans="3:5" s="33" customFormat="1">
      <c r="C52" s="34"/>
      <c r="D52" s="34"/>
      <c r="E52" s="34"/>
    </row>
    <row r="53" spans="3:5" s="33" customFormat="1">
      <c r="C53" s="34"/>
      <c r="D53" s="34"/>
      <c r="E53" s="34"/>
    </row>
    <row r="54" spans="3:5" s="33" customFormat="1">
      <c r="C54" s="34"/>
      <c r="D54" s="34"/>
      <c r="E54" s="34"/>
    </row>
    <row r="55" spans="3:5" s="33" customFormat="1">
      <c r="C55" s="34"/>
      <c r="D55" s="34"/>
      <c r="E55" s="34"/>
    </row>
    <row r="56" spans="3:5" s="33" customFormat="1">
      <c r="C56" s="34"/>
      <c r="D56" s="34"/>
      <c r="E56" s="34"/>
    </row>
    <row r="57" spans="3:5" s="33" customFormat="1">
      <c r="C57" s="34"/>
      <c r="D57" s="34"/>
      <c r="E57" s="34"/>
    </row>
    <row r="58" spans="3:5" s="33" customFormat="1">
      <c r="C58" s="34"/>
      <c r="D58" s="34"/>
      <c r="E58" s="34"/>
    </row>
    <row r="59" spans="3:5" s="33" customFormat="1">
      <c r="C59" s="34"/>
      <c r="D59" s="34"/>
      <c r="E59" s="34"/>
    </row>
    <row r="60" spans="3:5" s="33" customFormat="1">
      <c r="C60" s="34"/>
      <c r="D60" s="34"/>
      <c r="E60" s="34"/>
    </row>
    <row r="61" spans="3:5" s="33" customFormat="1">
      <c r="C61" s="34"/>
      <c r="D61" s="34"/>
      <c r="E61" s="34"/>
    </row>
    <row r="62" spans="3:5" s="33" customFormat="1">
      <c r="C62" s="34"/>
      <c r="D62" s="34"/>
      <c r="E62" s="34"/>
    </row>
    <row r="63" spans="3:5" s="33" customFormat="1">
      <c r="C63" s="34"/>
      <c r="D63" s="34"/>
      <c r="E63" s="34"/>
    </row>
    <row r="64" spans="3:5" s="33" customFormat="1">
      <c r="C64" s="34"/>
      <c r="D64" s="34"/>
      <c r="E64" s="34"/>
    </row>
    <row r="65" spans="3:5" s="33" customFormat="1">
      <c r="C65" s="34"/>
      <c r="D65" s="34"/>
      <c r="E65" s="34"/>
    </row>
    <row r="66" spans="3:5" s="33" customFormat="1">
      <c r="C66" s="34"/>
      <c r="D66" s="34"/>
      <c r="E66" s="34"/>
    </row>
    <row r="67" spans="3:5" s="33" customFormat="1">
      <c r="C67" s="34"/>
      <c r="D67" s="34"/>
      <c r="E67" s="34"/>
    </row>
    <row r="68" spans="3:5" s="33" customFormat="1">
      <c r="C68" s="34"/>
      <c r="D68" s="34"/>
      <c r="E68" s="34"/>
    </row>
    <row r="69" spans="3:5" s="33" customFormat="1">
      <c r="C69" s="34"/>
      <c r="D69" s="34"/>
      <c r="E69" s="34"/>
    </row>
    <row r="70" spans="3:5" s="33" customFormat="1">
      <c r="C70" s="34"/>
      <c r="D70" s="34"/>
      <c r="E70" s="34"/>
    </row>
    <row r="71" spans="3:5" s="33" customFormat="1">
      <c r="C71" s="34"/>
      <c r="D71" s="34"/>
      <c r="E71" s="34"/>
    </row>
    <row r="72" spans="3:5" s="33" customFormat="1">
      <c r="C72" s="34"/>
      <c r="D72" s="34"/>
      <c r="E72" s="34"/>
    </row>
    <row r="73" spans="3:5" s="33" customFormat="1">
      <c r="C73" s="34"/>
      <c r="D73" s="34"/>
      <c r="E73" s="34"/>
    </row>
    <row r="74" spans="3:5" s="33" customFormat="1">
      <c r="C74" s="34"/>
      <c r="D74" s="34"/>
      <c r="E74" s="34"/>
    </row>
    <row r="75" spans="3:5" s="33" customFormat="1">
      <c r="C75" s="34"/>
      <c r="D75" s="34"/>
      <c r="E75" s="34"/>
    </row>
    <row r="76" spans="3:5" s="33" customFormat="1">
      <c r="C76" s="34"/>
      <c r="D76" s="34"/>
      <c r="E76" s="34"/>
    </row>
    <row r="77" spans="3:5" s="33" customFormat="1">
      <c r="C77" s="34"/>
      <c r="D77" s="34"/>
      <c r="E77" s="34"/>
    </row>
    <row r="78" spans="3:5" s="33" customFormat="1">
      <c r="C78" s="34"/>
      <c r="D78" s="34"/>
      <c r="E78" s="34"/>
    </row>
    <row r="79" spans="3:5" s="33" customFormat="1">
      <c r="C79" s="34"/>
      <c r="D79" s="34"/>
      <c r="E79" s="34"/>
    </row>
    <row r="80" spans="3:5" s="33" customFormat="1">
      <c r="C80" s="34"/>
      <c r="D80" s="34"/>
      <c r="E80" s="34"/>
    </row>
    <row r="81" spans="3:5" s="33" customFormat="1">
      <c r="C81" s="34"/>
      <c r="D81" s="34"/>
      <c r="E81" s="34"/>
    </row>
    <row r="82" spans="3:5" s="33" customFormat="1">
      <c r="C82" s="34"/>
      <c r="D82" s="34"/>
      <c r="E82" s="34"/>
    </row>
    <row r="83" spans="3:5" s="33" customFormat="1">
      <c r="C83" s="34"/>
      <c r="D83" s="34"/>
      <c r="E83" s="34"/>
    </row>
    <row r="84" spans="3:5" s="33" customFormat="1">
      <c r="C84" s="34"/>
      <c r="D84" s="34"/>
      <c r="E84" s="34"/>
    </row>
    <row r="85" spans="3:5" s="33" customFormat="1">
      <c r="C85" s="34"/>
      <c r="D85" s="34"/>
      <c r="E85" s="34"/>
    </row>
    <row r="86" spans="3:5" s="33" customFormat="1">
      <c r="C86" s="34"/>
      <c r="D86" s="34"/>
      <c r="E86" s="34"/>
    </row>
    <row r="87" spans="3:5" s="33" customFormat="1">
      <c r="C87" s="34"/>
      <c r="D87" s="34"/>
      <c r="E87" s="34"/>
    </row>
    <row r="88" spans="3:5" s="33" customFormat="1">
      <c r="C88" s="34"/>
      <c r="D88" s="34"/>
      <c r="E88" s="34"/>
    </row>
    <row r="89" spans="3:5" s="33" customFormat="1">
      <c r="C89" s="34"/>
      <c r="D89" s="34"/>
      <c r="E89" s="34"/>
    </row>
    <row r="90" spans="3:5" s="33" customFormat="1">
      <c r="C90" s="34"/>
      <c r="D90" s="34"/>
      <c r="E90" s="34"/>
    </row>
    <row r="91" spans="3:5" s="33" customFormat="1">
      <c r="C91" s="34"/>
      <c r="D91" s="34"/>
      <c r="E91" s="34"/>
    </row>
    <row r="92" spans="3:5" s="33" customFormat="1">
      <c r="C92" s="34"/>
      <c r="D92" s="34"/>
      <c r="E92" s="34"/>
    </row>
    <row r="93" spans="3:5" s="33" customFormat="1">
      <c r="C93" s="34"/>
      <c r="D93" s="34"/>
      <c r="E93" s="34"/>
    </row>
    <row r="94" spans="3:5" s="33" customFormat="1">
      <c r="C94" s="34"/>
      <c r="D94" s="34"/>
      <c r="E94" s="34"/>
    </row>
    <row r="95" spans="3:5" s="33" customFormat="1">
      <c r="C95" s="34"/>
      <c r="D95" s="34"/>
      <c r="E95" s="34"/>
    </row>
    <row r="96" spans="3:5" s="33" customFormat="1">
      <c r="C96" s="34"/>
      <c r="D96" s="34"/>
      <c r="E96" s="34"/>
    </row>
    <row r="97" spans="3:5" s="33" customFormat="1">
      <c r="C97" s="34"/>
      <c r="D97" s="34"/>
      <c r="E97" s="34"/>
    </row>
    <row r="98" spans="3:5" s="33" customFormat="1">
      <c r="C98" s="34"/>
      <c r="D98" s="34"/>
      <c r="E98" s="34"/>
    </row>
    <row r="99" spans="3:5" s="33" customFormat="1">
      <c r="C99" s="34"/>
      <c r="D99" s="34"/>
      <c r="E99" s="34"/>
    </row>
    <row r="100" spans="3:5" s="33" customFormat="1">
      <c r="C100" s="34"/>
      <c r="D100" s="34"/>
      <c r="E100" s="34"/>
    </row>
    <row r="101" spans="3:5" s="33" customFormat="1">
      <c r="C101" s="34"/>
      <c r="D101" s="34"/>
      <c r="E101" s="34"/>
    </row>
    <row r="102" spans="3:5" s="33" customFormat="1">
      <c r="C102" s="34"/>
      <c r="D102" s="34"/>
      <c r="E102" s="34"/>
    </row>
    <row r="103" spans="3:5" s="33" customFormat="1">
      <c r="C103" s="34"/>
      <c r="D103" s="34"/>
      <c r="E103" s="34"/>
    </row>
    <row r="104" spans="3:5" s="33" customFormat="1">
      <c r="C104" s="34"/>
      <c r="D104" s="34"/>
      <c r="E104" s="34"/>
    </row>
    <row r="105" spans="3:5" s="33" customFormat="1">
      <c r="C105" s="34"/>
      <c r="D105" s="34"/>
      <c r="E105" s="34"/>
    </row>
    <row r="106" spans="3:5" s="33" customFormat="1">
      <c r="C106" s="34"/>
      <c r="D106" s="34"/>
      <c r="E106" s="34"/>
    </row>
    <row r="107" spans="3:5" s="33" customFormat="1">
      <c r="C107" s="34"/>
      <c r="D107" s="34"/>
      <c r="E107" s="34"/>
    </row>
    <row r="108" spans="3:5" s="33" customFormat="1">
      <c r="C108" s="34"/>
      <c r="D108" s="34"/>
      <c r="E108" s="34"/>
    </row>
    <row r="109" spans="3:5" s="33" customFormat="1">
      <c r="C109" s="34"/>
      <c r="D109" s="34"/>
      <c r="E109" s="34"/>
    </row>
    <row r="110" spans="3:5" s="33" customFormat="1">
      <c r="C110" s="34"/>
      <c r="D110" s="34"/>
      <c r="E110" s="34"/>
    </row>
    <row r="111" spans="3:5" s="33" customFormat="1">
      <c r="C111" s="34"/>
      <c r="D111" s="34"/>
      <c r="E111" s="34"/>
    </row>
    <row r="112" spans="3:5" s="33" customFormat="1">
      <c r="C112" s="34"/>
      <c r="D112" s="34"/>
      <c r="E112" s="34"/>
    </row>
    <row r="113" spans="3:5" s="33" customFormat="1">
      <c r="C113" s="34"/>
      <c r="D113" s="34"/>
      <c r="E113" s="34"/>
    </row>
    <row r="114" spans="3:5" s="33" customFormat="1">
      <c r="C114" s="34"/>
      <c r="D114" s="34"/>
      <c r="E114" s="34"/>
    </row>
    <row r="115" spans="3:5" s="33" customFormat="1">
      <c r="C115" s="34"/>
      <c r="D115" s="34"/>
      <c r="E115" s="34"/>
    </row>
    <row r="116" spans="3:5" s="33" customFormat="1">
      <c r="C116" s="34"/>
      <c r="D116" s="34"/>
      <c r="E116" s="34"/>
    </row>
    <row r="117" spans="3:5" s="33" customFormat="1">
      <c r="C117" s="34"/>
      <c r="D117" s="34"/>
      <c r="E117" s="34"/>
    </row>
    <row r="118" spans="3:5" s="33" customFormat="1">
      <c r="C118" s="34"/>
      <c r="D118" s="34"/>
      <c r="E118" s="34"/>
    </row>
    <row r="119" spans="3:5" s="33" customFormat="1">
      <c r="C119" s="34"/>
      <c r="D119" s="34"/>
      <c r="E119" s="34"/>
    </row>
    <row r="120" spans="3:5" s="33" customFormat="1">
      <c r="C120" s="34"/>
      <c r="D120" s="34"/>
      <c r="E120" s="34"/>
    </row>
    <row r="121" spans="3:5" s="33" customFormat="1">
      <c r="C121" s="34"/>
      <c r="D121" s="34"/>
      <c r="E121" s="34"/>
    </row>
    <row r="122" spans="3:5" s="33" customFormat="1">
      <c r="C122" s="34"/>
      <c r="D122" s="34"/>
      <c r="E122" s="34"/>
    </row>
    <row r="123" spans="3:5" s="33" customFormat="1">
      <c r="C123" s="34"/>
      <c r="D123" s="34"/>
      <c r="E123" s="34"/>
    </row>
    <row r="124" spans="3:5" s="33" customFormat="1">
      <c r="C124" s="34"/>
      <c r="D124" s="34"/>
      <c r="E124" s="34"/>
    </row>
    <row r="125" spans="3:5" s="33" customFormat="1">
      <c r="C125" s="34"/>
      <c r="D125" s="34"/>
      <c r="E125" s="34"/>
    </row>
    <row r="126" spans="3:5" s="33" customFormat="1">
      <c r="C126" s="34"/>
      <c r="D126" s="34"/>
      <c r="E126" s="34"/>
    </row>
    <row r="127" spans="3:5" s="33" customFormat="1">
      <c r="C127" s="34"/>
      <c r="D127" s="34"/>
      <c r="E127" s="34"/>
    </row>
    <row r="128" spans="3:5" s="33" customFormat="1">
      <c r="C128" s="34"/>
      <c r="D128" s="34"/>
      <c r="E128" s="34"/>
    </row>
    <row r="129" spans="3:5" s="33" customFormat="1">
      <c r="C129" s="34"/>
      <c r="D129" s="34"/>
      <c r="E129" s="34"/>
    </row>
    <row r="130" spans="3:5" s="33" customFormat="1">
      <c r="C130" s="34"/>
      <c r="D130" s="34"/>
      <c r="E130" s="34"/>
    </row>
    <row r="131" spans="3:5" s="33" customFormat="1">
      <c r="C131" s="34"/>
      <c r="D131" s="34"/>
      <c r="E131" s="34"/>
    </row>
    <row r="132" spans="3:5" s="33" customFormat="1">
      <c r="C132" s="34"/>
      <c r="D132" s="34"/>
      <c r="E132" s="34"/>
    </row>
    <row r="133" spans="3:5" s="33" customFormat="1">
      <c r="C133" s="34"/>
      <c r="D133" s="34"/>
      <c r="E133" s="34"/>
    </row>
    <row r="134" spans="3:5" s="33" customFormat="1">
      <c r="C134" s="34"/>
      <c r="D134" s="34"/>
      <c r="E134" s="34"/>
    </row>
    <row r="135" spans="3:5" s="33" customFormat="1">
      <c r="C135" s="34"/>
      <c r="D135" s="34"/>
      <c r="E135" s="34"/>
    </row>
    <row r="136" spans="3:5" s="33" customFormat="1">
      <c r="C136" s="34"/>
      <c r="D136" s="34"/>
      <c r="E136" s="34"/>
    </row>
    <row r="137" spans="3:5" s="33" customFormat="1">
      <c r="C137" s="34"/>
      <c r="D137" s="34"/>
      <c r="E137" s="34"/>
    </row>
    <row r="138" spans="3:5" s="33" customFormat="1">
      <c r="C138" s="34"/>
      <c r="D138" s="34"/>
      <c r="E138" s="34"/>
    </row>
    <row r="139" spans="3:5" s="33" customFormat="1">
      <c r="C139" s="34"/>
      <c r="D139" s="34"/>
      <c r="E139" s="34"/>
    </row>
    <row r="140" spans="3:5" s="33" customFormat="1">
      <c r="C140" s="34"/>
      <c r="D140" s="34"/>
      <c r="E140" s="34"/>
    </row>
    <row r="141" spans="3:5" s="33" customFormat="1">
      <c r="C141" s="34"/>
      <c r="D141" s="34"/>
      <c r="E141" s="34"/>
    </row>
    <row r="142" spans="3:5" s="33" customFormat="1">
      <c r="C142" s="34"/>
      <c r="D142" s="34"/>
      <c r="E142" s="34"/>
    </row>
    <row r="143" spans="3:5" s="33" customFormat="1">
      <c r="C143" s="34"/>
      <c r="D143" s="34"/>
      <c r="E143" s="34"/>
    </row>
    <row r="144" spans="3:5" s="33" customFormat="1">
      <c r="C144" s="34"/>
      <c r="D144" s="34"/>
      <c r="E144" s="34"/>
    </row>
    <row r="145" spans="3:5" s="33" customFormat="1">
      <c r="C145" s="34"/>
      <c r="D145" s="34"/>
      <c r="E145" s="34"/>
    </row>
    <row r="146" spans="3:5" s="33" customFormat="1">
      <c r="C146" s="34"/>
      <c r="D146" s="34"/>
      <c r="E146" s="34"/>
    </row>
    <row r="147" spans="3:5" s="33" customFormat="1">
      <c r="C147" s="34"/>
      <c r="D147" s="34"/>
      <c r="E147" s="34"/>
    </row>
    <row r="148" spans="3:5" s="33" customFormat="1">
      <c r="C148" s="34"/>
      <c r="D148" s="34"/>
      <c r="E148" s="34"/>
    </row>
    <row r="149" spans="3:5" s="33" customFormat="1">
      <c r="C149" s="34"/>
      <c r="D149" s="34"/>
      <c r="E149" s="34"/>
    </row>
    <row r="150" spans="3:5" s="33" customFormat="1">
      <c r="C150" s="34"/>
      <c r="D150" s="34"/>
      <c r="E150" s="34"/>
    </row>
    <row r="151" spans="3:5" s="33" customFormat="1">
      <c r="C151" s="34"/>
      <c r="D151" s="34"/>
      <c r="E151" s="34"/>
    </row>
    <row r="152" spans="3:5" s="33" customFormat="1">
      <c r="C152" s="34"/>
      <c r="D152" s="34"/>
      <c r="E152" s="34"/>
    </row>
    <row r="153" spans="3:5" s="33" customFormat="1">
      <c r="C153" s="34"/>
      <c r="D153" s="34"/>
      <c r="E153" s="34"/>
    </row>
    <row r="154" spans="3:5" s="33" customFormat="1">
      <c r="C154" s="34"/>
      <c r="D154" s="34"/>
      <c r="E154" s="34"/>
    </row>
    <row r="155" spans="3:5" s="33" customFormat="1">
      <c r="C155" s="34"/>
      <c r="D155" s="34"/>
      <c r="E155" s="34"/>
    </row>
    <row r="156" spans="3:5" s="33" customFormat="1">
      <c r="C156" s="34"/>
      <c r="D156" s="34"/>
      <c r="E156" s="34"/>
    </row>
    <row r="157" spans="3:5" s="33" customFormat="1">
      <c r="C157" s="34"/>
      <c r="D157" s="34"/>
      <c r="E157" s="34"/>
    </row>
    <row r="158" spans="3:5" s="33" customFormat="1">
      <c r="C158" s="34"/>
      <c r="D158" s="34"/>
      <c r="E158" s="34"/>
    </row>
    <row r="159" spans="3:5" s="33" customFormat="1">
      <c r="C159" s="34"/>
      <c r="D159" s="34"/>
      <c r="E159" s="34"/>
    </row>
    <row r="160" spans="3:5" s="33" customFormat="1">
      <c r="C160" s="34"/>
      <c r="D160" s="34"/>
      <c r="E160" s="34"/>
    </row>
    <row r="161" spans="3:5" s="33" customFormat="1">
      <c r="C161" s="34"/>
      <c r="D161" s="34"/>
      <c r="E161" s="34"/>
    </row>
    <row r="162" spans="3:5" s="33" customFormat="1">
      <c r="C162" s="34"/>
      <c r="D162" s="34"/>
      <c r="E162" s="34"/>
    </row>
    <row r="163" spans="3:5" s="33" customFormat="1">
      <c r="C163" s="34"/>
      <c r="D163" s="34"/>
      <c r="E163" s="34"/>
    </row>
    <row r="164" spans="3:5" s="33" customFormat="1">
      <c r="C164" s="34"/>
      <c r="D164" s="34"/>
      <c r="E164" s="34"/>
    </row>
    <row r="165" spans="3:5" s="33" customFormat="1">
      <c r="C165" s="34"/>
      <c r="D165" s="34"/>
      <c r="E165" s="34"/>
    </row>
    <row r="166" spans="3:5" s="33" customFormat="1">
      <c r="C166" s="34"/>
      <c r="D166" s="34"/>
      <c r="E166" s="34"/>
    </row>
    <row r="167" spans="3:5" s="33" customFormat="1">
      <c r="C167" s="34"/>
      <c r="D167" s="34"/>
      <c r="E167" s="34"/>
    </row>
    <row r="168" spans="3:5" s="33" customFormat="1">
      <c r="C168" s="34"/>
      <c r="D168" s="34"/>
      <c r="E168" s="34"/>
    </row>
    <row r="169" spans="3:5" s="33" customFormat="1">
      <c r="C169" s="34"/>
      <c r="D169" s="34"/>
      <c r="E169" s="34"/>
    </row>
    <row r="170" spans="3:5" s="33" customFormat="1">
      <c r="C170" s="34"/>
      <c r="D170" s="34"/>
      <c r="E170" s="34"/>
    </row>
    <row r="171" spans="3:5" s="33" customFormat="1">
      <c r="C171" s="34"/>
      <c r="D171" s="34"/>
      <c r="E171" s="34"/>
    </row>
    <row r="172" spans="3:5" s="33" customFormat="1">
      <c r="C172" s="34"/>
      <c r="D172" s="34"/>
      <c r="E172" s="34"/>
    </row>
    <row r="173" spans="3:5" s="33" customFormat="1">
      <c r="C173" s="34"/>
      <c r="D173" s="34"/>
      <c r="E173" s="34"/>
    </row>
    <row r="174" spans="3:5" s="33" customFormat="1">
      <c r="C174" s="34"/>
      <c r="D174" s="34"/>
      <c r="E174" s="34"/>
    </row>
    <row r="175" spans="3:5" s="33" customFormat="1">
      <c r="C175" s="34"/>
      <c r="D175" s="34"/>
      <c r="E175" s="34"/>
    </row>
    <row r="176" spans="3:5" s="33" customFormat="1">
      <c r="C176" s="34"/>
      <c r="D176" s="34"/>
      <c r="E176" s="34"/>
    </row>
    <row r="177" spans="3:5" s="33" customFormat="1">
      <c r="C177" s="34"/>
      <c r="D177" s="34"/>
      <c r="E177" s="34"/>
    </row>
    <row r="178" spans="3:5" s="33" customFormat="1">
      <c r="C178" s="34"/>
      <c r="D178" s="34"/>
      <c r="E178" s="34"/>
    </row>
    <row r="179" spans="3:5" s="33" customFormat="1">
      <c r="C179" s="34"/>
      <c r="D179" s="34"/>
      <c r="E179" s="34"/>
    </row>
    <row r="180" spans="3:5" s="33" customFormat="1">
      <c r="C180" s="34"/>
      <c r="D180" s="34"/>
      <c r="E180" s="34"/>
    </row>
    <row r="181" spans="3:5" s="33" customFormat="1">
      <c r="C181" s="34"/>
      <c r="D181" s="34"/>
      <c r="E181" s="34"/>
    </row>
    <row r="182" spans="3:5" s="33" customFormat="1">
      <c r="C182" s="34"/>
      <c r="D182" s="34"/>
      <c r="E182" s="34"/>
    </row>
    <row r="183" spans="3:5" s="33" customFormat="1">
      <c r="C183" s="34"/>
      <c r="D183" s="34"/>
      <c r="E183" s="34"/>
    </row>
    <row r="184" spans="3:5" s="33" customFormat="1">
      <c r="C184" s="34"/>
      <c r="D184" s="34"/>
      <c r="E184" s="34"/>
    </row>
    <row r="185" spans="3:5" s="33" customFormat="1">
      <c r="C185" s="34"/>
      <c r="D185" s="34"/>
      <c r="E185" s="34"/>
    </row>
    <row r="186" spans="3:5" s="33" customFormat="1">
      <c r="C186" s="34"/>
      <c r="D186" s="34"/>
      <c r="E186" s="34"/>
    </row>
    <row r="187" spans="3:5" s="33" customFormat="1">
      <c r="C187" s="34"/>
      <c r="D187" s="34"/>
      <c r="E187" s="34"/>
    </row>
    <row r="188" spans="3:5" s="33" customFormat="1">
      <c r="C188" s="34"/>
      <c r="D188" s="34"/>
      <c r="E188" s="34"/>
    </row>
    <row r="189" spans="3:5" s="33" customFormat="1">
      <c r="C189" s="34"/>
      <c r="D189" s="34"/>
      <c r="E189" s="34"/>
    </row>
    <row r="190" spans="3:5" s="33" customFormat="1">
      <c r="C190" s="34"/>
      <c r="D190" s="34"/>
      <c r="E190" s="34"/>
    </row>
    <row r="191" spans="3:5" s="33" customFormat="1">
      <c r="C191" s="34"/>
      <c r="D191" s="34"/>
      <c r="E191" s="34"/>
    </row>
    <row r="192" spans="3:5" s="33" customFormat="1">
      <c r="C192" s="34"/>
      <c r="D192" s="34"/>
      <c r="E192" s="34"/>
    </row>
    <row r="193" spans="3:5" s="33" customFormat="1">
      <c r="C193" s="34"/>
      <c r="D193" s="34"/>
      <c r="E193" s="34"/>
    </row>
    <row r="194" spans="3:5" s="33" customFormat="1">
      <c r="C194" s="34"/>
      <c r="D194" s="34"/>
      <c r="E194" s="34"/>
    </row>
    <row r="195" spans="3:5" s="33" customFormat="1">
      <c r="C195" s="34"/>
      <c r="D195" s="34"/>
      <c r="E195" s="34"/>
    </row>
    <row r="196" spans="3:5" s="33" customFormat="1">
      <c r="C196" s="34"/>
      <c r="D196" s="34"/>
      <c r="E196" s="34"/>
    </row>
    <row r="197" spans="3:5" s="33" customFormat="1">
      <c r="C197" s="34"/>
      <c r="D197" s="34"/>
      <c r="E197" s="34"/>
    </row>
    <row r="198" spans="3:5" s="33" customFormat="1">
      <c r="C198" s="34"/>
      <c r="D198" s="34"/>
      <c r="E198" s="34"/>
    </row>
    <row r="199" spans="3:5" s="33" customFormat="1">
      <c r="C199" s="34"/>
      <c r="D199" s="34"/>
      <c r="E199" s="34"/>
    </row>
    <row r="200" spans="3:5" s="33" customFormat="1">
      <c r="C200" s="34"/>
      <c r="D200" s="34"/>
      <c r="E200" s="34"/>
    </row>
    <row r="201" spans="3:5" s="33" customFormat="1">
      <c r="C201" s="34"/>
      <c r="D201" s="34"/>
      <c r="E201" s="34"/>
    </row>
    <row r="202" spans="3:5" s="33" customFormat="1">
      <c r="C202" s="34"/>
      <c r="D202" s="34"/>
      <c r="E202" s="34"/>
    </row>
    <row r="203" spans="3:5" s="33" customFormat="1">
      <c r="C203" s="34"/>
      <c r="D203" s="34"/>
      <c r="E203" s="34"/>
    </row>
    <row r="204" spans="3:5" s="33" customFormat="1">
      <c r="C204" s="34"/>
      <c r="D204" s="34"/>
      <c r="E204" s="34"/>
    </row>
    <row r="205" spans="3:5" s="33" customFormat="1">
      <c r="C205" s="34"/>
      <c r="D205" s="34"/>
      <c r="E205" s="34"/>
    </row>
    <row r="206" spans="3:5" s="33" customFormat="1">
      <c r="C206" s="34"/>
      <c r="D206" s="34"/>
      <c r="E206" s="34"/>
    </row>
    <row r="207" spans="3:5" s="33" customFormat="1">
      <c r="C207" s="34"/>
      <c r="D207" s="34"/>
      <c r="E207" s="34"/>
    </row>
    <row r="208" spans="3:5" s="33" customFormat="1">
      <c r="C208" s="34"/>
      <c r="D208" s="34"/>
      <c r="E208" s="34"/>
    </row>
    <row r="209" spans="3:5" s="33" customFormat="1">
      <c r="C209" s="34"/>
      <c r="D209" s="34"/>
      <c r="E209" s="34"/>
    </row>
    <row r="210" spans="3:5" s="33" customFormat="1">
      <c r="C210" s="34"/>
      <c r="D210" s="34"/>
      <c r="E210" s="34"/>
    </row>
    <row r="211" spans="3:5" s="33" customFormat="1">
      <c r="C211" s="34"/>
      <c r="D211" s="34"/>
      <c r="E211" s="34"/>
    </row>
    <row r="212" spans="3:5" s="33" customFormat="1">
      <c r="C212" s="34"/>
      <c r="D212" s="34"/>
      <c r="E212" s="34"/>
    </row>
    <row r="213" spans="3:5" s="33" customFormat="1">
      <c r="C213" s="34"/>
      <c r="D213" s="34"/>
      <c r="E213" s="34"/>
    </row>
    <row r="214" spans="3:5" s="33" customFormat="1">
      <c r="C214" s="34"/>
      <c r="D214" s="34"/>
      <c r="E214" s="34"/>
    </row>
    <row r="215" spans="3:5" s="33" customFormat="1">
      <c r="C215" s="34"/>
      <c r="D215" s="34"/>
      <c r="E215" s="34"/>
    </row>
    <row r="216" spans="3:5" s="33" customFormat="1">
      <c r="C216" s="34"/>
      <c r="D216" s="34"/>
      <c r="E216" s="34"/>
    </row>
    <row r="217" spans="3:5" s="33" customFormat="1">
      <c r="C217" s="34"/>
      <c r="D217" s="34"/>
      <c r="E217" s="34"/>
    </row>
    <row r="218" spans="3:5" s="33" customFormat="1">
      <c r="C218" s="34"/>
      <c r="D218" s="34"/>
      <c r="E218" s="34"/>
    </row>
    <row r="219" spans="3:5" s="33" customFormat="1">
      <c r="C219" s="34"/>
      <c r="D219" s="34"/>
      <c r="E219" s="34"/>
    </row>
    <row r="220" spans="3:5" s="33" customFormat="1">
      <c r="C220" s="34"/>
      <c r="D220" s="34"/>
      <c r="E220" s="34"/>
    </row>
    <row r="221" spans="3:5" s="33" customFormat="1">
      <c r="C221" s="34"/>
      <c r="D221" s="34"/>
      <c r="E221" s="34"/>
    </row>
    <row r="222" spans="3:5" s="33" customFormat="1">
      <c r="C222" s="34"/>
      <c r="D222" s="34"/>
      <c r="E222" s="34"/>
    </row>
    <row r="223" spans="3:5" s="33" customFormat="1">
      <c r="C223" s="34"/>
      <c r="D223" s="34"/>
      <c r="E223" s="34"/>
    </row>
    <row r="224" spans="3:5" s="33" customFormat="1">
      <c r="C224" s="34"/>
      <c r="D224" s="34"/>
      <c r="E224" s="34"/>
    </row>
    <row r="225" spans="3:5" s="33" customFormat="1">
      <c r="C225" s="34"/>
      <c r="D225" s="34"/>
      <c r="E225" s="34"/>
    </row>
    <row r="226" spans="3:5" s="33" customFormat="1">
      <c r="C226" s="34"/>
      <c r="D226" s="34"/>
      <c r="E226" s="34"/>
    </row>
    <row r="227" spans="3:5" s="33" customFormat="1">
      <c r="C227" s="34"/>
      <c r="D227" s="34"/>
      <c r="E227" s="34"/>
    </row>
    <row r="228" spans="3:5" s="33" customFormat="1">
      <c r="C228" s="34"/>
      <c r="D228" s="34"/>
      <c r="E228" s="34"/>
    </row>
    <row r="229" spans="3:5" s="33" customFormat="1">
      <c r="C229" s="34"/>
      <c r="D229" s="34"/>
      <c r="E229" s="34"/>
    </row>
    <row r="230" spans="3:5" s="33" customFormat="1">
      <c r="C230" s="34"/>
      <c r="D230" s="34"/>
      <c r="E230" s="34"/>
    </row>
    <row r="231" spans="3:5" s="33" customFormat="1">
      <c r="C231" s="34"/>
      <c r="D231" s="34"/>
      <c r="E231" s="34"/>
    </row>
    <row r="232" spans="3:5" s="33" customFormat="1">
      <c r="C232" s="34"/>
      <c r="D232" s="34"/>
      <c r="E232" s="34"/>
    </row>
    <row r="233" spans="3:5" s="33" customFormat="1">
      <c r="C233" s="34"/>
      <c r="D233" s="34"/>
      <c r="E233" s="34"/>
    </row>
    <row r="234" spans="3:5" s="33" customFormat="1">
      <c r="C234" s="34"/>
      <c r="D234" s="34"/>
      <c r="E234" s="34"/>
    </row>
    <row r="235" spans="3:5" s="33" customFormat="1">
      <c r="C235" s="34"/>
      <c r="D235" s="34"/>
      <c r="E235" s="34"/>
    </row>
    <row r="236" spans="3:5" s="33" customFormat="1">
      <c r="C236" s="34"/>
      <c r="D236" s="34"/>
      <c r="E236" s="34"/>
    </row>
    <row r="237" spans="3:5" s="33" customFormat="1">
      <c r="C237" s="34"/>
      <c r="D237" s="34"/>
      <c r="E237" s="34"/>
    </row>
    <row r="238" spans="3:5" s="33" customFormat="1">
      <c r="C238" s="34"/>
      <c r="D238" s="34"/>
      <c r="E238" s="34"/>
    </row>
    <row r="239" spans="3:5" s="33" customFormat="1">
      <c r="C239" s="34"/>
      <c r="D239" s="34"/>
      <c r="E239" s="34"/>
    </row>
    <row r="240" spans="3:5" s="33" customFormat="1">
      <c r="C240" s="34"/>
      <c r="D240" s="34"/>
      <c r="E240" s="34"/>
    </row>
    <row r="241" spans="3:5" s="33" customFormat="1">
      <c r="C241" s="34"/>
      <c r="D241" s="34"/>
      <c r="E241" s="34"/>
    </row>
    <row r="242" spans="3:5" s="33" customFormat="1">
      <c r="C242" s="34"/>
      <c r="D242" s="34"/>
      <c r="E242" s="34"/>
    </row>
    <row r="243" spans="3:5" s="33" customFormat="1">
      <c r="C243" s="34"/>
      <c r="D243" s="34"/>
      <c r="E243" s="34"/>
    </row>
    <row r="244" spans="3:5" s="33" customFormat="1">
      <c r="C244" s="34"/>
      <c r="D244" s="34"/>
      <c r="E244" s="34"/>
    </row>
    <row r="245" spans="3:5" s="33" customFormat="1">
      <c r="C245" s="34"/>
      <c r="D245" s="34"/>
      <c r="E245" s="34"/>
    </row>
    <row r="246" spans="3:5" s="33" customFormat="1">
      <c r="C246" s="34"/>
      <c r="D246" s="34"/>
      <c r="E246" s="34"/>
    </row>
    <row r="247" spans="3:5" s="33" customFormat="1">
      <c r="C247" s="34"/>
      <c r="D247" s="34"/>
      <c r="E247" s="34"/>
    </row>
    <row r="248" spans="3:5" s="33" customFormat="1">
      <c r="C248" s="34"/>
      <c r="D248" s="34"/>
      <c r="E248" s="34"/>
    </row>
    <row r="249" spans="3:5" s="33" customFormat="1">
      <c r="C249" s="34"/>
      <c r="D249" s="34"/>
      <c r="E249" s="34"/>
    </row>
    <row r="250" spans="3:5" s="33" customFormat="1">
      <c r="C250" s="34"/>
      <c r="D250" s="34"/>
      <c r="E250" s="34"/>
    </row>
    <row r="251" spans="3:5" s="33" customFormat="1">
      <c r="C251" s="34"/>
      <c r="D251" s="34"/>
      <c r="E251" s="34"/>
    </row>
    <row r="252" spans="3:5" s="33" customFormat="1">
      <c r="C252" s="34"/>
      <c r="D252" s="34"/>
      <c r="E252" s="34"/>
    </row>
    <row r="253" spans="3:5" s="33" customFormat="1">
      <c r="C253" s="34"/>
      <c r="D253" s="34"/>
      <c r="E253" s="34"/>
    </row>
    <row r="254" spans="3:5" s="33" customFormat="1">
      <c r="C254" s="34"/>
      <c r="D254" s="34"/>
      <c r="E254" s="34"/>
    </row>
    <row r="255" spans="3:5" s="33" customFormat="1">
      <c r="C255" s="34"/>
      <c r="D255" s="34"/>
      <c r="E255" s="34"/>
    </row>
    <row r="256" spans="3:5" s="33" customFormat="1">
      <c r="C256" s="34"/>
      <c r="D256" s="34"/>
      <c r="E256" s="34"/>
    </row>
    <row r="257" spans="3:5" s="33" customFormat="1">
      <c r="C257" s="34"/>
      <c r="D257" s="34"/>
      <c r="E257" s="34"/>
    </row>
    <row r="258" spans="3:5" s="33" customFormat="1">
      <c r="C258" s="34"/>
      <c r="D258" s="34"/>
      <c r="E258" s="34"/>
    </row>
    <row r="259" spans="3:5" s="33" customFormat="1">
      <c r="C259" s="34"/>
      <c r="D259" s="34"/>
      <c r="E259" s="34"/>
    </row>
    <row r="260" spans="3:5" s="33" customFormat="1">
      <c r="C260" s="34"/>
      <c r="D260" s="34"/>
      <c r="E260" s="34"/>
    </row>
    <row r="261" spans="3:5" s="33" customFormat="1">
      <c r="C261" s="34"/>
      <c r="D261" s="34"/>
      <c r="E261" s="34"/>
    </row>
    <row r="262" spans="3:5" s="33" customFormat="1">
      <c r="C262" s="34"/>
      <c r="D262" s="34"/>
      <c r="E262" s="34"/>
    </row>
    <row r="263" spans="3:5" s="33" customFormat="1">
      <c r="C263" s="34"/>
      <c r="D263" s="34"/>
      <c r="E263" s="34"/>
    </row>
    <row r="264" spans="3:5" s="33" customFormat="1">
      <c r="C264" s="34"/>
      <c r="D264" s="34"/>
      <c r="E264" s="34"/>
    </row>
    <row r="265" spans="3:5" s="33" customFormat="1">
      <c r="C265" s="34"/>
      <c r="D265" s="34"/>
      <c r="E265" s="34"/>
    </row>
    <row r="266" spans="3:5" s="33" customFormat="1">
      <c r="C266" s="34"/>
      <c r="D266" s="34"/>
      <c r="E266" s="34"/>
    </row>
    <row r="267" spans="3:5" s="33" customFormat="1">
      <c r="C267" s="34"/>
      <c r="D267" s="34"/>
      <c r="E267" s="34"/>
    </row>
    <row r="268" spans="3:5" s="33" customFormat="1">
      <c r="C268" s="34"/>
      <c r="D268" s="34"/>
      <c r="E268" s="34"/>
    </row>
    <row r="269" spans="3:5" s="33" customFormat="1">
      <c r="C269" s="34"/>
      <c r="D269" s="34"/>
      <c r="E269" s="34"/>
    </row>
    <row r="270" spans="3:5" s="33" customFormat="1">
      <c r="C270" s="34"/>
      <c r="D270" s="34"/>
      <c r="E270" s="34"/>
    </row>
    <row r="271" spans="3:5" s="33" customFormat="1">
      <c r="C271" s="34"/>
      <c r="D271" s="34"/>
      <c r="E271" s="34"/>
    </row>
    <row r="272" spans="3:5" s="33" customFormat="1">
      <c r="C272" s="34"/>
      <c r="D272" s="34"/>
      <c r="E272" s="34"/>
    </row>
    <row r="273" spans="3:5" s="33" customFormat="1">
      <c r="C273" s="34"/>
      <c r="D273" s="34"/>
      <c r="E273" s="34"/>
    </row>
    <row r="274" spans="3:5" s="33" customFormat="1">
      <c r="C274" s="34"/>
      <c r="D274" s="34"/>
      <c r="E274" s="34"/>
    </row>
    <row r="275" spans="3:5" s="33" customFormat="1">
      <c r="C275" s="34"/>
      <c r="D275" s="34"/>
      <c r="E275" s="34"/>
    </row>
    <row r="276" spans="3:5" s="33" customFormat="1">
      <c r="C276" s="34"/>
      <c r="D276" s="34"/>
      <c r="E276" s="34"/>
    </row>
    <row r="277" spans="3:5" s="33" customFormat="1">
      <c r="C277" s="34"/>
      <c r="D277" s="34"/>
      <c r="E277" s="34"/>
    </row>
    <row r="278" spans="3:5" s="33" customFormat="1">
      <c r="C278" s="34"/>
      <c r="D278" s="34"/>
      <c r="E278" s="34"/>
    </row>
    <row r="279" spans="3:5" s="33" customFormat="1">
      <c r="C279" s="34"/>
      <c r="D279" s="34"/>
      <c r="E279" s="34"/>
    </row>
    <row r="280" spans="3:5" s="33" customFormat="1">
      <c r="C280" s="34"/>
      <c r="D280" s="34"/>
      <c r="E280" s="34"/>
    </row>
    <row r="281" spans="3:5" s="33" customFormat="1">
      <c r="C281" s="34"/>
      <c r="D281" s="34"/>
      <c r="E281" s="34"/>
    </row>
    <row r="282" spans="3:5" s="33" customFormat="1">
      <c r="C282" s="34"/>
      <c r="D282" s="34"/>
      <c r="E282" s="34"/>
    </row>
    <row r="283" spans="3:5" s="33" customFormat="1">
      <c r="C283" s="34"/>
      <c r="D283" s="34"/>
      <c r="E283" s="34"/>
    </row>
    <row r="284" spans="3:5" s="33" customFormat="1">
      <c r="C284" s="34"/>
      <c r="D284" s="34"/>
      <c r="E284" s="34"/>
    </row>
    <row r="285" spans="3:5" s="33" customFormat="1">
      <c r="C285" s="34"/>
      <c r="D285" s="34"/>
      <c r="E285" s="34"/>
    </row>
    <row r="286" spans="3:5" s="33" customFormat="1">
      <c r="C286" s="34"/>
      <c r="D286" s="34"/>
      <c r="E286" s="34"/>
    </row>
    <row r="287" spans="3:5" s="33" customFormat="1">
      <c r="C287" s="34"/>
      <c r="D287" s="34"/>
      <c r="E287" s="34"/>
    </row>
    <row r="288" spans="3:5" s="33" customFormat="1">
      <c r="C288" s="34"/>
      <c r="D288" s="34"/>
      <c r="E288" s="34"/>
    </row>
    <row r="289" spans="3:5" s="33" customFormat="1">
      <c r="C289" s="34"/>
      <c r="D289" s="34"/>
      <c r="E289" s="34"/>
    </row>
    <row r="290" spans="3:5" s="33" customFormat="1">
      <c r="C290" s="34"/>
      <c r="D290" s="34"/>
      <c r="E290" s="34"/>
    </row>
    <row r="291" spans="3:5" s="33" customFormat="1">
      <c r="C291" s="34"/>
      <c r="D291" s="34"/>
      <c r="E291" s="34"/>
    </row>
    <row r="292" spans="3:5" s="33" customFormat="1">
      <c r="C292" s="34"/>
      <c r="D292" s="34"/>
      <c r="E292" s="34"/>
    </row>
    <row r="293" spans="3:5" s="33" customFormat="1">
      <c r="C293" s="34"/>
      <c r="D293" s="34"/>
      <c r="E293" s="34"/>
    </row>
    <row r="294" spans="3:5" s="33" customFormat="1">
      <c r="C294" s="34"/>
      <c r="D294" s="34"/>
      <c r="E294" s="34"/>
    </row>
    <row r="295" spans="3:5" s="33" customFormat="1">
      <c r="C295" s="34"/>
      <c r="D295" s="34"/>
      <c r="E295" s="34"/>
    </row>
    <row r="296" spans="3:5" s="33" customFormat="1">
      <c r="C296" s="34"/>
      <c r="D296" s="34"/>
      <c r="E296" s="34"/>
    </row>
    <row r="297" spans="3:5" s="33" customFormat="1">
      <c r="C297" s="34"/>
      <c r="D297" s="34"/>
      <c r="E297" s="34"/>
    </row>
    <row r="298" spans="3:5" s="33" customFormat="1">
      <c r="C298" s="34"/>
      <c r="D298" s="34"/>
      <c r="E298" s="34"/>
    </row>
    <row r="299" spans="3:5" s="33" customFormat="1">
      <c r="C299" s="34"/>
      <c r="D299" s="34"/>
      <c r="E299" s="34"/>
    </row>
    <row r="300" spans="3:5" s="33" customFormat="1">
      <c r="C300" s="34"/>
      <c r="D300" s="34"/>
      <c r="E300" s="34"/>
    </row>
    <row r="301" spans="3:5" s="33" customFormat="1">
      <c r="C301" s="34"/>
      <c r="D301" s="34"/>
      <c r="E301" s="34"/>
    </row>
    <row r="302" spans="3:5" s="33" customFormat="1">
      <c r="C302" s="34"/>
      <c r="D302" s="34"/>
      <c r="E302" s="34"/>
    </row>
    <row r="303" spans="3:5" s="33" customFormat="1">
      <c r="C303" s="34"/>
      <c r="D303" s="34"/>
      <c r="E303" s="34"/>
    </row>
    <row r="304" spans="3:5" s="33" customFormat="1">
      <c r="C304" s="34"/>
      <c r="D304" s="34"/>
      <c r="E304" s="34"/>
    </row>
    <row r="305" spans="3:5" s="33" customFormat="1">
      <c r="C305" s="34"/>
      <c r="D305" s="34"/>
      <c r="E305" s="34"/>
    </row>
    <row r="306" spans="3:5" s="33" customFormat="1">
      <c r="C306" s="34"/>
      <c r="D306" s="34"/>
      <c r="E306" s="34"/>
    </row>
    <row r="307" spans="3:5" s="33" customFormat="1">
      <c r="C307" s="34"/>
      <c r="D307" s="34"/>
      <c r="E307" s="34"/>
    </row>
    <row r="308" spans="3:5" s="33" customFormat="1">
      <c r="C308" s="34"/>
      <c r="D308" s="34"/>
      <c r="E308" s="34"/>
    </row>
    <row r="309" spans="3:5" s="33" customFormat="1">
      <c r="C309" s="34"/>
      <c r="D309" s="34"/>
      <c r="E309" s="34"/>
    </row>
    <row r="310" spans="3:5" s="33" customFormat="1">
      <c r="C310" s="34"/>
      <c r="D310" s="34"/>
      <c r="E310" s="34"/>
    </row>
    <row r="311" spans="3:5" s="33" customFormat="1">
      <c r="C311" s="34"/>
      <c r="D311" s="34"/>
      <c r="E311" s="34"/>
    </row>
    <row r="312" spans="3:5" s="33" customFormat="1">
      <c r="C312" s="34"/>
      <c r="D312" s="34"/>
      <c r="E312" s="34"/>
    </row>
    <row r="313" spans="3:5" s="33" customFormat="1">
      <c r="C313" s="34"/>
      <c r="D313" s="34"/>
      <c r="E313" s="34"/>
    </row>
    <row r="314" spans="3:5" s="33" customFormat="1">
      <c r="C314" s="34"/>
      <c r="D314" s="34"/>
      <c r="E314" s="34"/>
    </row>
    <row r="315" spans="3:5" s="33" customFormat="1">
      <c r="C315" s="34"/>
      <c r="D315" s="34"/>
      <c r="E315" s="34"/>
    </row>
    <row r="316" spans="3:5" s="33" customFormat="1">
      <c r="C316" s="34"/>
      <c r="D316" s="34"/>
      <c r="E316" s="34"/>
    </row>
    <row r="317" spans="3:5" s="33" customFormat="1">
      <c r="C317" s="34"/>
      <c r="D317" s="34"/>
      <c r="E317" s="34"/>
    </row>
    <row r="318" spans="3:5" s="33" customFormat="1">
      <c r="C318" s="34"/>
      <c r="D318" s="34"/>
      <c r="E318" s="34"/>
    </row>
    <row r="319" spans="3:5" s="33" customFormat="1">
      <c r="C319" s="34"/>
      <c r="D319" s="34"/>
      <c r="E319" s="34"/>
    </row>
    <row r="320" spans="3:5" s="33" customFormat="1">
      <c r="C320" s="34"/>
      <c r="D320" s="34"/>
      <c r="E320" s="34"/>
    </row>
    <row r="321" spans="3:5" s="33" customFormat="1">
      <c r="C321" s="34"/>
      <c r="D321" s="34"/>
      <c r="E321" s="34"/>
    </row>
    <row r="322" spans="3:5" s="33" customFormat="1">
      <c r="C322" s="34"/>
      <c r="D322" s="34"/>
      <c r="E322" s="34"/>
    </row>
    <row r="323" spans="3:5" s="33" customFormat="1">
      <c r="C323" s="34"/>
      <c r="D323" s="34"/>
      <c r="E323" s="34"/>
    </row>
    <row r="324" spans="3:5" s="33" customFormat="1">
      <c r="C324" s="34"/>
      <c r="D324" s="34"/>
      <c r="E324" s="34"/>
    </row>
  </sheetData>
  <mergeCells count="35">
    <mergeCell ref="A34:B34"/>
    <mergeCell ref="G34:H34"/>
    <mergeCell ref="L17:P17"/>
    <mergeCell ref="C29:K29"/>
    <mergeCell ref="A31:B31"/>
    <mergeCell ref="D31:E31"/>
    <mergeCell ref="G31:H31"/>
    <mergeCell ref="I31:M31"/>
    <mergeCell ref="N31:O31"/>
    <mergeCell ref="I15:K15"/>
    <mergeCell ref="A17:A18"/>
    <mergeCell ref="B17:B18"/>
    <mergeCell ref="C17:C18"/>
    <mergeCell ref="D17:D18"/>
    <mergeCell ref="E17:E18"/>
    <mergeCell ref="F17:K17"/>
    <mergeCell ref="A10:B10"/>
    <mergeCell ref="C10:N10"/>
    <mergeCell ref="A11:B11"/>
    <mergeCell ref="C11:N11"/>
    <mergeCell ref="A13:G13"/>
    <mergeCell ref="K13:M13"/>
    <mergeCell ref="N13:O13"/>
    <mergeCell ref="A7:B7"/>
    <mergeCell ref="C7:N7"/>
    <mergeCell ref="A8:B8"/>
    <mergeCell ref="C8:N8"/>
    <mergeCell ref="A9:B9"/>
    <mergeCell ref="C9:N9"/>
    <mergeCell ref="L1:P1"/>
    <mergeCell ref="D2:H2"/>
    <mergeCell ref="C3:N3"/>
    <mergeCell ref="C4:N4"/>
    <mergeCell ref="A6:B6"/>
    <mergeCell ref="C6:N6"/>
  </mergeCells>
  <pageMargins left="0.78740157480314965" right="0.78740157480314965" top="0.98425196850393704" bottom="0.78740157480314965" header="0.51181102362204722" footer="0.51181102362204722"/>
  <pageSetup paperSize="9" scale="87" fitToHeight="0" orientation="landscape" r:id="rId1"/>
  <headerFooter alignWithMargins="0">
    <oddFooter>&amp;R&amp;P lapa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364"/>
  <sheetViews>
    <sheetView view="pageBreakPreview" topLeftCell="A14" zoomScaleNormal="100" zoomScaleSheetLayoutView="100" workbookViewId="0">
      <selection activeCell="F21" sqref="F21:P67"/>
    </sheetView>
  </sheetViews>
  <sheetFormatPr defaultRowHeight="12.75"/>
  <cols>
    <col min="1" max="1" width="4.140625" style="37" customWidth="1"/>
    <col min="2" max="2" width="10.85546875" style="51" customWidth="1"/>
    <col min="3" max="3" width="40" style="54" customWidth="1"/>
    <col min="4" max="4" width="5.85546875" style="54" bestFit="1" customWidth="1"/>
    <col min="5" max="5" width="7.85546875" style="54" customWidth="1"/>
    <col min="6" max="6" width="5.7109375" style="51" bestFit="1" customWidth="1"/>
    <col min="7" max="7" width="5.7109375" style="37" bestFit="1" customWidth="1"/>
    <col min="8" max="8" width="7.28515625" style="37" customWidth="1"/>
    <col min="9" max="9" width="6.7109375" style="37" bestFit="1" customWidth="1"/>
    <col min="10" max="10" width="7" style="37" bestFit="1" customWidth="1"/>
    <col min="11" max="11" width="7" style="37" customWidth="1"/>
    <col min="12" max="16" width="8.42578125" style="37" customWidth="1"/>
    <col min="17" max="16384" width="9.140625" style="37"/>
  </cols>
  <sheetData>
    <row r="1" spans="1:16" s="33" customFormat="1" ht="18" customHeight="1">
      <c r="C1" s="34"/>
      <c r="D1" s="34"/>
      <c r="E1" s="34"/>
      <c r="L1" s="710" t="s">
        <v>68</v>
      </c>
      <c r="M1" s="710"/>
      <c r="N1" s="710"/>
      <c r="O1" s="710"/>
      <c r="P1" s="710"/>
    </row>
    <row r="2" spans="1:16" s="33" customFormat="1" ht="12.75" customHeight="1">
      <c r="C2" s="34"/>
      <c r="D2" s="711" t="s">
        <v>40</v>
      </c>
      <c r="E2" s="711"/>
      <c r="F2" s="711"/>
      <c r="G2" s="711"/>
      <c r="H2" s="711"/>
      <c r="I2" s="35" t="s">
        <v>398</v>
      </c>
    </row>
    <row r="3" spans="1:16" s="33" customFormat="1" ht="12.75" customHeight="1">
      <c r="C3" s="712" t="s">
        <v>399</v>
      </c>
      <c r="D3" s="712"/>
      <c r="E3" s="712"/>
      <c r="F3" s="712"/>
      <c r="G3" s="712"/>
      <c r="H3" s="712"/>
      <c r="I3" s="712"/>
      <c r="J3" s="712"/>
      <c r="K3" s="712"/>
      <c r="L3" s="712"/>
      <c r="M3" s="712"/>
      <c r="N3" s="712"/>
    </row>
    <row r="4" spans="1:16" s="33" customFormat="1" ht="12.75" customHeight="1">
      <c r="C4" s="713" t="s">
        <v>18</v>
      </c>
      <c r="D4" s="713"/>
      <c r="E4" s="713"/>
      <c r="F4" s="713"/>
      <c r="G4" s="713"/>
      <c r="H4" s="713"/>
      <c r="I4" s="713"/>
      <c r="J4" s="713"/>
      <c r="K4" s="713"/>
      <c r="L4" s="713"/>
      <c r="M4" s="713"/>
      <c r="N4" s="713"/>
    </row>
    <row r="5" spans="1:16" s="33" customFormat="1" ht="12.75" customHeight="1"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</row>
    <row r="6" spans="1:16" s="33" customFormat="1" ht="24" customHeight="1">
      <c r="A6" s="714" t="s">
        <v>3</v>
      </c>
      <c r="B6" s="714"/>
      <c r="C6" s="715" t="str">
        <f>PBK!C26</f>
        <v>1. KĀRTA KATLU MĀJAS PĀRBŪVE PAR SOCIĀLĀS APRŪPES CENTRU UN KATLA MĀJAS NOVIETOŠANA</v>
      </c>
      <c r="D6" s="715"/>
      <c r="E6" s="715"/>
      <c r="F6" s="715"/>
      <c r="G6" s="715"/>
      <c r="H6" s="715"/>
      <c r="I6" s="715"/>
      <c r="J6" s="715"/>
      <c r="K6" s="715"/>
      <c r="L6" s="715"/>
      <c r="M6" s="715"/>
      <c r="N6" s="715"/>
    </row>
    <row r="7" spans="1:16" s="33" customFormat="1" ht="12.75" customHeight="1">
      <c r="A7" s="714" t="s">
        <v>4</v>
      </c>
      <c r="B7" s="714"/>
      <c r="C7" s="715" t="str">
        <f>PBK!C16</f>
        <v>1. KĀRTA KATLU MĀJAS PĀRBŪVE PAR SOCIĀLĀS APRŪPES CENTRU UN KATLA MĀJAS NOVIETOŠANA</v>
      </c>
      <c r="D7" s="715"/>
      <c r="E7" s="715"/>
      <c r="F7" s="715"/>
      <c r="G7" s="715"/>
      <c r="H7" s="715"/>
      <c r="I7" s="715"/>
      <c r="J7" s="715"/>
      <c r="K7" s="715"/>
      <c r="L7" s="715"/>
      <c r="M7" s="715"/>
      <c r="N7" s="715"/>
    </row>
    <row r="8" spans="1:16" s="33" customFormat="1" ht="12.75" customHeight="1">
      <c r="A8" s="714" t="s">
        <v>5</v>
      </c>
      <c r="B8" s="714"/>
      <c r="C8" s="715" t="str">
        <f>PBK!C17</f>
        <v>SIGULDAS IELA 7A, MORE, MORES PAGASTS, SIGULDAS NOVADS</v>
      </c>
      <c r="D8" s="715"/>
      <c r="E8" s="715"/>
      <c r="F8" s="715"/>
      <c r="G8" s="715"/>
      <c r="H8" s="715"/>
      <c r="I8" s="715"/>
      <c r="J8" s="715"/>
      <c r="K8" s="715"/>
      <c r="L8" s="715"/>
      <c r="M8" s="715"/>
      <c r="N8" s="715"/>
    </row>
    <row r="9" spans="1:16" s="33" customFormat="1">
      <c r="A9" s="714" t="s">
        <v>47</v>
      </c>
      <c r="B9" s="714"/>
      <c r="C9" s="715" t="str">
        <f>PBK!C18</f>
        <v>SIGULDAS NOVADA PAŠVALDĪBA</v>
      </c>
      <c r="D9" s="715"/>
      <c r="E9" s="715"/>
      <c r="F9" s="715"/>
      <c r="G9" s="715"/>
      <c r="H9" s="715"/>
      <c r="I9" s="715"/>
      <c r="J9" s="715"/>
      <c r="K9" s="715"/>
      <c r="L9" s="715"/>
      <c r="M9" s="715"/>
      <c r="N9" s="715"/>
    </row>
    <row r="10" spans="1:16" s="33" customFormat="1">
      <c r="A10" s="714" t="s">
        <v>6</v>
      </c>
      <c r="B10" s="714"/>
      <c r="C10" s="715">
        <f>PBK!C19</f>
        <v>0</v>
      </c>
      <c r="D10" s="715"/>
      <c r="E10" s="715"/>
      <c r="F10" s="715"/>
      <c r="G10" s="715"/>
      <c r="H10" s="715"/>
      <c r="I10" s="715"/>
      <c r="J10" s="715"/>
      <c r="K10" s="715"/>
      <c r="L10" s="715"/>
      <c r="M10" s="715"/>
      <c r="N10" s="715"/>
    </row>
    <row r="11" spans="1:16" s="33" customFormat="1">
      <c r="A11" s="714" t="s">
        <v>41</v>
      </c>
      <c r="B11" s="714"/>
      <c r="C11" s="715">
        <f>PBK!C20</f>
        <v>0</v>
      </c>
      <c r="D11" s="715"/>
      <c r="E11" s="715"/>
      <c r="F11" s="715"/>
      <c r="G11" s="715"/>
      <c r="H11" s="715"/>
      <c r="I11" s="715"/>
      <c r="J11" s="715"/>
      <c r="K11" s="715"/>
      <c r="L11" s="715"/>
      <c r="M11" s="715"/>
      <c r="N11" s="715"/>
    </row>
    <row r="12" spans="1:16" s="33" customFormat="1">
      <c r="A12" s="235"/>
      <c r="B12" s="235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</row>
    <row r="13" spans="1:16" s="33" customFormat="1" ht="12.75" customHeight="1">
      <c r="A13" s="714" t="s">
        <v>776</v>
      </c>
      <c r="B13" s="714"/>
      <c r="C13" s="714"/>
      <c r="D13" s="714"/>
      <c r="E13" s="714"/>
      <c r="F13" s="714"/>
      <c r="G13" s="714"/>
      <c r="H13" s="236"/>
      <c r="I13" s="236"/>
      <c r="J13" s="236"/>
      <c r="K13" s="715" t="s">
        <v>42</v>
      </c>
      <c r="L13" s="715"/>
      <c r="M13" s="715"/>
      <c r="N13" s="716">
        <f>P69</f>
        <v>0</v>
      </c>
      <c r="O13" s="716"/>
      <c r="P13" s="36" t="s">
        <v>48</v>
      </c>
    </row>
    <row r="14" spans="1:16" s="33" customFormat="1">
      <c r="A14" s="235"/>
      <c r="B14" s="235"/>
      <c r="C14" s="235"/>
      <c r="D14" s="235"/>
      <c r="E14" s="235"/>
      <c r="F14" s="235"/>
      <c r="G14" s="235"/>
      <c r="H14" s="236"/>
      <c r="I14" s="236"/>
      <c r="J14" s="236"/>
      <c r="K14" s="236"/>
      <c r="L14" s="236"/>
      <c r="M14" s="236"/>
      <c r="N14" s="237"/>
      <c r="O14" s="236"/>
      <c r="P14" s="36"/>
    </row>
    <row r="15" spans="1:16">
      <c r="B15" s="37"/>
      <c r="C15" s="37"/>
      <c r="D15" s="37"/>
      <c r="E15" s="37"/>
      <c r="F15" s="37"/>
      <c r="I15" s="717" t="s">
        <v>44</v>
      </c>
      <c r="J15" s="717"/>
      <c r="K15" s="717"/>
      <c r="L15" s="38">
        <v>2017</v>
      </c>
      <c r="M15" s="38" t="s">
        <v>43</v>
      </c>
      <c r="N15" s="38">
        <f>'1 KOPS'!E16</f>
        <v>0</v>
      </c>
      <c r="O15" s="103">
        <f>'1 KOPS'!F16</f>
        <v>0</v>
      </c>
      <c r="P15" s="103"/>
    </row>
    <row r="16" spans="1:16" ht="13.5" thickBot="1">
      <c r="B16" s="37"/>
      <c r="C16" s="37"/>
      <c r="D16" s="37"/>
      <c r="E16" s="37"/>
      <c r="F16" s="37"/>
      <c r="I16" s="238"/>
      <c r="J16" s="238"/>
      <c r="K16" s="238"/>
      <c r="L16" s="38"/>
      <c r="M16" s="38"/>
      <c r="N16" s="38"/>
      <c r="O16" s="111"/>
      <c r="P16" s="111"/>
    </row>
    <row r="17" spans="1:16" s="11" customFormat="1" ht="13.5" customHeight="1" thickBot="1">
      <c r="A17" s="718" t="s">
        <v>1</v>
      </c>
      <c r="B17" s="718" t="s">
        <v>29</v>
      </c>
      <c r="C17" s="720" t="s">
        <v>30</v>
      </c>
      <c r="D17" s="718" t="s">
        <v>31</v>
      </c>
      <c r="E17" s="718" t="s">
        <v>32</v>
      </c>
      <c r="F17" s="722" t="s">
        <v>33</v>
      </c>
      <c r="G17" s="723"/>
      <c r="H17" s="723"/>
      <c r="I17" s="723"/>
      <c r="J17" s="723"/>
      <c r="K17" s="724"/>
      <c r="L17" s="722" t="s">
        <v>34</v>
      </c>
      <c r="M17" s="723"/>
      <c r="N17" s="723"/>
      <c r="O17" s="723"/>
      <c r="P17" s="724"/>
    </row>
    <row r="18" spans="1:16" s="11" customFormat="1" ht="69.75" customHeight="1" thickBot="1">
      <c r="A18" s="719"/>
      <c r="B18" s="719"/>
      <c r="C18" s="721"/>
      <c r="D18" s="719"/>
      <c r="E18" s="719"/>
      <c r="F18" s="12" t="s">
        <v>35</v>
      </c>
      <c r="G18" s="13" t="s">
        <v>49</v>
      </c>
      <c r="H18" s="13" t="s">
        <v>50</v>
      </c>
      <c r="I18" s="13" t="s">
        <v>64</v>
      </c>
      <c r="J18" s="13" t="s">
        <v>52</v>
      </c>
      <c r="K18" s="12" t="s">
        <v>53</v>
      </c>
      <c r="L18" s="13" t="s">
        <v>36</v>
      </c>
      <c r="M18" s="13" t="s">
        <v>50</v>
      </c>
      <c r="N18" s="13" t="s">
        <v>64</v>
      </c>
      <c r="O18" s="13" t="s">
        <v>52</v>
      </c>
      <c r="P18" s="13" t="s">
        <v>54</v>
      </c>
    </row>
    <row r="19" spans="1:16" s="11" customFormat="1" ht="13.5" thickBot="1">
      <c r="A19" s="156" t="s">
        <v>37</v>
      </c>
      <c r="B19" s="157" t="s">
        <v>38</v>
      </c>
      <c r="C19" s="158">
        <v>3</v>
      </c>
      <c r="D19" s="159">
        <v>4</v>
      </c>
      <c r="E19" s="158">
        <v>5</v>
      </c>
      <c r="F19" s="159">
        <v>6</v>
      </c>
      <c r="G19" s="158">
        <v>7</v>
      </c>
      <c r="H19" s="158">
        <v>8</v>
      </c>
      <c r="I19" s="159">
        <v>9</v>
      </c>
      <c r="J19" s="159">
        <v>10</v>
      </c>
      <c r="K19" s="158">
        <v>11</v>
      </c>
      <c r="L19" s="158">
        <v>12</v>
      </c>
      <c r="M19" s="158">
        <v>13</v>
      </c>
      <c r="N19" s="159">
        <v>14</v>
      </c>
      <c r="O19" s="159">
        <v>15</v>
      </c>
      <c r="P19" s="160">
        <v>16</v>
      </c>
    </row>
    <row r="20" spans="1:16" s="169" customFormat="1" ht="29.25" customHeight="1">
      <c r="A20" s="459"/>
      <c r="B20" s="460"/>
      <c r="C20" s="289" t="s">
        <v>1019</v>
      </c>
      <c r="D20" s="461"/>
      <c r="E20" s="461">
        <v>20</v>
      </c>
      <c r="F20" s="461"/>
      <c r="G20" s="461"/>
      <c r="H20" s="462"/>
      <c r="I20" s="462"/>
      <c r="J20" s="462"/>
      <c r="K20" s="462"/>
      <c r="L20" s="462"/>
      <c r="M20" s="462"/>
      <c r="N20" s="462"/>
      <c r="O20" s="462"/>
      <c r="P20" s="463"/>
    </row>
    <row r="21" spans="1:16" s="55" customFormat="1" ht="14.25" customHeight="1">
      <c r="A21" s="464">
        <v>1</v>
      </c>
      <c r="B21" s="465" t="s">
        <v>61</v>
      </c>
      <c r="C21" s="466" t="s">
        <v>788</v>
      </c>
      <c r="D21" s="467" t="s">
        <v>125</v>
      </c>
      <c r="E21" s="456">
        <f>E20*0.8</f>
        <v>16</v>
      </c>
      <c r="F21" s="457"/>
      <c r="G21" s="457"/>
      <c r="H21" s="625"/>
      <c r="I21" s="457"/>
      <c r="J21" s="457"/>
      <c r="K21" s="457"/>
      <c r="L21" s="457"/>
      <c r="M21" s="457"/>
      <c r="N21" s="457"/>
      <c r="O21" s="457"/>
      <c r="P21" s="628"/>
    </row>
    <row r="22" spans="1:16" s="55" customFormat="1" ht="14.25" customHeight="1">
      <c r="A22" s="464">
        <v>2</v>
      </c>
      <c r="B22" s="465" t="s">
        <v>61</v>
      </c>
      <c r="C22" s="466" t="s">
        <v>800</v>
      </c>
      <c r="D22" s="467" t="s">
        <v>165</v>
      </c>
      <c r="E22" s="456">
        <f>E21*0.2</f>
        <v>3.2</v>
      </c>
      <c r="F22" s="457"/>
      <c r="G22" s="457"/>
      <c r="H22" s="625"/>
      <c r="I22" s="457"/>
      <c r="J22" s="457"/>
      <c r="K22" s="457"/>
      <c r="L22" s="457"/>
      <c r="M22" s="457"/>
      <c r="N22" s="457"/>
      <c r="O22" s="457"/>
      <c r="P22" s="628"/>
    </row>
    <row r="23" spans="1:16" s="55" customFormat="1" ht="14.25" customHeight="1">
      <c r="A23" s="464">
        <v>3</v>
      </c>
      <c r="B23" s="465"/>
      <c r="C23" s="468" t="s">
        <v>789</v>
      </c>
      <c r="D23" s="467" t="s">
        <v>165</v>
      </c>
      <c r="E23" s="456">
        <f>E22*1.3</f>
        <v>4.16</v>
      </c>
      <c r="F23" s="457"/>
      <c r="G23" s="457"/>
      <c r="H23" s="625"/>
      <c r="I23" s="457"/>
      <c r="J23" s="457"/>
      <c r="K23" s="457"/>
      <c r="L23" s="457"/>
      <c r="M23" s="457"/>
      <c r="N23" s="457"/>
      <c r="O23" s="457"/>
      <c r="P23" s="628"/>
    </row>
    <row r="24" spans="1:16" s="55" customFormat="1" ht="14.25" customHeight="1">
      <c r="A24" s="464">
        <v>4</v>
      </c>
      <c r="B24" s="465" t="s">
        <v>61</v>
      </c>
      <c r="C24" s="466" t="s">
        <v>790</v>
      </c>
      <c r="D24" s="467" t="s">
        <v>125</v>
      </c>
      <c r="E24" s="456">
        <f>E21</f>
        <v>16</v>
      </c>
      <c r="F24" s="457"/>
      <c r="G24" s="457"/>
      <c r="H24" s="625"/>
      <c r="I24" s="457"/>
      <c r="J24" s="457"/>
      <c r="K24" s="457"/>
      <c r="L24" s="457"/>
      <c r="M24" s="457"/>
      <c r="N24" s="457"/>
      <c r="O24" s="457"/>
      <c r="P24" s="628"/>
    </row>
    <row r="25" spans="1:16" s="55" customFormat="1" ht="14.25" customHeight="1">
      <c r="A25" s="464">
        <v>5</v>
      </c>
      <c r="B25" s="465" t="s">
        <v>61</v>
      </c>
      <c r="C25" s="466" t="s">
        <v>801</v>
      </c>
      <c r="D25" s="467" t="s">
        <v>125</v>
      </c>
      <c r="E25" s="456">
        <f>E21</f>
        <v>16</v>
      </c>
      <c r="F25" s="457"/>
      <c r="G25" s="457"/>
      <c r="H25" s="625"/>
      <c r="I25" s="457"/>
      <c r="J25" s="457"/>
      <c r="K25" s="457"/>
      <c r="L25" s="457"/>
      <c r="M25" s="457"/>
      <c r="N25" s="457"/>
      <c r="O25" s="457"/>
      <c r="P25" s="628"/>
    </row>
    <row r="26" spans="1:16" s="55" customFormat="1" ht="14.25" customHeight="1">
      <c r="A26" s="464">
        <v>6</v>
      </c>
      <c r="B26" s="465"/>
      <c r="C26" s="468" t="s">
        <v>802</v>
      </c>
      <c r="D26" s="467" t="s">
        <v>125</v>
      </c>
      <c r="E26" s="456">
        <f>E25*1.3</f>
        <v>20.8</v>
      </c>
      <c r="F26" s="457"/>
      <c r="G26" s="457"/>
      <c r="H26" s="625"/>
      <c r="I26" s="457"/>
      <c r="J26" s="457"/>
      <c r="K26" s="457"/>
      <c r="L26" s="457"/>
      <c r="M26" s="457"/>
      <c r="N26" s="457"/>
      <c r="O26" s="457"/>
      <c r="P26" s="628"/>
    </row>
    <row r="27" spans="1:16" s="55" customFormat="1" ht="14.25" customHeight="1">
      <c r="A27" s="464">
        <v>7</v>
      </c>
      <c r="B27" s="465" t="s">
        <v>61</v>
      </c>
      <c r="C27" s="466" t="s">
        <v>804</v>
      </c>
      <c r="D27" s="467" t="s">
        <v>125</v>
      </c>
      <c r="E27" s="456">
        <f>E20*2*0.3</f>
        <v>12</v>
      </c>
      <c r="F27" s="457"/>
      <c r="G27" s="457"/>
      <c r="H27" s="625"/>
      <c r="I27" s="457"/>
      <c r="J27" s="457"/>
      <c r="K27" s="457"/>
      <c r="L27" s="457"/>
      <c r="M27" s="457"/>
      <c r="N27" s="457"/>
      <c r="O27" s="457"/>
      <c r="P27" s="628"/>
    </row>
    <row r="28" spans="1:16" s="55" customFormat="1" ht="14.25" customHeight="1">
      <c r="A28" s="464">
        <v>8</v>
      </c>
      <c r="B28" s="465"/>
      <c r="C28" s="468" t="s">
        <v>791</v>
      </c>
      <c r="D28" s="467" t="s">
        <v>125</v>
      </c>
      <c r="E28" s="456">
        <f>ROUND(E27*1.02,2)</f>
        <v>12.24</v>
      </c>
      <c r="F28" s="457"/>
      <c r="G28" s="457"/>
      <c r="H28" s="625"/>
      <c r="I28" s="457"/>
      <c r="J28" s="457"/>
      <c r="K28" s="457"/>
      <c r="L28" s="457"/>
      <c r="M28" s="457"/>
      <c r="N28" s="457"/>
      <c r="O28" s="457"/>
      <c r="P28" s="628"/>
    </row>
    <row r="29" spans="1:16" s="55" customFormat="1" ht="14.25" customHeight="1">
      <c r="A29" s="464">
        <v>9</v>
      </c>
      <c r="B29" s="469"/>
      <c r="C29" s="470" t="s">
        <v>792</v>
      </c>
      <c r="D29" s="465" t="s">
        <v>165</v>
      </c>
      <c r="E29" s="456">
        <f>E20*0.03</f>
        <v>0.6</v>
      </c>
      <c r="F29" s="457"/>
      <c r="G29" s="457"/>
      <c r="H29" s="625"/>
      <c r="I29" s="457"/>
      <c r="J29" s="457"/>
      <c r="K29" s="457"/>
      <c r="L29" s="457"/>
      <c r="M29" s="457"/>
      <c r="N29" s="457"/>
      <c r="O29" s="457"/>
      <c r="P29" s="628"/>
    </row>
    <row r="30" spans="1:16" s="55" customFormat="1" ht="14.25" customHeight="1">
      <c r="A30" s="464">
        <v>10</v>
      </c>
      <c r="B30" s="465"/>
      <c r="C30" s="468" t="s">
        <v>793</v>
      </c>
      <c r="D30" s="467" t="s">
        <v>125</v>
      </c>
      <c r="E30" s="456">
        <f>E27</f>
        <v>12</v>
      </c>
      <c r="F30" s="457"/>
      <c r="G30" s="457"/>
      <c r="H30" s="625"/>
      <c r="I30" s="457"/>
      <c r="J30" s="457"/>
      <c r="K30" s="457"/>
      <c r="L30" s="457"/>
      <c r="M30" s="457"/>
      <c r="N30" s="457"/>
      <c r="O30" s="457"/>
      <c r="P30" s="628"/>
    </row>
    <row r="31" spans="1:16" s="55" customFormat="1" ht="14.25" customHeight="1">
      <c r="A31" s="464">
        <v>11</v>
      </c>
      <c r="B31" s="465" t="s">
        <v>61</v>
      </c>
      <c r="C31" s="466" t="s">
        <v>805</v>
      </c>
      <c r="D31" s="467" t="s">
        <v>794</v>
      </c>
      <c r="E31" s="456">
        <f>((0.44*8+1.2*4)*0.62+6*1*0.22)*0.001*E20*1.1</f>
        <v>0.14252480000000003</v>
      </c>
      <c r="F31" s="457"/>
      <c r="G31" s="457"/>
      <c r="H31" s="625"/>
      <c r="I31" s="457"/>
      <c r="J31" s="457"/>
      <c r="K31" s="457"/>
      <c r="L31" s="457"/>
      <c r="M31" s="457"/>
      <c r="N31" s="457"/>
      <c r="O31" s="457"/>
      <c r="P31" s="628"/>
    </row>
    <row r="32" spans="1:16" s="55" customFormat="1" ht="14.25" customHeight="1">
      <c r="A32" s="464">
        <v>12</v>
      </c>
      <c r="B32" s="465"/>
      <c r="C32" s="468" t="s">
        <v>795</v>
      </c>
      <c r="D32" s="467" t="s">
        <v>794</v>
      </c>
      <c r="E32" s="456">
        <f>E31*1.15</f>
        <v>0.16390352000000002</v>
      </c>
      <c r="F32" s="457"/>
      <c r="G32" s="457"/>
      <c r="H32" s="625"/>
      <c r="I32" s="457"/>
      <c r="J32" s="457"/>
      <c r="K32" s="457"/>
      <c r="L32" s="457"/>
      <c r="M32" s="457"/>
      <c r="N32" s="457"/>
      <c r="O32" s="457"/>
      <c r="P32" s="628"/>
    </row>
    <row r="33" spans="1:18" s="55" customFormat="1" ht="23.25" customHeight="1">
      <c r="A33" s="464">
        <v>13</v>
      </c>
      <c r="B33" s="465"/>
      <c r="C33" s="468" t="s">
        <v>796</v>
      </c>
      <c r="D33" s="467" t="s">
        <v>97</v>
      </c>
      <c r="E33" s="456">
        <f>ROUND(E20*3.5,0)</f>
        <v>70</v>
      </c>
      <c r="F33" s="457"/>
      <c r="G33" s="457"/>
      <c r="H33" s="625"/>
      <c r="I33" s="457"/>
      <c r="J33" s="457"/>
      <c r="K33" s="457"/>
      <c r="L33" s="457"/>
      <c r="M33" s="457"/>
      <c r="N33" s="457"/>
      <c r="O33" s="457"/>
      <c r="P33" s="628"/>
    </row>
    <row r="34" spans="1:18" s="55" customFormat="1">
      <c r="A34" s="464">
        <v>14</v>
      </c>
      <c r="B34" s="465"/>
      <c r="C34" s="468" t="s">
        <v>797</v>
      </c>
      <c r="D34" s="467" t="s">
        <v>97</v>
      </c>
      <c r="E34" s="456">
        <f>ROUND(E21*50*1.1*0.41/1000,2)</f>
        <v>0.36</v>
      </c>
      <c r="F34" s="457"/>
      <c r="G34" s="457"/>
      <c r="H34" s="625"/>
      <c r="I34" s="457"/>
      <c r="J34" s="457"/>
      <c r="K34" s="457"/>
      <c r="L34" s="457"/>
      <c r="M34" s="457"/>
      <c r="N34" s="457"/>
      <c r="O34" s="457"/>
      <c r="P34" s="628"/>
    </row>
    <row r="35" spans="1:18" s="55" customFormat="1">
      <c r="A35" s="464">
        <v>15</v>
      </c>
      <c r="B35" s="465" t="s">
        <v>61</v>
      </c>
      <c r="C35" s="466" t="s">
        <v>803</v>
      </c>
      <c r="D35" s="467" t="s">
        <v>165</v>
      </c>
      <c r="E35" s="456">
        <f>E20*0.5*0.3</f>
        <v>3</v>
      </c>
      <c r="F35" s="457"/>
      <c r="G35" s="457"/>
      <c r="H35" s="625"/>
      <c r="I35" s="457"/>
      <c r="J35" s="457"/>
      <c r="K35" s="457"/>
      <c r="L35" s="457"/>
      <c r="M35" s="457"/>
      <c r="N35" s="457"/>
      <c r="O35" s="457"/>
      <c r="P35" s="628"/>
      <c r="R35" s="471"/>
    </row>
    <row r="36" spans="1:18" s="55" customFormat="1" ht="13.5" customHeight="1">
      <c r="A36" s="464">
        <v>16</v>
      </c>
      <c r="B36" s="465"/>
      <c r="C36" s="468" t="s">
        <v>806</v>
      </c>
      <c r="D36" s="467" t="s">
        <v>165</v>
      </c>
      <c r="E36" s="456">
        <f>E35*1.05</f>
        <v>3.1500000000000004</v>
      </c>
      <c r="F36" s="457"/>
      <c r="G36" s="457"/>
      <c r="H36" s="625"/>
      <c r="I36" s="457"/>
      <c r="J36" s="457"/>
      <c r="K36" s="457"/>
      <c r="L36" s="457"/>
      <c r="M36" s="457"/>
      <c r="N36" s="457"/>
      <c r="O36" s="457"/>
      <c r="P36" s="628"/>
      <c r="R36" s="471"/>
    </row>
    <row r="37" spans="1:18" s="55" customFormat="1" ht="13.5" customHeight="1">
      <c r="A37" s="464">
        <v>17</v>
      </c>
      <c r="B37" s="465"/>
      <c r="C37" s="468" t="s">
        <v>798</v>
      </c>
      <c r="D37" s="467" t="s">
        <v>97</v>
      </c>
      <c r="E37" s="456">
        <f>ROUND(E36/7,2)</f>
        <v>0.45</v>
      </c>
      <c r="F37" s="457"/>
      <c r="G37" s="457"/>
      <c r="H37" s="625"/>
      <c r="I37" s="457"/>
      <c r="J37" s="457"/>
      <c r="K37" s="457"/>
      <c r="L37" s="457"/>
      <c r="M37" s="457"/>
      <c r="N37" s="457"/>
      <c r="O37" s="457"/>
      <c r="P37" s="628"/>
      <c r="R37" s="471"/>
    </row>
    <row r="38" spans="1:18" s="55" customFormat="1" ht="13.5" customHeight="1">
      <c r="A38" s="464">
        <v>18</v>
      </c>
      <c r="B38" s="465"/>
      <c r="C38" s="468" t="s">
        <v>799</v>
      </c>
      <c r="D38" s="467" t="s">
        <v>346</v>
      </c>
      <c r="E38" s="456">
        <f>ROUND(E36/7,2)</f>
        <v>0.45</v>
      </c>
      <c r="F38" s="457"/>
      <c r="G38" s="457"/>
      <c r="H38" s="625"/>
      <c r="I38" s="457"/>
      <c r="J38" s="457"/>
      <c r="K38" s="457"/>
      <c r="L38" s="457"/>
      <c r="M38" s="457"/>
      <c r="N38" s="457"/>
      <c r="O38" s="457"/>
      <c r="P38" s="628"/>
      <c r="R38" s="471"/>
    </row>
    <row r="39" spans="1:18" s="116" customFormat="1" ht="14.25" customHeight="1">
      <c r="A39" s="464">
        <v>19</v>
      </c>
      <c r="B39" s="123" t="s">
        <v>61</v>
      </c>
      <c r="C39" s="115" t="s">
        <v>807</v>
      </c>
      <c r="D39" s="118" t="s">
        <v>125</v>
      </c>
      <c r="E39" s="209">
        <f>E20*1.6</f>
        <v>32</v>
      </c>
      <c r="F39" s="27"/>
      <c r="G39" s="624"/>
      <c r="H39" s="625"/>
      <c r="I39" s="624"/>
      <c r="J39" s="624"/>
      <c r="K39" s="624"/>
      <c r="L39" s="624"/>
      <c r="M39" s="624"/>
      <c r="N39" s="624"/>
      <c r="O39" s="624"/>
      <c r="P39" s="626"/>
      <c r="Q39" s="119"/>
      <c r="R39" s="119"/>
    </row>
    <row r="40" spans="1:18" s="116" customFormat="1" ht="14.25" customHeight="1">
      <c r="A40" s="464">
        <v>20</v>
      </c>
      <c r="B40" s="123"/>
      <c r="C40" s="308" t="s">
        <v>808</v>
      </c>
      <c r="D40" s="118" t="s">
        <v>165</v>
      </c>
      <c r="E40" s="209">
        <f>ROUND(E39*1.02*0.3,2)</f>
        <v>9.7899999999999991</v>
      </c>
      <c r="F40" s="27"/>
      <c r="G40" s="624"/>
      <c r="H40" s="625"/>
      <c r="I40" s="624"/>
      <c r="J40" s="624"/>
      <c r="K40" s="624"/>
      <c r="L40" s="624"/>
      <c r="M40" s="624"/>
      <c r="N40" s="624"/>
      <c r="O40" s="624"/>
      <c r="P40" s="626"/>
      <c r="Q40" s="119"/>
      <c r="R40" s="119"/>
    </row>
    <row r="41" spans="1:18" s="116" customFormat="1" ht="14.25" customHeight="1">
      <c r="A41" s="464">
        <v>21</v>
      </c>
      <c r="B41" s="123"/>
      <c r="C41" s="308" t="s">
        <v>809</v>
      </c>
      <c r="D41" s="118" t="s">
        <v>165</v>
      </c>
      <c r="E41" s="209">
        <f>E39*0.19*1.1</f>
        <v>6.6880000000000006</v>
      </c>
      <c r="F41" s="27"/>
      <c r="G41" s="624"/>
      <c r="H41" s="625"/>
      <c r="I41" s="624"/>
      <c r="J41" s="624"/>
      <c r="K41" s="624"/>
      <c r="L41" s="624"/>
      <c r="M41" s="624"/>
      <c r="N41" s="624"/>
      <c r="O41" s="624"/>
      <c r="P41" s="626"/>
      <c r="Q41" s="119"/>
      <c r="R41" s="119"/>
    </row>
    <row r="42" spans="1:18" s="116" customFormat="1" ht="14.25" customHeight="1">
      <c r="A42" s="464">
        <v>22</v>
      </c>
      <c r="B42" s="123"/>
      <c r="C42" s="308" t="s">
        <v>810</v>
      </c>
      <c r="D42" s="118" t="s">
        <v>92</v>
      </c>
      <c r="E42" s="209">
        <f>E39*14</f>
        <v>448</v>
      </c>
      <c r="F42" s="27"/>
      <c r="G42" s="624"/>
      <c r="H42" s="625"/>
      <c r="I42" s="624"/>
      <c r="J42" s="624"/>
      <c r="K42" s="624"/>
      <c r="L42" s="624"/>
      <c r="M42" s="624"/>
      <c r="N42" s="624"/>
      <c r="O42" s="624"/>
      <c r="P42" s="626"/>
      <c r="Q42" s="119"/>
      <c r="R42" s="119"/>
    </row>
    <row r="43" spans="1:18" s="116" customFormat="1" ht="14.25" customHeight="1">
      <c r="A43" s="464">
        <v>23</v>
      </c>
      <c r="B43" s="123"/>
      <c r="C43" s="308" t="s">
        <v>155</v>
      </c>
      <c r="D43" s="118" t="s">
        <v>125</v>
      </c>
      <c r="E43" s="209">
        <f>E39</f>
        <v>32</v>
      </c>
      <c r="F43" s="27"/>
      <c r="G43" s="624"/>
      <c r="H43" s="625"/>
      <c r="I43" s="624"/>
      <c r="J43" s="624"/>
      <c r="K43" s="624"/>
      <c r="L43" s="624"/>
      <c r="M43" s="624"/>
      <c r="N43" s="624"/>
      <c r="O43" s="624"/>
      <c r="P43" s="626"/>
      <c r="Q43" s="119"/>
      <c r="R43" s="119"/>
    </row>
    <row r="44" spans="1:18" s="116" customFormat="1" ht="14.25" customHeight="1">
      <c r="A44" s="464">
        <v>24</v>
      </c>
      <c r="B44" s="123" t="s">
        <v>61</v>
      </c>
      <c r="C44" s="117" t="s">
        <v>813</v>
      </c>
      <c r="D44" s="118" t="s">
        <v>125</v>
      </c>
      <c r="E44" s="209">
        <f>E39*1.1</f>
        <v>35.200000000000003</v>
      </c>
      <c r="F44" s="27"/>
      <c r="G44" s="624"/>
      <c r="H44" s="625"/>
      <c r="I44" s="624"/>
      <c r="J44" s="624"/>
      <c r="K44" s="624"/>
      <c r="L44" s="624"/>
      <c r="M44" s="624"/>
      <c r="N44" s="624"/>
      <c r="O44" s="624"/>
      <c r="P44" s="626"/>
      <c r="Q44" s="119"/>
      <c r="R44" s="119"/>
    </row>
    <row r="45" spans="1:18" s="116" customFormat="1" ht="14.25" customHeight="1">
      <c r="A45" s="464">
        <v>25</v>
      </c>
      <c r="B45" s="123"/>
      <c r="C45" s="308" t="s">
        <v>811</v>
      </c>
      <c r="D45" s="118" t="s">
        <v>408</v>
      </c>
      <c r="E45" s="209">
        <f>E44*2</f>
        <v>70.400000000000006</v>
      </c>
      <c r="F45" s="27"/>
      <c r="G45" s="624"/>
      <c r="H45" s="625"/>
      <c r="I45" s="624"/>
      <c r="J45" s="624"/>
      <c r="K45" s="624"/>
      <c r="L45" s="624"/>
      <c r="M45" s="624"/>
      <c r="N45" s="624"/>
      <c r="O45" s="624"/>
      <c r="P45" s="626"/>
      <c r="Q45" s="119"/>
      <c r="R45" s="119"/>
    </row>
    <row r="46" spans="1:18" s="116" customFormat="1" ht="27.75" customHeight="1">
      <c r="A46" s="464">
        <v>26</v>
      </c>
      <c r="B46" s="123" t="s">
        <v>61</v>
      </c>
      <c r="C46" s="117" t="s">
        <v>812</v>
      </c>
      <c r="D46" s="118" t="s">
        <v>125</v>
      </c>
      <c r="E46" s="209">
        <f>E20*0.3</f>
        <v>6</v>
      </c>
      <c r="F46" s="27"/>
      <c r="G46" s="624"/>
      <c r="H46" s="625"/>
      <c r="I46" s="624"/>
      <c r="J46" s="624"/>
      <c r="K46" s="624"/>
      <c r="L46" s="624"/>
      <c r="M46" s="624"/>
      <c r="N46" s="624"/>
      <c r="O46" s="624"/>
      <c r="P46" s="626"/>
      <c r="Q46" s="119"/>
      <c r="R46" s="119"/>
    </row>
    <row r="47" spans="1:18" s="116" customFormat="1" ht="14.25" customHeight="1">
      <c r="A47" s="464">
        <v>27</v>
      </c>
      <c r="B47" s="123"/>
      <c r="C47" s="308" t="s">
        <v>811</v>
      </c>
      <c r="D47" s="118" t="s">
        <v>408</v>
      </c>
      <c r="E47" s="209">
        <f>E46*2</f>
        <v>12</v>
      </c>
      <c r="F47" s="27"/>
      <c r="G47" s="624"/>
      <c r="H47" s="625"/>
      <c r="I47" s="624"/>
      <c r="J47" s="624"/>
      <c r="K47" s="624"/>
      <c r="L47" s="624"/>
      <c r="M47" s="624"/>
      <c r="N47" s="624"/>
      <c r="O47" s="624"/>
      <c r="P47" s="626"/>
      <c r="Q47" s="119"/>
      <c r="R47" s="119"/>
    </row>
    <row r="48" spans="1:18" s="116" customFormat="1" ht="14.25" customHeight="1">
      <c r="A48" s="464">
        <v>28</v>
      </c>
      <c r="B48" s="123"/>
      <c r="C48" s="308" t="s">
        <v>814</v>
      </c>
      <c r="D48" s="118" t="s">
        <v>125</v>
      </c>
      <c r="E48" s="209">
        <f>E46*2.2</f>
        <v>13.200000000000001</v>
      </c>
      <c r="F48" s="27"/>
      <c r="G48" s="624"/>
      <c r="H48" s="625"/>
      <c r="I48" s="624"/>
      <c r="J48" s="624"/>
      <c r="K48" s="624"/>
      <c r="L48" s="624"/>
      <c r="M48" s="624"/>
      <c r="N48" s="624"/>
      <c r="O48" s="624"/>
      <c r="P48" s="626"/>
      <c r="Q48" s="119"/>
      <c r="R48" s="119"/>
    </row>
    <row r="49" spans="1:18" s="169" customFormat="1" ht="20.25" customHeight="1">
      <c r="A49" s="459"/>
      <c r="B49" s="460"/>
      <c r="C49" s="289" t="s">
        <v>1020</v>
      </c>
      <c r="D49" s="461"/>
      <c r="E49" s="461">
        <f>2.724*2+2.075*0.6+1.98*4.85</f>
        <v>16.295999999999999</v>
      </c>
      <c r="F49" s="634"/>
      <c r="G49" s="634"/>
      <c r="H49" s="635"/>
      <c r="I49" s="635"/>
      <c r="J49" s="635"/>
      <c r="K49" s="635"/>
      <c r="L49" s="635"/>
      <c r="M49" s="635"/>
      <c r="N49" s="635"/>
      <c r="O49" s="635"/>
      <c r="P49" s="636"/>
    </row>
    <row r="50" spans="1:18" s="55" customFormat="1" ht="14.25" customHeight="1">
      <c r="A50" s="464">
        <v>1</v>
      </c>
      <c r="B50" s="465" t="s">
        <v>61</v>
      </c>
      <c r="C50" s="466" t="s">
        <v>788</v>
      </c>
      <c r="D50" s="467" t="s">
        <v>125</v>
      </c>
      <c r="E50" s="456">
        <f>E49*1.1</f>
        <v>17.925599999999999</v>
      </c>
      <c r="F50" s="457"/>
      <c r="G50" s="457"/>
      <c r="H50" s="625"/>
      <c r="I50" s="457"/>
      <c r="J50" s="457"/>
      <c r="K50" s="457"/>
      <c r="L50" s="457"/>
      <c r="M50" s="457"/>
      <c r="N50" s="457"/>
      <c r="O50" s="457"/>
      <c r="P50" s="628"/>
    </row>
    <row r="51" spans="1:18" s="55" customFormat="1" ht="14.25" customHeight="1">
      <c r="A51" s="464">
        <v>2</v>
      </c>
      <c r="B51" s="465" t="s">
        <v>61</v>
      </c>
      <c r="C51" s="466" t="s">
        <v>800</v>
      </c>
      <c r="D51" s="467" t="s">
        <v>165</v>
      </c>
      <c r="E51" s="456">
        <f>E50*0.2</f>
        <v>3.5851199999999999</v>
      </c>
      <c r="F51" s="457"/>
      <c r="G51" s="457"/>
      <c r="H51" s="625"/>
      <c r="I51" s="457"/>
      <c r="J51" s="457"/>
      <c r="K51" s="457"/>
      <c r="L51" s="457"/>
      <c r="M51" s="457"/>
      <c r="N51" s="457"/>
      <c r="O51" s="457"/>
      <c r="P51" s="628"/>
    </row>
    <row r="52" spans="1:18" s="55" customFormat="1" ht="14.25" customHeight="1">
      <c r="A52" s="464">
        <v>3</v>
      </c>
      <c r="B52" s="465"/>
      <c r="C52" s="468" t="s">
        <v>789</v>
      </c>
      <c r="D52" s="467" t="s">
        <v>165</v>
      </c>
      <c r="E52" s="456">
        <f>E51*1.3</f>
        <v>4.6606560000000004</v>
      </c>
      <c r="F52" s="457"/>
      <c r="G52" s="457"/>
      <c r="H52" s="625"/>
      <c r="I52" s="457"/>
      <c r="J52" s="457"/>
      <c r="K52" s="457"/>
      <c r="L52" s="457"/>
      <c r="M52" s="457"/>
      <c r="N52" s="457"/>
      <c r="O52" s="457"/>
      <c r="P52" s="628"/>
    </row>
    <row r="53" spans="1:18" s="55" customFormat="1" ht="14.25" customHeight="1">
      <c r="A53" s="464">
        <v>4</v>
      </c>
      <c r="B53" s="465" t="s">
        <v>61</v>
      </c>
      <c r="C53" s="466" t="s">
        <v>790</v>
      </c>
      <c r="D53" s="467" t="s">
        <v>125</v>
      </c>
      <c r="E53" s="456">
        <f>E50</f>
        <v>17.925599999999999</v>
      </c>
      <c r="F53" s="457"/>
      <c r="G53" s="457"/>
      <c r="H53" s="625"/>
      <c r="I53" s="457"/>
      <c r="J53" s="457"/>
      <c r="K53" s="457"/>
      <c r="L53" s="457"/>
      <c r="M53" s="457"/>
      <c r="N53" s="457"/>
      <c r="O53" s="457"/>
      <c r="P53" s="628"/>
    </row>
    <row r="54" spans="1:18" s="55" customFormat="1" ht="14.25" customHeight="1">
      <c r="A54" s="464">
        <v>5</v>
      </c>
      <c r="B54" s="465" t="s">
        <v>61</v>
      </c>
      <c r="C54" s="466" t="s">
        <v>801</v>
      </c>
      <c r="D54" s="467" t="s">
        <v>125</v>
      </c>
      <c r="E54" s="456">
        <f>E50</f>
        <v>17.925599999999999</v>
      </c>
      <c r="F54" s="457"/>
      <c r="G54" s="457"/>
      <c r="H54" s="625"/>
      <c r="I54" s="457"/>
      <c r="J54" s="457"/>
      <c r="K54" s="457"/>
      <c r="L54" s="457"/>
      <c r="M54" s="457"/>
      <c r="N54" s="457"/>
      <c r="O54" s="457"/>
      <c r="P54" s="628"/>
    </row>
    <row r="55" spans="1:18" s="55" customFormat="1" ht="14.25" customHeight="1">
      <c r="A55" s="464">
        <v>6</v>
      </c>
      <c r="B55" s="465"/>
      <c r="C55" s="468" t="s">
        <v>802</v>
      </c>
      <c r="D55" s="467" t="s">
        <v>125</v>
      </c>
      <c r="E55" s="456">
        <f>E54*1.3</f>
        <v>23.303280000000001</v>
      </c>
      <c r="F55" s="457"/>
      <c r="G55" s="457"/>
      <c r="H55" s="625"/>
      <c r="I55" s="457"/>
      <c r="J55" s="457"/>
      <c r="K55" s="457"/>
      <c r="L55" s="457"/>
      <c r="M55" s="457"/>
      <c r="N55" s="457"/>
      <c r="O55" s="457"/>
      <c r="P55" s="628"/>
    </row>
    <row r="56" spans="1:18" s="55" customFormat="1" ht="14.25" customHeight="1">
      <c r="A56" s="464">
        <v>7</v>
      </c>
      <c r="B56" s="465" t="s">
        <v>61</v>
      </c>
      <c r="C56" s="466" t="s">
        <v>819</v>
      </c>
      <c r="D56" s="467" t="s">
        <v>125</v>
      </c>
      <c r="E56" s="456">
        <f>1.2*2*2*1.98+1.5*2*0.8+4.85*2*0.2*2+2.075*0.6+2.075*0.6*0.6*2</f>
        <v>18.523</v>
      </c>
      <c r="F56" s="457"/>
      <c r="G56" s="457"/>
      <c r="H56" s="625"/>
      <c r="I56" s="457"/>
      <c r="J56" s="457"/>
      <c r="K56" s="457"/>
      <c r="L56" s="457"/>
      <c r="M56" s="457"/>
      <c r="N56" s="457"/>
      <c r="O56" s="457"/>
      <c r="P56" s="628"/>
    </row>
    <row r="57" spans="1:18" s="55" customFormat="1" ht="14.25" customHeight="1">
      <c r="A57" s="464">
        <v>8</v>
      </c>
      <c r="B57" s="465"/>
      <c r="C57" s="468" t="s">
        <v>791</v>
      </c>
      <c r="D57" s="467" t="s">
        <v>125</v>
      </c>
      <c r="E57" s="456">
        <f>ROUND(E56*1.02,2)</f>
        <v>18.89</v>
      </c>
      <c r="F57" s="457"/>
      <c r="G57" s="457"/>
      <c r="H57" s="625"/>
      <c r="I57" s="457"/>
      <c r="J57" s="457"/>
      <c r="K57" s="457"/>
      <c r="L57" s="457"/>
      <c r="M57" s="457"/>
      <c r="N57" s="457"/>
      <c r="O57" s="457"/>
      <c r="P57" s="628"/>
    </row>
    <row r="58" spans="1:18" s="55" customFormat="1" ht="14.25" customHeight="1">
      <c r="A58" s="464">
        <v>9</v>
      </c>
      <c r="B58" s="469"/>
      <c r="C58" s="470" t="s">
        <v>792</v>
      </c>
      <c r="D58" s="465" t="s">
        <v>165</v>
      </c>
      <c r="E58" s="456">
        <f>E49*0.03</f>
        <v>0.48887999999999998</v>
      </c>
      <c r="F58" s="457"/>
      <c r="G58" s="457"/>
      <c r="H58" s="625"/>
      <c r="I58" s="457"/>
      <c r="J58" s="457"/>
      <c r="K58" s="457"/>
      <c r="L58" s="457"/>
      <c r="M58" s="457"/>
      <c r="N58" s="457"/>
      <c r="O58" s="457"/>
      <c r="P58" s="628"/>
    </row>
    <row r="59" spans="1:18" s="55" customFormat="1" ht="14.25" customHeight="1">
      <c r="A59" s="464">
        <v>10</v>
      </c>
      <c r="B59" s="465"/>
      <c r="C59" s="468" t="s">
        <v>793</v>
      </c>
      <c r="D59" s="467" t="s">
        <v>125</v>
      </c>
      <c r="E59" s="456">
        <f>E56</f>
        <v>18.523</v>
      </c>
      <c r="F59" s="457"/>
      <c r="G59" s="457"/>
      <c r="H59" s="625"/>
      <c r="I59" s="457"/>
      <c r="J59" s="457"/>
      <c r="K59" s="457"/>
      <c r="L59" s="457"/>
      <c r="M59" s="457"/>
      <c r="N59" s="457"/>
      <c r="O59" s="457"/>
      <c r="P59" s="628"/>
    </row>
    <row r="60" spans="1:18" s="55" customFormat="1" ht="14.25" customHeight="1">
      <c r="A60" s="464">
        <v>11</v>
      </c>
      <c r="B60" s="465" t="s">
        <v>61</v>
      </c>
      <c r="C60" s="466" t="s">
        <v>820</v>
      </c>
      <c r="D60" s="467" t="s">
        <v>794</v>
      </c>
      <c r="E60" s="456">
        <f>569*0.64*0.001</f>
        <v>0.36416000000000004</v>
      </c>
      <c r="F60" s="457"/>
      <c r="G60" s="457"/>
      <c r="H60" s="625"/>
      <c r="I60" s="457"/>
      <c r="J60" s="457"/>
      <c r="K60" s="457"/>
      <c r="L60" s="457"/>
      <c r="M60" s="457"/>
      <c r="N60" s="457"/>
      <c r="O60" s="457"/>
      <c r="P60" s="628"/>
    </row>
    <row r="61" spans="1:18" s="55" customFormat="1" ht="14.25" customHeight="1">
      <c r="A61" s="464">
        <v>12</v>
      </c>
      <c r="B61" s="465"/>
      <c r="C61" s="468" t="s">
        <v>795</v>
      </c>
      <c r="D61" s="467" t="s">
        <v>794</v>
      </c>
      <c r="E61" s="456">
        <f>E60*1.15</f>
        <v>0.41878399999999999</v>
      </c>
      <c r="F61" s="457"/>
      <c r="G61" s="457"/>
      <c r="H61" s="625"/>
      <c r="I61" s="457"/>
      <c r="J61" s="457"/>
      <c r="K61" s="457"/>
      <c r="L61" s="457"/>
      <c r="M61" s="457"/>
      <c r="N61" s="457"/>
      <c r="O61" s="457"/>
      <c r="P61" s="628"/>
    </row>
    <row r="62" spans="1:18" s="55" customFormat="1" ht="23.25" customHeight="1">
      <c r="A62" s="464">
        <v>13</v>
      </c>
      <c r="B62" s="465"/>
      <c r="C62" s="468" t="s">
        <v>796</v>
      </c>
      <c r="D62" s="467" t="s">
        <v>97</v>
      </c>
      <c r="E62" s="456">
        <f>ROUND(E49*3.5,0)</f>
        <v>57</v>
      </c>
      <c r="F62" s="457"/>
      <c r="G62" s="457"/>
      <c r="H62" s="625"/>
      <c r="I62" s="457"/>
      <c r="J62" s="457"/>
      <c r="K62" s="457"/>
      <c r="L62" s="457"/>
      <c r="M62" s="457"/>
      <c r="N62" s="457"/>
      <c r="O62" s="457"/>
      <c r="P62" s="628"/>
    </row>
    <row r="63" spans="1:18" s="55" customFormat="1">
      <c r="A63" s="464">
        <v>14</v>
      </c>
      <c r="B63" s="465"/>
      <c r="C63" s="468" t="s">
        <v>797</v>
      </c>
      <c r="D63" s="467" t="s">
        <v>97</v>
      </c>
      <c r="E63" s="456">
        <f>ROUND(E50*50*1.1*0.41/1000,2)</f>
        <v>0.4</v>
      </c>
      <c r="F63" s="457"/>
      <c r="G63" s="457"/>
      <c r="H63" s="625"/>
      <c r="I63" s="457"/>
      <c r="J63" s="457"/>
      <c r="K63" s="457"/>
      <c r="L63" s="457"/>
      <c r="M63" s="457"/>
      <c r="N63" s="457"/>
      <c r="O63" s="457"/>
      <c r="P63" s="628"/>
    </row>
    <row r="64" spans="1:18" s="55" customFormat="1">
      <c r="A64" s="464">
        <v>15</v>
      </c>
      <c r="B64" s="465" t="s">
        <v>61</v>
      </c>
      <c r="C64" s="466" t="s">
        <v>821</v>
      </c>
      <c r="D64" s="467" t="s">
        <v>165</v>
      </c>
      <c r="E64" s="456">
        <f>1.98*1.2*0.3*2+1.5*0.6*0.3+2.724*0.2*1.98+4.85*1.5*0.2+4.85*2*0.15*0.2+2.075*0.4*0.28+2.075*0.2*0.28</f>
        <v>4.8689040000000006</v>
      </c>
      <c r="F64" s="457"/>
      <c r="G64" s="457"/>
      <c r="H64" s="625"/>
      <c r="I64" s="457"/>
      <c r="J64" s="457"/>
      <c r="K64" s="457"/>
      <c r="L64" s="457"/>
      <c r="M64" s="457"/>
      <c r="N64" s="457"/>
      <c r="O64" s="457"/>
      <c r="P64" s="628"/>
      <c r="R64" s="471"/>
    </row>
    <row r="65" spans="1:18" s="55" customFormat="1" ht="13.5" customHeight="1">
      <c r="A65" s="464">
        <v>16</v>
      </c>
      <c r="B65" s="465"/>
      <c r="C65" s="468" t="s">
        <v>806</v>
      </c>
      <c r="D65" s="467" t="s">
        <v>165</v>
      </c>
      <c r="E65" s="456">
        <f>E64*1.05</f>
        <v>5.1123492000000006</v>
      </c>
      <c r="F65" s="457"/>
      <c r="G65" s="457"/>
      <c r="H65" s="625"/>
      <c r="I65" s="457"/>
      <c r="J65" s="457"/>
      <c r="K65" s="457"/>
      <c r="L65" s="457"/>
      <c r="M65" s="457"/>
      <c r="N65" s="457"/>
      <c r="O65" s="457"/>
      <c r="P65" s="628"/>
      <c r="R65" s="471"/>
    </row>
    <row r="66" spans="1:18" s="55" customFormat="1" ht="13.5" customHeight="1">
      <c r="A66" s="464">
        <v>17</v>
      </c>
      <c r="B66" s="465"/>
      <c r="C66" s="468" t="s">
        <v>798</v>
      </c>
      <c r="D66" s="467" t="s">
        <v>97</v>
      </c>
      <c r="E66" s="456">
        <f>ROUND(E65/7,2)</f>
        <v>0.73</v>
      </c>
      <c r="F66" s="457"/>
      <c r="G66" s="457"/>
      <c r="H66" s="625"/>
      <c r="I66" s="457"/>
      <c r="J66" s="457"/>
      <c r="K66" s="457"/>
      <c r="L66" s="457"/>
      <c r="M66" s="457"/>
      <c r="N66" s="457"/>
      <c r="O66" s="457"/>
      <c r="P66" s="628"/>
      <c r="R66" s="471"/>
    </row>
    <row r="67" spans="1:18" s="55" customFormat="1" ht="13.5" customHeight="1">
      <c r="A67" s="464">
        <v>18</v>
      </c>
      <c r="B67" s="465"/>
      <c r="C67" s="468" t="s">
        <v>799</v>
      </c>
      <c r="D67" s="467" t="s">
        <v>346</v>
      </c>
      <c r="E67" s="456">
        <f>ROUND(E65/7,2)</f>
        <v>0.73</v>
      </c>
      <c r="F67" s="457"/>
      <c r="G67" s="457"/>
      <c r="H67" s="625"/>
      <c r="I67" s="457"/>
      <c r="J67" s="457"/>
      <c r="K67" s="457"/>
      <c r="L67" s="457"/>
      <c r="M67" s="457"/>
      <c r="N67" s="457"/>
      <c r="O67" s="457"/>
      <c r="P67" s="628"/>
      <c r="R67" s="471"/>
    </row>
    <row r="68" spans="1:18" ht="14.25" customHeight="1" thickBot="1">
      <c r="A68" s="45"/>
      <c r="B68" s="46"/>
      <c r="C68" s="47"/>
      <c r="D68" s="48"/>
      <c r="E68" s="49"/>
      <c r="F68" s="629"/>
      <c r="G68" s="629"/>
      <c r="H68" s="629"/>
      <c r="I68" s="629"/>
      <c r="J68" s="629"/>
      <c r="K68" s="629"/>
      <c r="L68" s="629"/>
      <c r="M68" s="629"/>
      <c r="N68" s="629"/>
      <c r="O68" s="630"/>
      <c r="P68" s="631"/>
    </row>
    <row r="69" spans="1:18" ht="13.5" thickBot="1">
      <c r="A69" s="124"/>
      <c r="B69" s="125"/>
      <c r="C69" s="725" t="s">
        <v>65</v>
      </c>
      <c r="D69" s="726"/>
      <c r="E69" s="726"/>
      <c r="F69" s="726"/>
      <c r="G69" s="726"/>
      <c r="H69" s="726"/>
      <c r="I69" s="726"/>
      <c r="J69" s="726"/>
      <c r="K69" s="727"/>
      <c r="L69" s="632">
        <f>SUM(L20:L68)</f>
        <v>0</v>
      </c>
      <c r="M69" s="632">
        <f>SUM(M20:M68)</f>
        <v>0</v>
      </c>
      <c r="N69" s="632">
        <f>SUM(N20:N68)</f>
        <v>0</v>
      </c>
      <c r="O69" s="632">
        <f>SUM(O20:O68)</f>
        <v>0</v>
      </c>
      <c r="P69" s="633">
        <f>SUM(P20:P68)</f>
        <v>0</v>
      </c>
    </row>
    <row r="70" spans="1:18" s="33" customFormat="1">
      <c r="C70" s="34"/>
      <c r="D70" s="34"/>
      <c r="E70" s="34"/>
    </row>
    <row r="71" spans="1:18" s="33" customFormat="1">
      <c r="A71" s="710" t="s">
        <v>14</v>
      </c>
      <c r="B71" s="710"/>
      <c r="C71" s="52">
        <f>PBK!C41</f>
        <v>0</v>
      </c>
      <c r="D71" s="728">
        <f>PBK!D41</f>
        <v>0</v>
      </c>
      <c r="E71" s="729"/>
      <c r="G71" s="710" t="s">
        <v>39</v>
      </c>
      <c r="H71" s="710"/>
      <c r="I71" s="730">
        <f>PBK!C46</f>
        <v>0</v>
      </c>
      <c r="J71" s="730"/>
      <c r="K71" s="730"/>
      <c r="L71" s="730"/>
      <c r="M71" s="730"/>
      <c r="N71" s="731">
        <f>D71</f>
        <v>0</v>
      </c>
      <c r="O71" s="710"/>
    </row>
    <row r="72" spans="1:18" s="33" customFormat="1">
      <c r="C72" s="53" t="s">
        <v>45</v>
      </c>
      <c r="D72" s="34"/>
      <c r="E72" s="34"/>
      <c r="K72" s="53" t="s">
        <v>45</v>
      </c>
    </row>
    <row r="73" spans="1:18" s="33" customFormat="1">
      <c r="C73" s="34"/>
      <c r="D73" s="34"/>
      <c r="E73" s="34"/>
    </row>
    <row r="74" spans="1:18" s="33" customFormat="1">
      <c r="A74" s="710" t="s">
        <v>15</v>
      </c>
      <c r="B74" s="710"/>
      <c r="C74" s="34">
        <f>PBK!C44</f>
        <v>0</v>
      </c>
      <c r="D74" s="34"/>
      <c r="E74" s="34"/>
      <c r="G74" s="710"/>
      <c r="H74" s="710"/>
      <c r="I74" s="33">
        <f>PBK!C49</f>
        <v>0</v>
      </c>
    </row>
    <row r="75" spans="1:18" s="33" customFormat="1">
      <c r="C75" s="34"/>
      <c r="D75" s="34"/>
      <c r="E75" s="34"/>
    </row>
    <row r="76" spans="1:18" s="33" customFormat="1">
      <c r="C76" s="34"/>
      <c r="D76" s="34"/>
      <c r="E76" s="34"/>
    </row>
    <row r="77" spans="1:18" s="33" customFormat="1">
      <c r="C77" s="34"/>
      <c r="D77" s="34"/>
      <c r="E77" s="34"/>
    </row>
    <row r="78" spans="1:18" s="33" customFormat="1">
      <c r="C78" s="34"/>
      <c r="D78" s="34"/>
      <c r="E78" s="34"/>
    </row>
    <row r="79" spans="1:18" s="33" customFormat="1">
      <c r="C79" s="34"/>
      <c r="D79" s="34"/>
      <c r="E79" s="34"/>
    </row>
    <row r="80" spans="1:18" s="33" customFormat="1">
      <c r="C80" s="34"/>
      <c r="D80" s="34"/>
      <c r="E80" s="34"/>
    </row>
    <row r="81" spans="3:5" s="33" customFormat="1">
      <c r="C81" s="34"/>
      <c r="D81" s="34"/>
      <c r="E81" s="34"/>
    </row>
    <row r="82" spans="3:5" s="33" customFormat="1">
      <c r="C82" s="34"/>
      <c r="D82" s="34"/>
      <c r="E82" s="34"/>
    </row>
    <row r="83" spans="3:5" s="33" customFormat="1">
      <c r="C83" s="34"/>
      <c r="D83" s="34"/>
      <c r="E83" s="34"/>
    </row>
    <row r="84" spans="3:5" s="33" customFormat="1">
      <c r="C84" s="34"/>
      <c r="D84" s="34"/>
      <c r="E84" s="34"/>
    </row>
    <row r="85" spans="3:5" s="33" customFormat="1">
      <c r="C85" s="34"/>
      <c r="D85" s="34"/>
      <c r="E85" s="34"/>
    </row>
    <row r="86" spans="3:5" s="33" customFormat="1">
      <c r="C86" s="34"/>
      <c r="D86" s="34"/>
      <c r="E86" s="34"/>
    </row>
    <row r="87" spans="3:5" s="33" customFormat="1">
      <c r="C87" s="34"/>
      <c r="D87" s="34"/>
      <c r="E87" s="34"/>
    </row>
    <row r="88" spans="3:5" s="33" customFormat="1">
      <c r="C88" s="34"/>
      <c r="D88" s="34"/>
      <c r="E88" s="34"/>
    </row>
    <row r="89" spans="3:5" s="33" customFormat="1">
      <c r="C89" s="34"/>
      <c r="D89" s="34"/>
      <c r="E89" s="34"/>
    </row>
    <row r="90" spans="3:5" s="33" customFormat="1">
      <c r="C90" s="34"/>
      <c r="D90" s="34"/>
      <c r="E90" s="34"/>
    </row>
    <row r="91" spans="3:5" s="33" customFormat="1">
      <c r="C91" s="34"/>
      <c r="D91" s="34"/>
      <c r="E91" s="34"/>
    </row>
    <row r="92" spans="3:5" s="33" customFormat="1">
      <c r="C92" s="34"/>
      <c r="D92" s="34"/>
      <c r="E92" s="34"/>
    </row>
    <row r="93" spans="3:5" s="33" customFormat="1">
      <c r="C93" s="34"/>
      <c r="D93" s="34"/>
      <c r="E93" s="34"/>
    </row>
    <row r="94" spans="3:5" s="33" customFormat="1">
      <c r="C94" s="34"/>
      <c r="D94" s="34"/>
      <c r="E94" s="34"/>
    </row>
    <row r="95" spans="3:5" s="33" customFormat="1">
      <c r="C95" s="34"/>
      <c r="D95" s="34"/>
      <c r="E95" s="34"/>
    </row>
    <row r="96" spans="3:5" s="33" customFormat="1">
      <c r="C96" s="34"/>
      <c r="D96" s="34"/>
      <c r="E96" s="34"/>
    </row>
    <row r="97" spans="3:5" s="33" customFormat="1">
      <c r="C97" s="34"/>
      <c r="D97" s="34"/>
      <c r="E97" s="34"/>
    </row>
    <row r="98" spans="3:5" s="33" customFormat="1">
      <c r="C98" s="34"/>
      <c r="D98" s="34"/>
      <c r="E98" s="34"/>
    </row>
    <row r="99" spans="3:5" s="33" customFormat="1">
      <c r="C99" s="34"/>
      <c r="D99" s="34"/>
      <c r="E99" s="34"/>
    </row>
    <row r="100" spans="3:5" s="33" customFormat="1">
      <c r="C100" s="34"/>
      <c r="D100" s="34"/>
      <c r="E100" s="34"/>
    </row>
    <row r="101" spans="3:5" s="33" customFormat="1">
      <c r="C101" s="34"/>
      <c r="D101" s="34"/>
      <c r="E101" s="34"/>
    </row>
    <row r="102" spans="3:5" s="33" customFormat="1">
      <c r="C102" s="34"/>
      <c r="D102" s="34"/>
      <c r="E102" s="34"/>
    </row>
    <row r="103" spans="3:5" s="33" customFormat="1">
      <c r="C103" s="34"/>
      <c r="D103" s="34"/>
      <c r="E103" s="34"/>
    </row>
    <row r="104" spans="3:5" s="33" customFormat="1">
      <c r="C104" s="34"/>
      <c r="D104" s="34"/>
      <c r="E104" s="34"/>
    </row>
    <row r="105" spans="3:5" s="33" customFormat="1">
      <c r="C105" s="34"/>
      <c r="D105" s="34"/>
      <c r="E105" s="34"/>
    </row>
    <row r="106" spans="3:5" s="33" customFormat="1">
      <c r="C106" s="34"/>
      <c r="D106" s="34"/>
      <c r="E106" s="34"/>
    </row>
    <row r="107" spans="3:5" s="33" customFormat="1">
      <c r="C107" s="34"/>
      <c r="D107" s="34"/>
      <c r="E107" s="34"/>
    </row>
    <row r="108" spans="3:5" s="33" customFormat="1">
      <c r="C108" s="34"/>
      <c r="D108" s="34"/>
      <c r="E108" s="34"/>
    </row>
    <row r="109" spans="3:5" s="33" customFormat="1">
      <c r="C109" s="34"/>
      <c r="D109" s="34"/>
      <c r="E109" s="34"/>
    </row>
    <row r="110" spans="3:5" s="33" customFormat="1">
      <c r="C110" s="34"/>
      <c r="D110" s="34"/>
      <c r="E110" s="34"/>
    </row>
    <row r="111" spans="3:5" s="33" customFormat="1">
      <c r="C111" s="34"/>
      <c r="D111" s="34"/>
      <c r="E111" s="34"/>
    </row>
    <row r="112" spans="3:5" s="33" customFormat="1">
      <c r="C112" s="34"/>
      <c r="D112" s="34"/>
      <c r="E112" s="34"/>
    </row>
    <row r="113" spans="3:5" s="33" customFormat="1">
      <c r="C113" s="34"/>
      <c r="D113" s="34"/>
      <c r="E113" s="34"/>
    </row>
    <row r="114" spans="3:5" s="33" customFormat="1">
      <c r="C114" s="34"/>
      <c r="D114" s="34"/>
      <c r="E114" s="34"/>
    </row>
    <row r="115" spans="3:5" s="33" customFormat="1">
      <c r="C115" s="34"/>
      <c r="D115" s="34"/>
      <c r="E115" s="34"/>
    </row>
    <row r="116" spans="3:5" s="33" customFormat="1">
      <c r="C116" s="34"/>
      <c r="D116" s="34"/>
      <c r="E116" s="34"/>
    </row>
    <row r="117" spans="3:5" s="33" customFormat="1">
      <c r="C117" s="34"/>
      <c r="D117" s="34"/>
      <c r="E117" s="34"/>
    </row>
    <row r="118" spans="3:5" s="33" customFormat="1">
      <c r="C118" s="34"/>
      <c r="D118" s="34"/>
      <c r="E118" s="34"/>
    </row>
    <row r="119" spans="3:5" s="33" customFormat="1">
      <c r="C119" s="34"/>
      <c r="D119" s="34"/>
      <c r="E119" s="34"/>
    </row>
    <row r="120" spans="3:5" s="33" customFormat="1">
      <c r="C120" s="34"/>
      <c r="D120" s="34"/>
      <c r="E120" s="34"/>
    </row>
    <row r="121" spans="3:5" s="33" customFormat="1">
      <c r="C121" s="34"/>
      <c r="D121" s="34"/>
      <c r="E121" s="34"/>
    </row>
    <row r="122" spans="3:5" s="33" customFormat="1">
      <c r="C122" s="34"/>
      <c r="D122" s="34"/>
      <c r="E122" s="34"/>
    </row>
    <row r="123" spans="3:5" s="33" customFormat="1">
      <c r="C123" s="34"/>
      <c r="D123" s="34"/>
      <c r="E123" s="34"/>
    </row>
    <row r="124" spans="3:5" s="33" customFormat="1">
      <c r="C124" s="34"/>
      <c r="D124" s="34"/>
      <c r="E124" s="34"/>
    </row>
    <row r="125" spans="3:5" s="33" customFormat="1">
      <c r="C125" s="34"/>
      <c r="D125" s="34"/>
      <c r="E125" s="34"/>
    </row>
    <row r="126" spans="3:5" s="33" customFormat="1">
      <c r="C126" s="34"/>
      <c r="D126" s="34"/>
      <c r="E126" s="34"/>
    </row>
    <row r="127" spans="3:5" s="33" customFormat="1">
      <c r="C127" s="34"/>
      <c r="D127" s="34"/>
      <c r="E127" s="34"/>
    </row>
    <row r="128" spans="3:5" s="33" customFormat="1">
      <c r="C128" s="34"/>
      <c r="D128" s="34"/>
      <c r="E128" s="34"/>
    </row>
    <row r="129" spans="3:5" s="33" customFormat="1">
      <c r="C129" s="34"/>
      <c r="D129" s="34"/>
      <c r="E129" s="34"/>
    </row>
    <row r="130" spans="3:5" s="33" customFormat="1">
      <c r="C130" s="34"/>
      <c r="D130" s="34"/>
      <c r="E130" s="34"/>
    </row>
    <row r="131" spans="3:5" s="33" customFormat="1">
      <c r="C131" s="34"/>
      <c r="D131" s="34"/>
      <c r="E131" s="34"/>
    </row>
    <row r="132" spans="3:5" s="33" customFormat="1">
      <c r="C132" s="34"/>
      <c r="D132" s="34"/>
      <c r="E132" s="34"/>
    </row>
    <row r="133" spans="3:5" s="33" customFormat="1">
      <c r="C133" s="34"/>
      <c r="D133" s="34"/>
      <c r="E133" s="34"/>
    </row>
    <row r="134" spans="3:5" s="33" customFormat="1">
      <c r="C134" s="34"/>
      <c r="D134" s="34"/>
      <c r="E134" s="34"/>
    </row>
    <row r="135" spans="3:5" s="33" customFormat="1">
      <c r="C135" s="34"/>
      <c r="D135" s="34"/>
      <c r="E135" s="34"/>
    </row>
    <row r="136" spans="3:5" s="33" customFormat="1">
      <c r="C136" s="34"/>
      <c r="D136" s="34"/>
      <c r="E136" s="34"/>
    </row>
    <row r="137" spans="3:5" s="33" customFormat="1">
      <c r="C137" s="34"/>
      <c r="D137" s="34"/>
      <c r="E137" s="34"/>
    </row>
    <row r="138" spans="3:5" s="33" customFormat="1">
      <c r="C138" s="34"/>
      <c r="D138" s="34"/>
      <c r="E138" s="34"/>
    </row>
    <row r="139" spans="3:5" s="33" customFormat="1">
      <c r="C139" s="34"/>
      <c r="D139" s="34"/>
      <c r="E139" s="34"/>
    </row>
    <row r="140" spans="3:5" s="33" customFormat="1">
      <c r="C140" s="34"/>
      <c r="D140" s="34"/>
      <c r="E140" s="34"/>
    </row>
    <row r="141" spans="3:5" s="33" customFormat="1">
      <c r="C141" s="34"/>
      <c r="D141" s="34"/>
      <c r="E141" s="34"/>
    </row>
    <row r="142" spans="3:5" s="33" customFormat="1">
      <c r="C142" s="34"/>
      <c r="D142" s="34"/>
      <c r="E142" s="34"/>
    </row>
    <row r="143" spans="3:5" s="33" customFormat="1">
      <c r="C143" s="34"/>
      <c r="D143" s="34"/>
      <c r="E143" s="34"/>
    </row>
    <row r="144" spans="3:5" s="33" customFormat="1">
      <c r="C144" s="34"/>
      <c r="D144" s="34"/>
      <c r="E144" s="34"/>
    </row>
    <row r="145" spans="3:5" s="33" customFormat="1">
      <c r="C145" s="34"/>
      <c r="D145" s="34"/>
      <c r="E145" s="34"/>
    </row>
    <row r="146" spans="3:5" s="33" customFormat="1">
      <c r="C146" s="34"/>
      <c r="D146" s="34"/>
      <c r="E146" s="34"/>
    </row>
    <row r="147" spans="3:5" s="33" customFormat="1">
      <c r="C147" s="34"/>
      <c r="D147" s="34"/>
      <c r="E147" s="34"/>
    </row>
    <row r="148" spans="3:5" s="33" customFormat="1">
      <c r="C148" s="34"/>
      <c r="D148" s="34"/>
      <c r="E148" s="34"/>
    </row>
    <row r="149" spans="3:5" s="33" customFormat="1">
      <c r="C149" s="34"/>
      <c r="D149" s="34"/>
      <c r="E149" s="34"/>
    </row>
    <row r="150" spans="3:5" s="33" customFormat="1">
      <c r="C150" s="34"/>
      <c r="D150" s="34"/>
      <c r="E150" s="34"/>
    </row>
    <row r="151" spans="3:5" s="33" customFormat="1">
      <c r="C151" s="34"/>
      <c r="D151" s="34"/>
      <c r="E151" s="34"/>
    </row>
    <row r="152" spans="3:5" s="33" customFormat="1">
      <c r="C152" s="34"/>
      <c r="D152" s="34"/>
      <c r="E152" s="34"/>
    </row>
    <row r="153" spans="3:5" s="33" customFormat="1">
      <c r="C153" s="34"/>
      <c r="D153" s="34"/>
      <c r="E153" s="34"/>
    </row>
    <row r="154" spans="3:5" s="33" customFormat="1">
      <c r="C154" s="34"/>
      <c r="D154" s="34"/>
      <c r="E154" s="34"/>
    </row>
    <row r="155" spans="3:5" s="33" customFormat="1">
      <c r="C155" s="34"/>
      <c r="D155" s="34"/>
      <c r="E155" s="34"/>
    </row>
    <row r="156" spans="3:5" s="33" customFormat="1">
      <c r="C156" s="34"/>
      <c r="D156" s="34"/>
      <c r="E156" s="34"/>
    </row>
    <row r="157" spans="3:5" s="33" customFormat="1">
      <c r="C157" s="34"/>
      <c r="D157" s="34"/>
      <c r="E157" s="34"/>
    </row>
    <row r="158" spans="3:5" s="33" customFormat="1">
      <c r="C158" s="34"/>
      <c r="D158" s="34"/>
      <c r="E158" s="34"/>
    </row>
    <row r="159" spans="3:5" s="33" customFormat="1">
      <c r="C159" s="34"/>
      <c r="D159" s="34"/>
      <c r="E159" s="34"/>
    </row>
    <row r="160" spans="3:5" s="33" customFormat="1">
      <c r="C160" s="34"/>
      <c r="D160" s="34"/>
      <c r="E160" s="34"/>
    </row>
    <row r="161" spans="3:5" s="33" customFormat="1">
      <c r="C161" s="34"/>
      <c r="D161" s="34"/>
      <c r="E161" s="34"/>
    </row>
    <row r="162" spans="3:5" s="33" customFormat="1">
      <c r="C162" s="34"/>
      <c r="D162" s="34"/>
      <c r="E162" s="34"/>
    </row>
    <row r="163" spans="3:5" s="33" customFormat="1">
      <c r="C163" s="34"/>
      <c r="D163" s="34"/>
      <c r="E163" s="34"/>
    </row>
    <row r="164" spans="3:5" s="33" customFormat="1">
      <c r="C164" s="34"/>
      <c r="D164" s="34"/>
      <c r="E164" s="34"/>
    </row>
    <row r="165" spans="3:5" s="33" customFormat="1">
      <c r="C165" s="34"/>
      <c r="D165" s="34"/>
      <c r="E165" s="34"/>
    </row>
    <row r="166" spans="3:5" s="33" customFormat="1">
      <c r="C166" s="34"/>
      <c r="D166" s="34"/>
      <c r="E166" s="34"/>
    </row>
    <row r="167" spans="3:5" s="33" customFormat="1">
      <c r="C167" s="34"/>
      <c r="D167" s="34"/>
      <c r="E167" s="34"/>
    </row>
    <row r="168" spans="3:5" s="33" customFormat="1">
      <c r="C168" s="34"/>
      <c r="D168" s="34"/>
      <c r="E168" s="34"/>
    </row>
    <row r="169" spans="3:5" s="33" customFormat="1">
      <c r="C169" s="34"/>
      <c r="D169" s="34"/>
      <c r="E169" s="34"/>
    </row>
    <row r="170" spans="3:5" s="33" customFormat="1">
      <c r="C170" s="34"/>
      <c r="D170" s="34"/>
      <c r="E170" s="34"/>
    </row>
    <row r="171" spans="3:5" s="33" customFormat="1">
      <c r="C171" s="34"/>
      <c r="D171" s="34"/>
      <c r="E171" s="34"/>
    </row>
    <row r="172" spans="3:5" s="33" customFormat="1">
      <c r="C172" s="34"/>
      <c r="D172" s="34"/>
      <c r="E172" s="34"/>
    </row>
    <row r="173" spans="3:5" s="33" customFormat="1">
      <c r="C173" s="34"/>
      <c r="D173" s="34"/>
      <c r="E173" s="34"/>
    </row>
    <row r="174" spans="3:5" s="33" customFormat="1">
      <c r="C174" s="34"/>
      <c r="D174" s="34"/>
      <c r="E174" s="34"/>
    </row>
    <row r="175" spans="3:5" s="33" customFormat="1">
      <c r="C175" s="34"/>
      <c r="D175" s="34"/>
      <c r="E175" s="34"/>
    </row>
    <row r="176" spans="3:5" s="33" customFormat="1">
      <c r="C176" s="34"/>
      <c r="D176" s="34"/>
      <c r="E176" s="34"/>
    </row>
    <row r="177" spans="3:5" s="33" customFormat="1">
      <c r="C177" s="34"/>
      <c r="D177" s="34"/>
      <c r="E177" s="34"/>
    </row>
    <row r="178" spans="3:5" s="33" customFormat="1">
      <c r="C178" s="34"/>
      <c r="D178" s="34"/>
      <c r="E178" s="34"/>
    </row>
    <row r="179" spans="3:5" s="33" customFormat="1">
      <c r="C179" s="34"/>
      <c r="D179" s="34"/>
      <c r="E179" s="34"/>
    </row>
    <row r="180" spans="3:5" s="33" customFormat="1">
      <c r="C180" s="34"/>
      <c r="D180" s="34"/>
      <c r="E180" s="34"/>
    </row>
    <row r="181" spans="3:5" s="33" customFormat="1">
      <c r="C181" s="34"/>
      <c r="D181" s="34"/>
      <c r="E181" s="34"/>
    </row>
    <row r="182" spans="3:5" s="33" customFormat="1">
      <c r="C182" s="34"/>
      <c r="D182" s="34"/>
      <c r="E182" s="34"/>
    </row>
    <row r="183" spans="3:5" s="33" customFormat="1">
      <c r="C183" s="34"/>
      <c r="D183" s="34"/>
      <c r="E183" s="34"/>
    </row>
    <row r="184" spans="3:5" s="33" customFormat="1">
      <c r="C184" s="34"/>
      <c r="D184" s="34"/>
      <c r="E184" s="34"/>
    </row>
    <row r="185" spans="3:5" s="33" customFormat="1">
      <c r="C185" s="34"/>
      <c r="D185" s="34"/>
      <c r="E185" s="34"/>
    </row>
    <row r="186" spans="3:5" s="33" customFormat="1">
      <c r="C186" s="34"/>
      <c r="D186" s="34"/>
      <c r="E186" s="34"/>
    </row>
    <row r="187" spans="3:5" s="33" customFormat="1">
      <c r="C187" s="34"/>
      <c r="D187" s="34"/>
      <c r="E187" s="34"/>
    </row>
    <row r="188" spans="3:5" s="33" customFormat="1">
      <c r="C188" s="34"/>
      <c r="D188" s="34"/>
      <c r="E188" s="34"/>
    </row>
    <row r="189" spans="3:5" s="33" customFormat="1">
      <c r="C189" s="34"/>
      <c r="D189" s="34"/>
      <c r="E189" s="34"/>
    </row>
    <row r="190" spans="3:5" s="33" customFormat="1">
      <c r="C190" s="34"/>
      <c r="D190" s="34"/>
      <c r="E190" s="34"/>
    </row>
    <row r="191" spans="3:5" s="33" customFormat="1">
      <c r="C191" s="34"/>
      <c r="D191" s="34"/>
      <c r="E191" s="34"/>
    </row>
    <row r="192" spans="3:5" s="33" customFormat="1">
      <c r="C192" s="34"/>
      <c r="D192" s="34"/>
      <c r="E192" s="34"/>
    </row>
    <row r="193" spans="3:5" s="33" customFormat="1">
      <c r="C193" s="34"/>
      <c r="D193" s="34"/>
      <c r="E193" s="34"/>
    </row>
    <row r="194" spans="3:5" s="33" customFormat="1">
      <c r="C194" s="34"/>
      <c r="D194" s="34"/>
      <c r="E194" s="34"/>
    </row>
    <row r="195" spans="3:5" s="33" customFormat="1">
      <c r="C195" s="34"/>
      <c r="D195" s="34"/>
      <c r="E195" s="34"/>
    </row>
    <row r="196" spans="3:5" s="33" customFormat="1">
      <c r="C196" s="34"/>
      <c r="D196" s="34"/>
      <c r="E196" s="34"/>
    </row>
    <row r="197" spans="3:5" s="33" customFormat="1">
      <c r="C197" s="34"/>
      <c r="D197" s="34"/>
      <c r="E197" s="34"/>
    </row>
    <row r="198" spans="3:5" s="33" customFormat="1">
      <c r="C198" s="34"/>
      <c r="D198" s="34"/>
      <c r="E198" s="34"/>
    </row>
    <row r="199" spans="3:5" s="33" customFormat="1">
      <c r="C199" s="34"/>
      <c r="D199" s="34"/>
      <c r="E199" s="34"/>
    </row>
    <row r="200" spans="3:5" s="33" customFormat="1">
      <c r="C200" s="34"/>
      <c r="D200" s="34"/>
      <c r="E200" s="34"/>
    </row>
    <row r="201" spans="3:5" s="33" customFormat="1">
      <c r="C201" s="34"/>
      <c r="D201" s="34"/>
      <c r="E201" s="34"/>
    </row>
    <row r="202" spans="3:5" s="33" customFormat="1">
      <c r="C202" s="34"/>
      <c r="D202" s="34"/>
      <c r="E202" s="34"/>
    </row>
    <row r="203" spans="3:5" s="33" customFormat="1">
      <c r="C203" s="34"/>
      <c r="D203" s="34"/>
      <c r="E203" s="34"/>
    </row>
    <row r="204" spans="3:5" s="33" customFormat="1">
      <c r="C204" s="34"/>
      <c r="D204" s="34"/>
      <c r="E204" s="34"/>
    </row>
    <row r="205" spans="3:5" s="33" customFormat="1">
      <c r="C205" s="34"/>
      <c r="D205" s="34"/>
      <c r="E205" s="34"/>
    </row>
    <row r="206" spans="3:5" s="33" customFormat="1">
      <c r="C206" s="34"/>
      <c r="D206" s="34"/>
      <c r="E206" s="34"/>
    </row>
    <row r="207" spans="3:5" s="33" customFormat="1">
      <c r="C207" s="34"/>
      <c r="D207" s="34"/>
      <c r="E207" s="34"/>
    </row>
    <row r="208" spans="3:5" s="33" customFormat="1">
      <c r="C208" s="34"/>
      <c r="D208" s="34"/>
      <c r="E208" s="34"/>
    </row>
    <row r="209" spans="3:5" s="33" customFormat="1">
      <c r="C209" s="34"/>
      <c r="D209" s="34"/>
      <c r="E209" s="34"/>
    </row>
    <row r="210" spans="3:5" s="33" customFormat="1">
      <c r="C210" s="34"/>
      <c r="D210" s="34"/>
      <c r="E210" s="34"/>
    </row>
    <row r="211" spans="3:5" s="33" customFormat="1">
      <c r="C211" s="34"/>
      <c r="D211" s="34"/>
      <c r="E211" s="34"/>
    </row>
    <row r="212" spans="3:5" s="33" customFormat="1">
      <c r="C212" s="34"/>
      <c r="D212" s="34"/>
      <c r="E212" s="34"/>
    </row>
    <row r="213" spans="3:5" s="33" customFormat="1">
      <c r="C213" s="34"/>
      <c r="D213" s="34"/>
      <c r="E213" s="34"/>
    </row>
    <row r="214" spans="3:5" s="33" customFormat="1">
      <c r="C214" s="34"/>
      <c r="D214" s="34"/>
      <c r="E214" s="34"/>
    </row>
    <row r="215" spans="3:5" s="33" customFormat="1">
      <c r="C215" s="34"/>
      <c r="D215" s="34"/>
      <c r="E215" s="34"/>
    </row>
    <row r="216" spans="3:5" s="33" customFormat="1">
      <c r="C216" s="34"/>
      <c r="D216" s="34"/>
      <c r="E216" s="34"/>
    </row>
    <row r="217" spans="3:5" s="33" customFormat="1">
      <c r="C217" s="34"/>
      <c r="D217" s="34"/>
      <c r="E217" s="34"/>
    </row>
    <row r="218" spans="3:5" s="33" customFormat="1">
      <c r="C218" s="34"/>
      <c r="D218" s="34"/>
      <c r="E218" s="34"/>
    </row>
    <row r="219" spans="3:5" s="33" customFormat="1">
      <c r="C219" s="34"/>
      <c r="D219" s="34"/>
      <c r="E219" s="34"/>
    </row>
    <row r="220" spans="3:5" s="33" customFormat="1">
      <c r="C220" s="34"/>
      <c r="D220" s="34"/>
      <c r="E220" s="34"/>
    </row>
    <row r="221" spans="3:5" s="33" customFormat="1">
      <c r="C221" s="34"/>
      <c r="D221" s="34"/>
      <c r="E221" s="34"/>
    </row>
    <row r="222" spans="3:5" s="33" customFormat="1">
      <c r="C222" s="34"/>
      <c r="D222" s="34"/>
      <c r="E222" s="34"/>
    </row>
    <row r="223" spans="3:5" s="33" customFormat="1">
      <c r="C223" s="34"/>
      <c r="D223" s="34"/>
      <c r="E223" s="34"/>
    </row>
    <row r="224" spans="3:5" s="33" customFormat="1">
      <c r="C224" s="34"/>
      <c r="D224" s="34"/>
      <c r="E224" s="34"/>
    </row>
    <row r="225" spans="3:5" s="33" customFormat="1">
      <c r="C225" s="34"/>
      <c r="D225" s="34"/>
      <c r="E225" s="34"/>
    </row>
    <row r="226" spans="3:5" s="33" customFormat="1">
      <c r="C226" s="34"/>
      <c r="D226" s="34"/>
      <c r="E226" s="34"/>
    </row>
    <row r="227" spans="3:5" s="33" customFormat="1">
      <c r="C227" s="34"/>
      <c r="D227" s="34"/>
      <c r="E227" s="34"/>
    </row>
    <row r="228" spans="3:5" s="33" customFormat="1">
      <c r="C228" s="34"/>
      <c r="D228" s="34"/>
      <c r="E228" s="34"/>
    </row>
    <row r="229" spans="3:5" s="33" customFormat="1">
      <c r="C229" s="34"/>
      <c r="D229" s="34"/>
      <c r="E229" s="34"/>
    </row>
    <row r="230" spans="3:5" s="33" customFormat="1">
      <c r="C230" s="34"/>
      <c r="D230" s="34"/>
      <c r="E230" s="34"/>
    </row>
    <row r="231" spans="3:5" s="33" customFormat="1">
      <c r="C231" s="34"/>
      <c r="D231" s="34"/>
      <c r="E231" s="34"/>
    </row>
    <row r="232" spans="3:5" s="33" customFormat="1">
      <c r="C232" s="34"/>
      <c r="D232" s="34"/>
      <c r="E232" s="34"/>
    </row>
    <row r="233" spans="3:5" s="33" customFormat="1">
      <c r="C233" s="34"/>
      <c r="D233" s="34"/>
      <c r="E233" s="34"/>
    </row>
    <row r="234" spans="3:5" s="33" customFormat="1">
      <c r="C234" s="34"/>
      <c r="D234" s="34"/>
      <c r="E234" s="34"/>
    </row>
    <row r="235" spans="3:5" s="33" customFormat="1">
      <c r="C235" s="34"/>
      <c r="D235" s="34"/>
      <c r="E235" s="34"/>
    </row>
    <row r="236" spans="3:5" s="33" customFormat="1">
      <c r="C236" s="34"/>
      <c r="D236" s="34"/>
      <c r="E236" s="34"/>
    </row>
    <row r="237" spans="3:5" s="33" customFormat="1">
      <c r="C237" s="34"/>
      <c r="D237" s="34"/>
      <c r="E237" s="34"/>
    </row>
    <row r="238" spans="3:5" s="33" customFormat="1">
      <c r="C238" s="34"/>
      <c r="D238" s="34"/>
      <c r="E238" s="34"/>
    </row>
    <row r="239" spans="3:5" s="33" customFormat="1">
      <c r="C239" s="34"/>
      <c r="D239" s="34"/>
      <c r="E239" s="34"/>
    </row>
    <row r="240" spans="3:5" s="33" customFormat="1">
      <c r="C240" s="34"/>
      <c r="D240" s="34"/>
      <c r="E240" s="34"/>
    </row>
    <row r="241" spans="3:5" s="33" customFormat="1">
      <c r="C241" s="34"/>
      <c r="D241" s="34"/>
      <c r="E241" s="34"/>
    </row>
    <row r="242" spans="3:5" s="33" customFormat="1">
      <c r="C242" s="34"/>
      <c r="D242" s="34"/>
      <c r="E242" s="34"/>
    </row>
    <row r="243" spans="3:5" s="33" customFormat="1">
      <c r="C243" s="34"/>
      <c r="D243" s="34"/>
      <c r="E243" s="34"/>
    </row>
    <row r="244" spans="3:5" s="33" customFormat="1">
      <c r="C244" s="34"/>
      <c r="D244" s="34"/>
      <c r="E244" s="34"/>
    </row>
    <row r="245" spans="3:5" s="33" customFormat="1">
      <c r="C245" s="34"/>
      <c r="D245" s="34"/>
      <c r="E245" s="34"/>
    </row>
    <row r="246" spans="3:5" s="33" customFormat="1">
      <c r="C246" s="34"/>
      <c r="D246" s="34"/>
      <c r="E246" s="34"/>
    </row>
    <row r="247" spans="3:5" s="33" customFormat="1">
      <c r="C247" s="34"/>
      <c r="D247" s="34"/>
      <c r="E247" s="34"/>
    </row>
    <row r="248" spans="3:5" s="33" customFormat="1">
      <c r="C248" s="34"/>
      <c r="D248" s="34"/>
      <c r="E248" s="34"/>
    </row>
    <row r="249" spans="3:5" s="33" customFormat="1">
      <c r="C249" s="34"/>
      <c r="D249" s="34"/>
      <c r="E249" s="34"/>
    </row>
    <row r="250" spans="3:5" s="33" customFormat="1">
      <c r="C250" s="34"/>
      <c r="D250" s="34"/>
      <c r="E250" s="34"/>
    </row>
    <row r="251" spans="3:5" s="33" customFormat="1">
      <c r="C251" s="34"/>
      <c r="D251" s="34"/>
      <c r="E251" s="34"/>
    </row>
    <row r="252" spans="3:5" s="33" customFormat="1">
      <c r="C252" s="34"/>
      <c r="D252" s="34"/>
      <c r="E252" s="34"/>
    </row>
    <row r="253" spans="3:5" s="33" customFormat="1">
      <c r="C253" s="34"/>
      <c r="D253" s="34"/>
      <c r="E253" s="34"/>
    </row>
    <row r="254" spans="3:5" s="33" customFormat="1">
      <c r="C254" s="34"/>
      <c r="D254" s="34"/>
      <c r="E254" s="34"/>
    </row>
    <row r="255" spans="3:5" s="33" customFormat="1">
      <c r="C255" s="34"/>
      <c r="D255" s="34"/>
      <c r="E255" s="34"/>
    </row>
    <row r="256" spans="3:5" s="33" customFormat="1">
      <c r="C256" s="34"/>
      <c r="D256" s="34"/>
      <c r="E256" s="34"/>
    </row>
    <row r="257" spans="3:5" s="33" customFormat="1">
      <c r="C257" s="34"/>
      <c r="D257" s="34"/>
      <c r="E257" s="34"/>
    </row>
    <row r="258" spans="3:5" s="33" customFormat="1">
      <c r="C258" s="34"/>
      <c r="D258" s="34"/>
      <c r="E258" s="34"/>
    </row>
    <row r="259" spans="3:5" s="33" customFormat="1">
      <c r="C259" s="34"/>
      <c r="D259" s="34"/>
      <c r="E259" s="34"/>
    </row>
    <row r="260" spans="3:5" s="33" customFormat="1">
      <c r="C260" s="34"/>
      <c r="D260" s="34"/>
      <c r="E260" s="34"/>
    </row>
    <row r="261" spans="3:5" s="33" customFormat="1">
      <c r="C261" s="34"/>
      <c r="D261" s="34"/>
      <c r="E261" s="34"/>
    </row>
    <row r="262" spans="3:5" s="33" customFormat="1">
      <c r="C262" s="34"/>
      <c r="D262" s="34"/>
      <c r="E262" s="34"/>
    </row>
    <row r="263" spans="3:5" s="33" customFormat="1">
      <c r="C263" s="34"/>
      <c r="D263" s="34"/>
      <c r="E263" s="34"/>
    </row>
    <row r="264" spans="3:5" s="33" customFormat="1">
      <c r="C264" s="34"/>
      <c r="D264" s="34"/>
      <c r="E264" s="34"/>
    </row>
    <row r="265" spans="3:5" s="33" customFormat="1">
      <c r="C265" s="34"/>
      <c r="D265" s="34"/>
      <c r="E265" s="34"/>
    </row>
    <row r="266" spans="3:5" s="33" customFormat="1">
      <c r="C266" s="34"/>
      <c r="D266" s="34"/>
      <c r="E266" s="34"/>
    </row>
    <row r="267" spans="3:5" s="33" customFormat="1">
      <c r="C267" s="34"/>
      <c r="D267" s="34"/>
      <c r="E267" s="34"/>
    </row>
    <row r="268" spans="3:5" s="33" customFormat="1">
      <c r="C268" s="34"/>
      <c r="D268" s="34"/>
      <c r="E268" s="34"/>
    </row>
    <row r="269" spans="3:5" s="33" customFormat="1">
      <c r="C269" s="34"/>
      <c r="D269" s="34"/>
      <c r="E269" s="34"/>
    </row>
    <row r="270" spans="3:5" s="33" customFormat="1">
      <c r="C270" s="34"/>
      <c r="D270" s="34"/>
      <c r="E270" s="34"/>
    </row>
    <row r="271" spans="3:5" s="33" customFormat="1">
      <c r="C271" s="34"/>
      <c r="D271" s="34"/>
      <c r="E271" s="34"/>
    </row>
    <row r="272" spans="3:5" s="33" customFormat="1">
      <c r="C272" s="34"/>
      <c r="D272" s="34"/>
      <c r="E272" s="34"/>
    </row>
    <row r="273" spans="3:5" s="33" customFormat="1">
      <c r="C273" s="34"/>
      <c r="D273" s="34"/>
      <c r="E273" s="34"/>
    </row>
    <row r="274" spans="3:5" s="33" customFormat="1">
      <c r="C274" s="34"/>
      <c r="D274" s="34"/>
      <c r="E274" s="34"/>
    </row>
    <row r="275" spans="3:5" s="33" customFormat="1">
      <c r="C275" s="34"/>
      <c r="D275" s="34"/>
      <c r="E275" s="34"/>
    </row>
    <row r="276" spans="3:5" s="33" customFormat="1">
      <c r="C276" s="34"/>
      <c r="D276" s="34"/>
      <c r="E276" s="34"/>
    </row>
    <row r="277" spans="3:5" s="33" customFormat="1">
      <c r="C277" s="34"/>
      <c r="D277" s="34"/>
      <c r="E277" s="34"/>
    </row>
    <row r="278" spans="3:5" s="33" customFormat="1">
      <c r="C278" s="34"/>
      <c r="D278" s="34"/>
      <c r="E278" s="34"/>
    </row>
    <row r="279" spans="3:5" s="33" customFormat="1">
      <c r="C279" s="34"/>
      <c r="D279" s="34"/>
      <c r="E279" s="34"/>
    </row>
    <row r="280" spans="3:5" s="33" customFormat="1">
      <c r="C280" s="34"/>
      <c r="D280" s="34"/>
      <c r="E280" s="34"/>
    </row>
    <row r="281" spans="3:5" s="33" customFormat="1">
      <c r="C281" s="34"/>
      <c r="D281" s="34"/>
      <c r="E281" s="34"/>
    </row>
    <row r="282" spans="3:5" s="33" customFormat="1">
      <c r="C282" s="34"/>
      <c r="D282" s="34"/>
      <c r="E282" s="34"/>
    </row>
    <row r="283" spans="3:5" s="33" customFormat="1">
      <c r="C283" s="34"/>
      <c r="D283" s="34"/>
      <c r="E283" s="34"/>
    </row>
    <row r="284" spans="3:5" s="33" customFormat="1">
      <c r="C284" s="34"/>
      <c r="D284" s="34"/>
      <c r="E284" s="34"/>
    </row>
    <row r="285" spans="3:5" s="33" customFormat="1">
      <c r="C285" s="34"/>
      <c r="D285" s="34"/>
      <c r="E285" s="34"/>
    </row>
    <row r="286" spans="3:5" s="33" customFormat="1">
      <c r="C286" s="34"/>
      <c r="D286" s="34"/>
      <c r="E286" s="34"/>
    </row>
    <row r="287" spans="3:5" s="33" customFormat="1">
      <c r="C287" s="34"/>
      <c r="D287" s="34"/>
      <c r="E287" s="34"/>
    </row>
    <row r="288" spans="3:5" s="33" customFormat="1">
      <c r="C288" s="34"/>
      <c r="D288" s="34"/>
      <c r="E288" s="34"/>
    </row>
    <row r="289" spans="3:5" s="33" customFormat="1">
      <c r="C289" s="34"/>
      <c r="D289" s="34"/>
      <c r="E289" s="34"/>
    </row>
    <row r="290" spans="3:5" s="33" customFormat="1">
      <c r="C290" s="34"/>
      <c r="D290" s="34"/>
      <c r="E290" s="34"/>
    </row>
    <row r="291" spans="3:5" s="33" customFormat="1">
      <c r="C291" s="34"/>
      <c r="D291" s="34"/>
      <c r="E291" s="34"/>
    </row>
    <row r="292" spans="3:5" s="33" customFormat="1">
      <c r="C292" s="34"/>
      <c r="D292" s="34"/>
      <c r="E292" s="34"/>
    </row>
    <row r="293" spans="3:5" s="33" customFormat="1">
      <c r="C293" s="34"/>
      <c r="D293" s="34"/>
      <c r="E293" s="34"/>
    </row>
    <row r="294" spans="3:5" s="33" customFormat="1">
      <c r="C294" s="34"/>
      <c r="D294" s="34"/>
      <c r="E294" s="34"/>
    </row>
    <row r="295" spans="3:5" s="33" customFormat="1">
      <c r="C295" s="34"/>
      <c r="D295" s="34"/>
      <c r="E295" s="34"/>
    </row>
    <row r="296" spans="3:5" s="33" customFormat="1">
      <c r="C296" s="34"/>
      <c r="D296" s="34"/>
      <c r="E296" s="34"/>
    </row>
    <row r="297" spans="3:5" s="33" customFormat="1">
      <c r="C297" s="34"/>
      <c r="D297" s="34"/>
      <c r="E297" s="34"/>
    </row>
    <row r="298" spans="3:5" s="33" customFormat="1">
      <c r="C298" s="34"/>
      <c r="D298" s="34"/>
      <c r="E298" s="34"/>
    </row>
    <row r="299" spans="3:5" s="33" customFormat="1">
      <c r="C299" s="34"/>
      <c r="D299" s="34"/>
      <c r="E299" s="34"/>
    </row>
    <row r="300" spans="3:5" s="33" customFormat="1">
      <c r="C300" s="34"/>
      <c r="D300" s="34"/>
      <c r="E300" s="34"/>
    </row>
    <row r="301" spans="3:5" s="33" customFormat="1">
      <c r="C301" s="34"/>
      <c r="D301" s="34"/>
      <c r="E301" s="34"/>
    </row>
    <row r="302" spans="3:5" s="33" customFormat="1">
      <c r="C302" s="34"/>
      <c r="D302" s="34"/>
      <c r="E302" s="34"/>
    </row>
    <row r="303" spans="3:5" s="33" customFormat="1">
      <c r="C303" s="34"/>
      <c r="D303" s="34"/>
      <c r="E303" s="34"/>
    </row>
    <row r="304" spans="3:5" s="33" customFormat="1">
      <c r="C304" s="34"/>
      <c r="D304" s="34"/>
      <c r="E304" s="34"/>
    </row>
    <row r="305" spans="3:5" s="33" customFormat="1">
      <c r="C305" s="34"/>
      <c r="D305" s="34"/>
      <c r="E305" s="34"/>
    </row>
    <row r="306" spans="3:5" s="33" customFormat="1">
      <c r="C306" s="34"/>
      <c r="D306" s="34"/>
      <c r="E306" s="34"/>
    </row>
    <row r="307" spans="3:5" s="33" customFormat="1">
      <c r="C307" s="34"/>
      <c r="D307" s="34"/>
      <c r="E307" s="34"/>
    </row>
    <row r="308" spans="3:5" s="33" customFormat="1">
      <c r="C308" s="34"/>
      <c r="D308" s="34"/>
      <c r="E308" s="34"/>
    </row>
    <row r="309" spans="3:5" s="33" customFormat="1">
      <c r="C309" s="34"/>
      <c r="D309" s="34"/>
      <c r="E309" s="34"/>
    </row>
    <row r="310" spans="3:5" s="33" customFormat="1">
      <c r="C310" s="34"/>
      <c r="D310" s="34"/>
      <c r="E310" s="34"/>
    </row>
    <row r="311" spans="3:5" s="33" customFormat="1">
      <c r="C311" s="34"/>
      <c r="D311" s="34"/>
      <c r="E311" s="34"/>
    </row>
    <row r="312" spans="3:5" s="33" customFormat="1">
      <c r="C312" s="34"/>
      <c r="D312" s="34"/>
      <c r="E312" s="34"/>
    </row>
    <row r="313" spans="3:5" s="33" customFormat="1">
      <c r="C313" s="34"/>
      <c r="D313" s="34"/>
      <c r="E313" s="34"/>
    </row>
    <row r="314" spans="3:5" s="33" customFormat="1">
      <c r="C314" s="34"/>
      <c r="D314" s="34"/>
      <c r="E314" s="34"/>
    </row>
    <row r="315" spans="3:5" s="33" customFormat="1">
      <c r="C315" s="34"/>
      <c r="D315" s="34"/>
      <c r="E315" s="34"/>
    </row>
    <row r="316" spans="3:5" s="33" customFormat="1">
      <c r="C316" s="34"/>
      <c r="D316" s="34"/>
      <c r="E316" s="34"/>
    </row>
    <row r="317" spans="3:5" s="33" customFormat="1">
      <c r="C317" s="34"/>
      <c r="D317" s="34"/>
      <c r="E317" s="34"/>
    </row>
    <row r="318" spans="3:5" s="33" customFormat="1">
      <c r="C318" s="34"/>
      <c r="D318" s="34"/>
      <c r="E318" s="34"/>
    </row>
    <row r="319" spans="3:5" s="33" customFormat="1">
      <c r="C319" s="34"/>
      <c r="D319" s="34"/>
      <c r="E319" s="34"/>
    </row>
    <row r="320" spans="3:5" s="33" customFormat="1">
      <c r="C320" s="34"/>
      <c r="D320" s="34"/>
      <c r="E320" s="34"/>
    </row>
    <row r="321" spans="3:5" s="33" customFormat="1">
      <c r="C321" s="34"/>
      <c r="D321" s="34"/>
      <c r="E321" s="34"/>
    </row>
    <row r="322" spans="3:5" s="33" customFormat="1">
      <c r="C322" s="34"/>
      <c r="D322" s="34"/>
      <c r="E322" s="34"/>
    </row>
    <row r="323" spans="3:5" s="33" customFormat="1">
      <c r="C323" s="34"/>
      <c r="D323" s="34"/>
      <c r="E323" s="34"/>
    </row>
    <row r="324" spans="3:5" s="33" customFormat="1">
      <c r="C324" s="34"/>
      <c r="D324" s="34"/>
      <c r="E324" s="34"/>
    </row>
    <row r="325" spans="3:5" s="33" customFormat="1">
      <c r="C325" s="34"/>
      <c r="D325" s="34"/>
      <c r="E325" s="34"/>
    </row>
    <row r="326" spans="3:5" s="33" customFormat="1">
      <c r="C326" s="34"/>
      <c r="D326" s="34"/>
      <c r="E326" s="34"/>
    </row>
    <row r="327" spans="3:5" s="33" customFormat="1">
      <c r="C327" s="34"/>
      <c r="D327" s="34"/>
      <c r="E327" s="34"/>
    </row>
    <row r="328" spans="3:5" s="33" customFormat="1">
      <c r="C328" s="34"/>
      <c r="D328" s="34"/>
      <c r="E328" s="34"/>
    </row>
    <row r="329" spans="3:5" s="33" customFormat="1">
      <c r="C329" s="34"/>
      <c r="D329" s="34"/>
      <c r="E329" s="34"/>
    </row>
    <row r="330" spans="3:5" s="33" customFormat="1">
      <c r="C330" s="34"/>
      <c r="D330" s="34"/>
      <c r="E330" s="34"/>
    </row>
    <row r="331" spans="3:5" s="33" customFormat="1">
      <c r="C331" s="34"/>
      <c r="D331" s="34"/>
      <c r="E331" s="34"/>
    </row>
    <row r="332" spans="3:5" s="33" customFormat="1">
      <c r="C332" s="34"/>
      <c r="D332" s="34"/>
      <c r="E332" s="34"/>
    </row>
    <row r="333" spans="3:5" s="33" customFormat="1">
      <c r="C333" s="34"/>
      <c r="D333" s="34"/>
      <c r="E333" s="34"/>
    </row>
    <row r="334" spans="3:5" s="33" customFormat="1">
      <c r="C334" s="34"/>
      <c r="D334" s="34"/>
      <c r="E334" s="34"/>
    </row>
    <row r="335" spans="3:5" s="33" customFormat="1">
      <c r="C335" s="34"/>
      <c r="D335" s="34"/>
      <c r="E335" s="34"/>
    </row>
    <row r="336" spans="3:5" s="33" customFormat="1">
      <c r="C336" s="34"/>
      <c r="D336" s="34"/>
      <c r="E336" s="34"/>
    </row>
    <row r="337" spans="3:5" s="33" customFormat="1">
      <c r="C337" s="34"/>
      <c r="D337" s="34"/>
      <c r="E337" s="34"/>
    </row>
    <row r="338" spans="3:5" s="33" customFormat="1">
      <c r="C338" s="34"/>
      <c r="D338" s="34"/>
      <c r="E338" s="34"/>
    </row>
    <row r="339" spans="3:5" s="33" customFormat="1">
      <c r="C339" s="34"/>
      <c r="D339" s="34"/>
      <c r="E339" s="34"/>
    </row>
    <row r="340" spans="3:5" s="33" customFormat="1">
      <c r="C340" s="34"/>
      <c r="D340" s="34"/>
      <c r="E340" s="34"/>
    </row>
    <row r="341" spans="3:5" s="33" customFormat="1">
      <c r="C341" s="34"/>
      <c r="D341" s="34"/>
      <c r="E341" s="34"/>
    </row>
    <row r="342" spans="3:5" s="33" customFormat="1">
      <c r="C342" s="34"/>
      <c r="D342" s="34"/>
      <c r="E342" s="34"/>
    </row>
    <row r="343" spans="3:5" s="33" customFormat="1">
      <c r="C343" s="34"/>
      <c r="D343" s="34"/>
      <c r="E343" s="34"/>
    </row>
    <row r="344" spans="3:5" s="33" customFormat="1">
      <c r="C344" s="34"/>
      <c r="D344" s="34"/>
      <c r="E344" s="34"/>
    </row>
    <row r="345" spans="3:5" s="33" customFormat="1">
      <c r="C345" s="34"/>
      <c r="D345" s="34"/>
      <c r="E345" s="34"/>
    </row>
    <row r="346" spans="3:5" s="33" customFormat="1">
      <c r="C346" s="34"/>
      <c r="D346" s="34"/>
      <c r="E346" s="34"/>
    </row>
    <row r="347" spans="3:5" s="33" customFormat="1">
      <c r="C347" s="34"/>
      <c r="D347" s="34"/>
      <c r="E347" s="34"/>
    </row>
    <row r="348" spans="3:5" s="33" customFormat="1">
      <c r="C348" s="34"/>
      <c r="D348" s="34"/>
      <c r="E348" s="34"/>
    </row>
    <row r="349" spans="3:5" s="33" customFormat="1">
      <c r="C349" s="34"/>
      <c r="D349" s="34"/>
      <c r="E349" s="34"/>
    </row>
    <row r="350" spans="3:5" s="33" customFormat="1">
      <c r="C350" s="34"/>
      <c r="D350" s="34"/>
      <c r="E350" s="34"/>
    </row>
    <row r="351" spans="3:5" s="33" customFormat="1">
      <c r="C351" s="34"/>
      <c r="D351" s="34"/>
      <c r="E351" s="34"/>
    </row>
    <row r="352" spans="3:5" s="33" customFormat="1">
      <c r="C352" s="34"/>
      <c r="D352" s="34"/>
      <c r="E352" s="34"/>
    </row>
    <row r="353" spans="3:5" s="33" customFormat="1">
      <c r="C353" s="34"/>
      <c r="D353" s="34"/>
      <c r="E353" s="34"/>
    </row>
    <row r="354" spans="3:5" s="33" customFormat="1">
      <c r="C354" s="34"/>
      <c r="D354" s="34"/>
      <c r="E354" s="34"/>
    </row>
    <row r="355" spans="3:5" s="33" customFormat="1">
      <c r="C355" s="34"/>
      <c r="D355" s="34"/>
      <c r="E355" s="34"/>
    </row>
    <row r="356" spans="3:5" s="33" customFormat="1">
      <c r="C356" s="34"/>
      <c r="D356" s="34"/>
      <c r="E356" s="34"/>
    </row>
    <row r="357" spans="3:5" s="33" customFormat="1">
      <c r="C357" s="34"/>
      <c r="D357" s="34"/>
      <c r="E357" s="34"/>
    </row>
    <row r="358" spans="3:5" s="33" customFormat="1">
      <c r="C358" s="34"/>
      <c r="D358" s="34"/>
      <c r="E358" s="34"/>
    </row>
    <row r="359" spans="3:5" s="33" customFormat="1">
      <c r="C359" s="34"/>
      <c r="D359" s="34"/>
      <c r="E359" s="34"/>
    </row>
    <row r="360" spans="3:5" s="33" customFormat="1">
      <c r="C360" s="34"/>
      <c r="D360" s="34"/>
      <c r="E360" s="34"/>
    </row>
    <row r="361" spans="3:5" s="33" customFormat="1">
      <c r="C361" s="34"/>
      <c r="D361" s="34"/>
      <c r="E361" s="34"/>
    </row>
    <row r="362" spans="3:5" s="33" customFormat="1">
      <c r="C362" s="34"/>
      <c r="D362" s="34"/>
      <c r="E362" s="34"/>
    </row>
    <row r="363" spans="3:5" s="33" customFormat="1">
      <c r="C363" s="34"/>
      <c r="D363" s="34"/>
      <c r="E363" s="34"/>
    </row>
    <row r="364" spans="3:5" s="33" customFormat="1">
      <c r="C364" s="34"/>
      <c r="D364" s="34"/>
      <c r="E364" s="34"/>
    </row>
  </sheetData>
  <mergeCells count="35">
    <mergeCell ref="A74:B74"/>
    <mergeCell ref="G74:H74"/>
    <mergeCell ref="L17:P17"/>
    <mergeCell ref="C69:K69"/>
    <mergeCell ref="A71:B71"/>
    <mergeCell ref="D71:E71"/>
    <mergeCell ref="G71:H71"/>
    <mergeCell ref="I71:M71"/>
    <mergeCell ref="N71:O71"/>
    <mergeCell ref="I15:K15"/>
    <mergeCell ref="A17:A18"/>
    <mergeCell ref="B17:B18"/>
    <mergeCell ref="C17:C18"/>
    <mergeCell ref="D17:D18"/>
    <mergeCell ref="E17:E18"/>
    <mergeCell ref="F17:K17"/>
    <mergeCell ref="A10:B10"/>
    <mergeCell ref="C10:N10"/>
    <mergeCell ref="A11:B11"/>
    <mergeCell ref="C11:N11"/>
    <mergeCell ref="A13:G13"/>
    <mergeCell ref="K13:M13"/>
    <mergeCell ref="N13:O13"/>
    <mergeCell ref="A7:B7"/>
    <mergeCell ref="C7:N7"/>
    <mergeCell ref="A8:B8"/>
    <mergeCell ref="C8:N8"/>
    <mergeCell ref="A9:B9"/>
    <mergeCell ref="C9:N9"/>
    <mergeCell ref="L1:P1"/>
    <mergeCell ref="D2:H2"/>
    <mergeCell ref="C3:N3"/>
    <mergeCell ref="C4:N4"/>
    <mergeCell ref="A6:B6"/>
    <mergeCell ref="C6:N6"/>
  </mergeCells>
  <pageMargins left="0.78740157480314965" right="0.78740157480314965" top="0.98425196850393704" bottom="0.78740157480314965" header="0.51181102362204722" footer="0.51181102362204722"/>
  <pageSetup paperSize="9" scale="87" fitToHeight="0" orientation="landscape" r:id="rId1"/>
  <headerFooter alignWithMargins="0">
    <oddFooter>&amp;R&amp;P lapa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358"/>
  <sheetViews>
    <sheetView view="pageBreakPreview" topLeftCell="A37" zoomScaleNormal="100" zoomScaleSheetLayoutView="100" workbookViewId="0">
      <selection activeCell="F43" sqref="F43:P61"/>
    </sheetView>
  </sheetViews>
  <sheetFormatPr defaultRowHeight="12.75"/>
  <cols>
    <col min="1" max="1" width="4.140625" style="37" customWidth="1"/>
    <col min="2" max="2" width="10.85546875" style="51" customWidth="1"/>
    <col min="3" max="3" width="40" style="54" customWidth="1"/>
    <col min="4" max="4" width="5.85546875" style="54" bestFit="1" customWidth="1"/>
    <col min="5" max="5" width="8.5703125" style="54" customWidth="1"/>
    <col min="6" max="6" width="5.7109375" style="51" bestFit="1" customWidth="1"/>
    <col min="7" max="7" width="5.7109375" style="37" bestFit="1" customWidth="1"/>
    <col min="8" max="8" width="7.28515625" style="37" customWidth="1"/>
    <col min="9" max="9" width="6.7109375" style="37" bestFit="1" customWidth="1"/>
    <col min="10" max="10" width="7" style="37" bestFit="1" customWidth="1"/>
    <col min="11" max="11" width="7" style="37" customWidth="1"/>
    <col min="12" max="16" width="8.42578125" style="37" customWidth="1"/>
    <col min="17" max="16384" width="9.140625" style="37"/>
  </cols>
  <sheetData>
    <row r="1" spans="1:16" s="33" customFormat="1" ht="40.5" customHeight="1">
      <c r="C1" s="34"/>
      <c r="D1" s="34"/>
      <c r="E1" s="34"/>
      <c r="L1" s="710" t="s">
        <v>68</v>
      </c>
      <c r="M1" s="710"/>
      <c r="N1" s="710"/>
      <c r="O1" s="710"/>
      <c r="P1" s="710"/>
    </row>
    <row r="2" spans="1:16" s="33" customFormat="1" ht="12.75" customHeight="1">
      <c r="C2" s="34"/>
      <c r="D2" s="711" t="s">
        <v>40</v>
      </c>
      <c r="E2" s="711"/>
      <c r="F2" s="711"/>
      <c r="G2" s="711"/>
      <c r="H2" s="711"/>
      <c r="I2" s="35" t="s">
        <v>400</v>
      </c>
    </row>
    <row r="3" spans="1:16" s="33" customFormat="1" ht="12.75" customHeight="1">
      <c r="C3" s="712" t="s">
        <v>401</v>
      </c>
      <c r="D3" s="712"/>
      <c r="E3" s="712"/>
      <c r="F3" s="712"/>
      <c r="G3" s="712"/>
      <c r="H3" s="712"/>
      <c r="I3" s="712"/>
      <c r="J3" s="712"/>
      <c r="K3" s="712"/>
      <c r="L3" s="712"/>
      <c r="M3" s="712"/>
      <c r="N3" s="712"/>
    </row>
    <row r="4" spans="1:16" s="33" customFormat="1" ht="12.75" customHeight="1">
      <c r="C4" s="713" t="s">
        <v>18</v>
      </c>
      <c r="D4" s="713"/>
      <c r="E4" s="713"/>
      <c r="F4" s="713"/>
      <c r="G4" s="713"/>
      <c r="H4" s="713"/>
      <c r="I4" s="713"/>
      <c r="J4" s="713"/>
      <c r="K4" s="713"/>
      <c r="L4" s="713"/>
      <c r="M4" s="713"/>
      <c r="N4" s="713"/>
    </row>
    <row r="5" spans="1:16" s="33" customFormat="1" ht="12.75" customHeight="1">
      <c r="C5" s="454"/>
      <c r="D5" s="454"/>
      <c r="E5" s="454"/>
      <c r="F5" s="454"/>
      <c r="G5" s="454"/>
      <c r="H5" s="454"/>
      <c r="I5" s="454"/>
      <c r="J5" s="454"/>
      <c r="K5" s="454"/>
      <c r="L5" s="454"/>
      <c r="M5" s="454"/>
      <c r="N5" s="454"/>
    </row>
    <row r="6" spans="1:16" s="33" customFormat="1" ht="23.25" customHeight="1">
      <c r="A6" s="714" t="s">
        <v>3</v>
      </c>
      <c r="B6" s="714"/>
      <c r="C6" s="715" t="str">
        <f>PBK!C26</f>
        <v>1. KĀRTA KATLU MĀJAS PĀRBŪVE PAR SOCIĀLĀS APRŪPES CENTRU UN KATLA MĀJAS NOVIETOŠANA</v>
      </c>
      <c r="D6" s="715"/>
      <c r="E6" s="715"/>
      <c r="F6" s="715"/>
      <c r="G6" s="715"/>
      <c r="H6" s="715"/>
      <c r="I6" s="715"/>
      <c r="J6" s="715"/>
      <c r="K6" s="715"/>
      <c r="L6" s="715"/>
      <c r="M6" s="715"/>
      <c r="N6" s="715"/>
    </row>
    <row r="7" spans="1:16" s="33" customFormat="1" ht="12.75" customHeight="1">
      <c r="A7" s="714" t="s">
        <v>4</v>
      </c>
      <c r="B7" s="714"/>
      <c r="C7" s="715" t="str">
        <f>PBK!C16</f>
        <v>1. KĀRTA KATLU MĀJAS PĀRBŪVE PAR SOCIĀLĀS APRŪPES CENTRU UN KATLA MĀJAS NOVIETOŠANA</v>
      </c>
      <c r="D7" s="715"/>
      <c r="E7" s="715"/>
      <c r="F7" s="715"/>
      <c r="G7" s="715"/>
      <c r="H7" s="715"/>
      <c r="I7" s="715"/>
      <c r="J7" s="715"/>
      <c r="K7" s="715"/>
      <c r="L7" s="715"/>
      <c r="M7" s="715"/>
      <c r="N7" s="715"/>
    </row>
    <row r="8" spans="1:16" s="33" customFormat="1" ht="12.75" customHeight="1">
      <c r="A8" s="714" t="s">
        <v>5</v>
      </c>
      <c r="B8" s="714"/>
      <c r="C8" s="715" t="str">
        <f>PBK!C17</f>
        <v>SIGULDAS IELA 7A, MORE, MORES PAGASTS, SIGULDAS NOVADS</v>
      </c>
      <c r="D8" s="715"/>
      <c r="E8" s="715"/>
      <c r="F8" s="715"/>
      <c r="G8" s="715"/>
      <c r="H8" s="715"/>
      <c r="I8" s="715"/>
      <c r="J8" s="715"/>
      <c r="K8" s="715"/>
      <c r="L8" s="715"/>
      <c r="M8" s="715"/>
      <c r="N8" s="715"/>
    </row>
    <row r="9" spans="1:16" s="33" customFormat="1">
      <c r="A9" s="714" t="s">
        <v>47</v>
      </c>
      <c r="B9" s="714"/>
      <c r="C9" s="715" t="str">
        <f>PBK!C18</f>
        <v>SIGULDAS NOVADA PAŠVALDĪBA</v>
      </c>
      <c r="D9" s="715"/>
      <c r="E9" s="715"/>
      <c r="F9" s="715"/>
      <c r="G9" s="715"/>
      <c r="H9" s="715"/>
      <c r="I9" s="715"/>
      <c r="J9" s="715"/>
      <c r="K9" s="715"/>
      <c r="L9" s="715"/>
      <c r="M9" s="715"/>
      <c r="N9" s="715"/>
    </row>
    <row r="10" spans="1:16" s="33" customFormat="1">
      <c r="A10" s="714" t="s">
        <v>6</v>
      </c>
      <c r="B10" s="714"/>
      <c r="C10" s="715">
        <f>PBK!C19</f>
        <v>0</v>
      </c>
      <c r="D10" s="715"/>
      <c r="E10" s="715"/>
      <c r="F10" s="715"/>
      <c r="G10" s="715"/>
      <c r="H10" s="715"/>
      <c r="I10" s="715"/>
      <c r="J10" s="715"/>
      <c r="K10" s="715"/>
      <c r="L10" s="715"/>
      <c r="M10" s="715"/>
      <c r="N10" s="715"/>
    </row>
    <row r="11" spans="1:16" s="33" customFormat="1">
      <c r="A11" s="714" t="s">
        <v>41</v>
      </c>
      <c r="B11" s="714"/>
      <c r="C11" s="715">
        <f>PBK!C20</f>
        <v>0</v>
      </c>
      <c r="D11" s="715"/>
      <c r="E11" s="715"/>
      <c r="F11" s="715"/>
      <c r="G11" s="715"/>
      <c r="H11" s="715"/>
      <c r="I11" s="715"/>
      <c r="J11" s="715"/>
      <c r="K11" s="715"/>
      <c r="L11" s="715"/>
      <c r="M11" s="715"/>
      <c r="N11" s="715"/>
    </row>
    <row r="12" spans="1:16" s="33" customFormat="1">
      <c r="A12" s="450"/>
      <c r="B12" s="450"/>
      <c r="C12" s="451"/>
      <c r="D12" s="451"/>
      <c r="E12" s="451"/>
      <c r="F12" s="451"/>
      <c r="G12" s="451"/>
      <c r="H12" s="451"/>
      <c r="I12" s="451"/>
      <c r="J12" s="451"/>
      <c r="K12" s="451"/>
      <c r="L12" s="451"/>
      <c r="M12" s="451"/>
      <c r="N12" s="451"/>
    </row>
    <row r="13" spans="1:16" s="33" customFormat="1" ht="12.75" customHeight="1">
      <c r="A13" s="714" t="s">
        <v>76</v>
      </c>
      <c r="B13" s="714"/>
      <c r="C13" s="714"/>
      <c r="D13" s="714"/>
      <c r="E13" s="714"/>
      <c r="F13" s="714"/>
      <c r="G13" s="714"/>
      <c r="H13" s="451"/>
      <c r="I13" s="451"/>
      <c r="J13" s="451"/>
      <c r="K13" s="715" t="s">
        <v>42</v>
      </c>
      <c r="L13" s="715"/>
      <c r="M13" s="715"/>
      <c r="N13" s="716">
        <f>P63</f>
        <v>0</v>
      </c>
      <c r="O13" s="716"/>
      <c r="P13" s="36" t="s">
        <v>48</v>
      </c>
    </row>
    <row r="14" spans="1:16" s="33" customFormat="1">
      <c r="A14" s="450"/>
      <c r="B14" s="450"/>
      <c r="C14" s="450"/>
      <c r="D14" s="450"/>
      <c r="E14" s="450"/>
      <c r="F14" s="450"/>
      <c r="G14" s="450"/>
      <c r="H14" s="451"/>
      <c r="I14" s="451"/>
      <c r="J14" s="451"/>
      <c r="K14" s="451"/>
      <c r="L14" s="451"/>
      <c r="M14" s="451"/>
      <c r="N14" s="452"/>
      <c r="O14" s="451"/>
      <c r="P14" s="36"/>
    </row>
    <row r="15" spans="1:16">
      <c r="B15" s="37"/>
      <c r="C15" s="37"/>
      <c r="D15" s="37"/>
      <c r="E15" s="37"/>
      <c r="F15" s="37"/>
      <c r="I15" s="717" t="s">
        <v>44</v>
      </c>
      <c r="J15" s="717"/>
      <c r="K15" s="717"/>
      <c r="L15" s="38">
        <v>2017</v>
      </c>
      <c r="M15" s="38" t="s">
        <v>43</v>
      </c>
      <c r="N15" s="38">
        <f>'1 KOPS'!E16</f>
        <v>0</v>
      </c>
      <c r="O15" s="103">
        <f>'1 KOPS'!F16</f>
        <v>0</v>
      </c>
      <c r="P15" s="103"/>
    </row>
    <row r="16" spans="1:16" ht="13.5" thickBot="1">
      <c r="B16" s="37"/>
      <c r="C16" s="37"/>
      <c r="D16" s="37"/>
      <c r="E16" s="37"/>
      <c r="F16" s="37"/>
      <c r="I16" s="453"/>
      <c r="J16" s="453"/>
      <c r="K16" s="453"/>
      <c r="L16" s="38"/>
      <c r="M16" s="38"/>
      <c r="N16" s="38"/>
      <c r="O16" s="111"/>
      <c r="P16" s="111"/>
    </row>
    <row r="17" spans="1:18" s="11" customFormat="1" ht="13.5" customHeight="1" thickBot="1">
      <c r="A17" s="718" t="s">
        <v>1</v>
      </c>
      <c r="B17" s="718" t="s">
        <v>29</v>
      </c>
      <c r="C17" s="720" t="s">
        <v>30</v>
      </c>
      <c r="D17" s="718" t="s">
        <v>31</v>
      </c>
      <c r="E17" s="718" t="s">
        <v>32</v>
      </c>
      <c r="F17" s="722" t="s">
        <v>33</v>
      </c>
      <c r="G17" s="723"/>
      <c r="H17" s="723"/>
      <c r="I17" s="723"/>
      <c r="J17" s="723"/>
      <c r="K17" s="724"/>
      <c r="L17" s="722" t="s">
        <v>34</v>
      </c>
      <c r="M17" s="723"/>
      <c r="N17" s="723"/>
      <c r="O17" s="723"/>
      <c r="P17" s="724"/>
    </row>
    <row r="18" spans="1:18" s="11" customFormat="1" ht="59.25" customHeight="1" thickBot="1">
      <c r="A18" s="719"/>
      <c r="B18" s="719"/>
      <c r="C18" s="721"/>
      <c r="D18" s="719"/>
      <c r="E18" s="719"/>
      <c r="F18" s="12" t="s">
        <v>35</v>
      </c>
      <c r="G18" s="13" t="s">
        <v>49</v>
      </c>
      <c r="H18" s="13" t="s">
        <v>50</v>
      </c>
      <c r="I18" s="13" t="s">
        <v>64</v>
      </c>
      <c r="J18" s="13" t="s">
        <v>52</v>
      </c>
      <c r="K18" s="12" t="s">
        <v>53</v>
      </c>
      <c r="L18" s="13" t="s">
        <v>36</v>
      </c>
      <c r="M18" s="13" t="s">
        <v>50</v>
      </c>
      <c r="N18" s="13" t="s">
        <v>64</v>
      </c>
      <c r="O18" s="13" t="s">
        <v>52</v>
      </c>
      <c r="P18" s="13" t="s">
        <v>54</v>
      </c>
    </row>
    <row r="19" spans="1:18" s="11" customFormat="1" ht="13.5" thickBot="1">
      <c r="A19" s="14" t="s">
        <v>37</v>
      </c>
      <c r="B19" s="15" t="s">
        <v>38</v>
      </c>
      <c r="C19" s="16">
        <v>3</v>
      </c>
      <c r="D19" s="17">
        <v>4</v>
      </c>
      <c r="E19" s="16">
        <v>5</v>
      </c>
      <c r="F19" s="17">
        <v>6</v>
      </c>
      <c r="G19" s="16">
        <v>7</v>
      </c>
      <c r="H19" s="16">
        <v>8</v>
      </c>
      <c r="I19" s="17">
        <v>9</v>
      </c>
      <c r="J19" s="17">
        <v>10</v>
      </c>
      <c r="K19" s="16">
        <v>11</v>
      </c>
      <c r="L19" s="16">
        <v>12</v>
      </c>
      <c r="M19" s="16">
        <v>13</v>
      </c>
      <c r="N19" s="17">
        <v>14</v>
      </c>
      <c r="O19" s="17">
        <v>15</v>
      </c>
      <c r="P19" s="18">
        <v>16</v>
      </c>
    </row>
    <row r="20" spans="1:18" ht="14.25" customHeight="1">
      <c r="A20" s="39"/>
      <c r="B20" s="40"/>
      <c r="C20" s="101" t="s">
        <v>972</v>
      </c>
      <c r="D20" s="41"/>
      <c r="E20" s="42">
        <f>3.9-2.56</f>
        <v>1.3399999999999999</v>
      </c>
      <c r="F20" s="637"/>
      <c r="G20" s="637"/>
      <c r="H20" s="637"/>
      <c r="I20" s="637"/>
      <c r="J20" s="637"/>
      <c r="K20" s="637"/>
      <c r="L20" s="637"/>
      <c r="M20" s="637"/>
      <c r="N20" s="637"/>
      <c r="O20" s="637"/>
      <c r="P20" s="638"/>
    </row>
    <row r="21" spans="1:18" s="492" customFormat="1" ht="14.25" customHeight="1">
      <c r="A21" s="489">
        <v>1</v>
      </c>
      <c r="B21" s="490" t="s">
        <v>61</v>
      </c>
      <c r="C21" s="331" t="s">
        <v>402</v>
      </c>
      <c r="D21" s="491" t="s">
        <v>125</v>
      </c>
      <c r="E21" s="209">
        <f>(11.9+2.025+6.2)*1.4+2.6*2</f>
        <v>33.375</v>
      </c>
      <c r="F21" s="27"/>
      <c r="G21" s="624"/>
      <c r="H21" s="625"/>
      <c r="I21" s="624"/>
      <c r="J21" s="624"/>
      <c r="K21" s="624"/>
      <c r="L21" s="624"/>
      <c r="M21" s="624"/>
      <c r="N21" s="624"/>
      <c r="O21" s="624"/>
      <c r="P21" s="626"/>
      <c r="Q21" s="360"/>
      <c r="R21" s="360"/>
    </row>
    <row r="22" spans="1:18" s="492" customFormat="1" ht="14.25" customHeight="1">
      <c r="A22" s="489">
        <v>2</v>
      </c>
      <c r="B22" s="490"/>
      <c r="C22" s="493" t="s">
        <v>403</v>
      </c>
      <c r="D22" s="491" t="s">
        <v>165</v>
      </c>
      <c r="E22" s="209">
        <f>E21*0.25</f>
        <v>8.34375</v>
      </c>
      <c r="F22" s="27"/>
      <c r="G22" s="624"/>
      <c r="H22" s="625"/>
      <c r="I22" s="624"/>
      <c r="J22" s="624"/>
      <c r="K22" s="624"/>
      <c r="L22" s="624"/>
      <c r="M22" s="624"/>
      <c r="N22" s="624"/>
      <c r="O22" s="624"/>
      <c r="P22" s="626"/>
      <c r="Q22" s="360"/>
      <c r="R22" s="360"/>
    </row>
    <row r="23" spans="1:18" s="492" customFormat="1" ht="14.25" customHeight="1">
      <c r="A23" s="489">
        <v>3</v>
      </c>
      <c r="B23" s="490"/>
      <c r="C23" s="493" t="s">
        <v>404</v>
      </c>
      <c r="D23" s="491" t="s">
        <v>408</v>
      </c>
      <c r="E23" s="488">
        <f>E21*25*1.05</f>
        <v>876.09375</v>
      </c>
      <c r="F23" s="27"/>
      <c r="G23" s="624"/>
      <c r="H23" s="625"/>
      <c r="I23" s="624"/>
      <c r="J23" s="624"/>
      <c r="K23" s="624"/>
      <c r="L23" s="624"/>
      <c r="M23" s="624"/>
      <c r="N23" s="624"/>
      <c r="O23" s="624"/>
      <c r="P23" s="626"/>
      <c r="Q23" s="360"/>
      <c r="R23" s="360"/>
    </row>
    <row r="24" spans="1:18" s="492" customFormat="1" ht="14.25" customHeight="1">
      <c r="A24" s="489">
        <v>4</v>
      </c>
      <c r="B24" s="490"/>
      <c r="C24" s="493" t="s">
        <v>405</v>
      </c>
      <c r="D24" s="491" t="s">
        <v>92</v>
      </c>
      <c r="E24" s="209">
        <f>E21*4</f>
        <v>133.5</v>
      </c>
      <c r="F24" s="27"/>
      <c r="G24" s="624"/>
      <c r="H24" s="625"/>
      <c r="I24" s="624"/>
      <c r="J24" s="624"/>
      <c r="K24" s="624"/>
      <c r="L24" s="624"/>
      <c r="M24" s="624"/>
      <c r="N24" s="624"/>
      <c r="O24" s="624"/>
      <c r="P24" s="626"/>
      <c r="Q24" s="360"/>
      <c r="R24" s="360"/>
    </row>
    <row r="25" spans="1:18" s="492" customFormat="1" ht="14.25" customHeight="1">
      <c r="A25" s="489">
        <v>5</v>
      </c>
      <c r="B25" s="490"/>
      <c r="C25" s="493" t="s">
        <v>155</v>
      </c>
      <c r="D25" s="491" t="s">
        <v>125</v>
      </c>
      <c r="E25" s="209">
        <f>E21</f>
        <v>33.375</v>
      </c>
      <c r="F25" s="27"/>
      <c r="G25" s="624"/>
      <c r="H25" s="625"/>
      <c r="I25" s="624"/>
      <c r="J25" s="624"/>
      <c r="K25" s="624"/>
      <c r="L25" s="624"/>
      <c r="M25" s="624"/>
      <c r="N25" s="624"/>
      <c r="O25" s="624"/>
      <c r="P25" s="626"/>
      <c r="Q25" s="360"/>
      <c r="R25" s="360"/>
    </row>
    <row r="26" spans="1:18" s="492" customFormat="1" ht="14.25" customHeight="1">
      <c r="A26" s="489">
        <v>6</v>
      </c>
      <c r="B26" s="490" t="s">
        <v>61</v>
      </c>
      <c r="C26" s="494" t="s">
        <v>407</v>
      </c>
      <c r="D26" s="491" t="s">
        <v>125</v>
      </c>
      <c r="E26" s="316">
        <f>E21</f>
        <v>33.375</v>
      </c>
      <c r="F26" s="27"/>
      <c r="G26" s="624"/>
      <c r="H26" s="625"/>
      <c r="I26" s="624"/>
      <c r="J26" s="624"/>
      <c r="K26" s="624"/>
      <c r="L26" s="624"/>
      <c r="M26" s="624"/>
      <c r="N26" s="624"/>
      <c r="O26" s="624"/>
      <c r="P26" s="626"/>
      <c r="Q26" s="360"/>
      <c r="R26" s="360"/>
    </row>
    <row r="27" spans="1:18" ht="14.25" customHeight="1">
      <c r="A27" s="309"/>
      <c r="B27" s="310"/>
      <c r="C27" s="311" t="s">
        <v>1024</v>
      </c>
      <c r="D27" s="312"/>
      <c r="E27" s="313">
        <f>2.65+2.2+7.2+5.8</f>
        <v>17.850000000000001</v>
      </c>
      <c r="F27" s="639"/>
      <c r="G27" s="639"/>
      <c r="H27" s="625"/>
      <c r="I27" s="639"/>
      <c r="J27" s="639"/>
      <c r="K27" s="639"/>
      <c r="L27" s="639"/>
      <c r="M27" s="639"/>
      <c r="N27" s="639"/>
      <c r="O27" s="639"/>
      <c r="P27" s="640"/>
    </row>
    <row r="28" spans="1:18" s="492" customFormat="1" ht="14.25" customHeight="1">
      <c r="A28" s="489">
        <v>1</v>
      </c>
      <c r="B28" s="490" t="s">
        <v>61</v>
      </c>
      <c r="C28" s="331" t="s">
        <v>973</v>
      </c>
      <c r="D28" s="491" t="s">
        <v>125</v>
      </c>
      <c r="E28" s="495">
        <f>17.85*2.8</f>
        <v>49.980000000000004</v>
      </c>
      <c r="F28" s="27"/>
      <c r="G28" s="624"/>
      <c r="H28" s="625"/>
      <c r="I28" s="624"/>
      <c r="J28" s="624"/>
      <c r="K28" s="624"/>
      <c r="L28" s="624"/>
      <c r="M28" s="624"/>
      <c r="N28" s="624"/>
      <c r="O28" s="624"/>
      <c r="P28" s="626"/>
      <c r="Q28" s="360"/>
      <c r="R28" s="360"/>
    </row>
    <row r="29" spans="1:18" s="492" customFormat="1" ht="14.25" customHeight="1">
      <c r="A29" s="489">
        <v>2</v>
      </c>
      <c r="B29" s="490"/>
      <c r="C29" s="493" t="s">
        <v>974</v>
      </c>
      <c r="D29" s="491" t="s">
        <v>125</v>
      </c>
      <c r="E29" s="496">
        <f>E28</f>
        <v>49.980000000000004</v>
      </c>
      <c r="F29" s="27"/>
      <c r="G29" s="624"/>
      <c r="H29" s="625"/>
      <c r="I29" s="624"/>
      <c r="J29" s="624"/>
      <c r="K29" s="624"/>
      <c r="L29" s="624"/>
      <c r="M29" s="624"/>
      <c r="N29" s="624"/>
      <c r="O29" s="624"/>
      <c r="P29" s="626"/>
      <c r="Q29" s="360"/>
      <c r="R29" s="360"/>
    </row>
    <row r="30" spans="1:18" s="492" customFormat="1" ht="14.25" customHeight="1">
      <c r="A30" s="489">
        <v>3</v>
      </c>
      <c r="B30" s="490"/>
      <c r="C30" s="493" t="s">
        <v>982</v>
      </c>
      <c r="D30" s="491" t="s">
        <v>125</v>
      </c>
      <c r="E30" s="496">
        <f>E28*1.1*2*2</f>
        <v>219.91200000000003</v>
      </c>
      <c r="F30" s="27"/>
      <c r="G30" s="624"/>
      <c r="H30" s="625"/>
      <c r="I30" s="624"/>
      <c r="J30" s="624"/>
      <c r="K30" s="624"/>
      <c r="L30" s="624"/>
      <c r="M30" s="624"/>
      <c r="N30" s="624"/>
      <c r="O30" s="624"/>
      <c r="P30" s="626"/>
      <c r="Q30" s="360"/>
      <c r="R30" s="360"/>
    </row>
    <row r="31" spans="1:18" s="492" customFormat="1" ht="14.25" customHeight="1">
      <c r="A31" s="489">
        <v>4</v>
      </c>
      <c r="B31" s="490"/>
      <c r="C31" s="493" t="s">
        <v>976</v>
      </c>
      <c r="D31" s="491" t="s">
        <v>125</v>
      </c>
      <c r="E31" s="496">
        <f>E28*1.02</f>
        <v>50.979600000000005</v>
      </c>
      <c r="F31" s="27"/>
      <c r="G31" s="624"/>
      <c r="H31" s="625"/>
      <c r="I31" s="624"/>
      <c r="J31" s="624"/>
      <c r="K31" s="624"/>
      <c r="L31" s="624"/>
      <c r="M31" s="624"/>
      <c r="N31" s="624"/>
      <c r="O31" s="624"/>
      <c r="P31" s="626"/>
      <c r="Q31" s="360"/>
      <c r="R31" s="360"/>
    </row>
    <row r="32" spans="1:18" s="492" customFormat="1" ht="14.25" customHeight="1">
      <c r="A32" s="489">
        <v>5</v>
      </c>
      <c r="B32" s="490"/>
      <c r="C32" s="493" t="s">
        <v>977</v>
      </c>
      <c r="D32" s="491" t="s">
        <v>125</v>
      </c>
      <c r="E32" s="496">
        <f>E28*1.2</f>
        <v>59.975999999999999</v>
      </c>
      <c r="F32" s="27"/>
      <c r="G32" s="624"/>
      <c r="H32" s="625"/>
      <c r="I32" s="624"/>
      <c r="J32" s="624"/>
      <c r="K32" s="624"/>
      <c r="L32" s="624"/>
      <c r="M32" s="624"/>
      <c r="N32" s="624"/>
      <c r="O32" s="624"/>
      <c r="P32" s="626"/>
      <c r="Q32" s="360"/>
      <c r="R32" s="360"/>
    </row>
    <row r="33" spans="1:18" s="492" customFormat="1" ht="14.25" customHeight="1">
      <c r="A33" s="489">
        <v>6</v>
      </c>
      <c r="B33" s="490"/>
      <c r="C33" s="493" t="s">
        <v>979</v>
      </c>
      <c r="D33" s="491" t="s">
        <v>97</v>
      </c>
      <c r="E33" s="497">
        <f>E28*20*3</f>
        <v>2998.8</v>
      </c>
      <c r="F33" s="27"/>
      <c r="G33" s="624"/>
      <c r="H33" s="625"/>
      <c r="I33" s="624"/>
      <c r="J33" s="624"/>
      <c r="K33" s="624"/>
      <c r="L33" s="624"/>
      <c r="M33" s="624"/>
      <c r="N33" s="624"/>
      <c r="O33" s="624"/>
      <c r="P33" s="626"/>
      <c r="Q33" s="360"/>
      <c r="R33" s="360"/>
    </row>
    <row r="34" spans="1:18" s="492" customFormat="1" ht="14.25" customHeight="1">
      <c r="A34" s="489">
        <v>7</v>
      </c>
      <c r="B34" s="490"/>
      <c r="C34" s="493" t="s">
        <v>980</v>
      </c>
      <c r="D34" s="491" t="s">
        <v>92</v>
      </c>
      <c r="E34" s="496">
        <f>E28*3*2</f>
        <v>299.88</v>
      </c>
      <c r="F34" s="27"/>
      <c r="G34" s="624"/>
      <c r="H34" s="625"/>
      <c r="I34" s="624"/>
      <c r="J34" s="624"/>
      <c r="K34" s="624"/>
      <c r="L34" s="624"/>
      <c r="M34" s="624"/>
      <c r="N34" s="624"/>
      <c r="O34" s="624"/>
      <c r="P34" s="626"/>
      <c r="Q34" s="360"/>
      <c r="R34" s="360"/>
    </row>
    <row r="35" spans="1:18" s="492" customFormat="1" ht="14.25" customHeight="1">
      <c r="A35" s="489">
        <v>8</v>
      </c>
      <c r="B35" s="490"/>
      <c r="C35" s="493" t="s">
        <v>981</v>
      </c>
      <c r="D35" s="491" t="s">
        <v>408</v>
      </c>
      <c r="E35" s="496">
        <f>E34*0.25</f>
        <v>74.97</v>
      </c>
      <c r="F35" s="27"/>
      <c r="G35" s="624"/>
      <c r="H35" s="625"/>
      <c r="I35" s="624"/>
      <c r="J35" s="624"/>
      <c r="K35" s="624"/>
      <c r="L35" s="624"/>
      <c r="M35" s="624"/>
      <c r="N35" s="624"/>
      <c r="O35" s="624"/>
      <c r="P35" s="626"/>
      <c r="Q35" s="360"/>
      <c r="R35" s="360"/>
    </row>
    <row r="36" spans="1:18" s="492" customFormat="1" ht="14.25" customHeight="1">
      <c r="A36" s="489">
        <v>9</v>
      </c>
      <c r="B36" s="490"/>
      <c r="C36" s="493" t="s">
        <v>155</v>
      </c>
      <c r="D36" s="491" t="s">
        <v>125</v>
      </c>
      <c r="E36" s="496">
        <f>E28</f>
        <v>49.980000000000004</v>
      </c>
      <c r="F36" s="27"/>
      <c r="G36" s="624"/>
      <c r="H36" s="625"/>
      <c r="I36" s="624"/>
      <c r="J36" s="624"/>
      <c r="K36" s="624"/>
      <c r="L36" s="624"/>
      <c r="M36" s="624"/>
      <c r="N36" s="624"/>
      <c r="O36" s="624"/>
      <c r="P36" s="626"/>
      <c r="Q36" s="360"/>
      <c r="R36" s="360"/>
    </row>
    <row r="37" spans="1:18" ht="14.25" customHeight="1">
      <c r="A37" s="309"/>
      <c r="B37" s="310"/>
      <c r="C37" s="311" t="s">
        <v>1025</v>
      </c>
      <c r="D37" s="312"/>
      <c r="E37" s="313">
        <f>4.5+5.15+4.8</f>
        <v>14.45</v>
      </c>
      <c r="F37" s="639"/>
      <c r="G37" s="639"/>
      <c r="H37" s="639"/>
      <c r="I37" s="639"/>
      <c r="J37" s="639"/>
      <c r="K37" s="639"/>
      <c r="L37" s="639"/>
      <c r="M37" s="639"/>
      <c r="N37" s="639"/>
      <c r="O37" s="639"/>
      <c r="P37" s="640"/>
    </row>
    <row r="38" spans="1:18" s="492" customFormat="1" ht="14.25" customHeight="1">
      <c r="A38" s="489">
        <v>1</v>
      </c>
      <c r="B38" s="490" t="s">
        <v>61</v>
      </c>
      <c r="C38" s="331" t="s">
        <v>973</v>
      </c>
      <c r="D38" s="491" t="s">
        <v>125</v>
      </c>
      <c r="E38" s="495">
        <f>(14.45)*3.2</f>
        <v>46.24</v>
      </c>
      <c r="F38" s="27"/>
      <c r="G38" s="624"/>
      <c r="H38" s="625"/>
      <c r="I38" s="624"/>
      <c r="J38" s="624"/>
      <c r="K38" s="624"/>
      <c r="L38" s="624"/>
      <c r="M38" s="624"/>
      <c r="N38" s="624"/>
      <c r="O38" s="624"/>
      <c r="P38" s="626"/>
      <c r="Q38" s="360"/>
      <c r="R38" s="360"/>
    </row>
    <row r="39" spans="1:18" s="492" customFormat="1" ht="14.25" customHeight="1">
      <c r="A39" s="489">
        <v>2</v>
      </c>
      <c r="B39" s="490"/>
      <c r="C39" s="493" t="s">
        <v>974</v>
      </c>
      <c r="D39" s="491" t="s">
        <v>125</v>
      </c>
      <c r="E39" s="496">
        <f>E38</f>
        <v>46.24</v>
      </c>
      <c r="F39" s="27"/>
      <c r="G39" s="624"/>
      <c r="H39" s="625"/>
      <c r="I39" s="624"/>
      <c r="J39" s="624"/>
      <c r="K39" s="624"/>
      <c r="L39" s="624"/>
      <c r="M39" s="624"/>
      <c r="N39" s="624"/>
      <c r="O39" s="624"/>
      <c r="P39" s="626"/>
      <c r="Q39" s="360"/>
      <c r="R39" s="360"/>
    </row>
    <row r="40" spans="1:18" s="492" customFormat="1" ht="14.25" customHeight="1">
      <c r="A40" s="489">
        <v>3</v>
      </c>
      <c r="B40" s="490"/>
      <c r="C40" s="493" t="s">
        <v>975</v>
      </c>
      <c r="D40" s="491" t="s">
        <v>125</v>
      </c>
      <c r="E40" s="496">
        <f>E38*1.1*2</f>
        <v>101.72800000000001</v>
      </c>
      <c r="F40" s="27"/>
      <c r="G40" s="624"/>
      <c r="H40" s="625"/>
      <c r="I40" s="624"/>
      <c r="J40" s="624"/>
      <c r="K40" s="624"/>
      <c r="L40" s="624"/>
      <c r="M40" s="624"/>
      <c r="N40" s="624"/>
      <c r="O40" s="624"/>
      <c r="P40" s="626"/>
      <c r="Q40" s="360"/>
      <c r="R40" s="360"/>
    </row>
    <row r="41" spans="1:18" s="492" customFormat="1" ht="14.25" customHeight="1">
      <c r="A41" s="489">
        <v>4</v>
      </c>
      <c r="B41" s="490"/>
      <c r="C41" s="493" t="s">
        <v>976</v>
      </c>
      <c r="D41" s="491" t="s">
        <v>125</v>
      </c>
      <c r="E41" s="496">
        <f>E38*1.02</f>
        <v>47.1648</v>
      </c>
      <c r="F41" s="27"/>
      <c r="G41" s="624"/>
      <c r="H41" s="625"/>
      <c r="I41" s="624"/>
      <c r="J41" s="624"/>
      <c r="K41" s="624"/>
      <c r="L41" s="624"/>
      <c r="M41" s="624"/>
      <c r="N41" s="624"/>
      <c r="O41" s="624"/>
      <c r="P41" s="626"/>
      <c r="Q41" s="360"/>
      <c r="R41" s="360"/>
    </row>
    <row r="42" spans="1:18" s="492" customFormat="1" ht="14.25" customHeight="1">
      <c r="A42" s="489">
        <v>5</v>
      </c>
      <c r="B42" s="490"/>
      <c r="C42" s="493" t="s">
        <v>977</v>
      </c>
      <c r="D42" s="491" t="s">
        <v>125</v>
      </c>
      <c r="E42" s="496">
        <f>E38*1.2</f>
        <v>55.488</v>
      </c>
      <c r="F42" s="27"/>
      <c r="G42" s="624"/>
      <c r="H42" s="625"/>
      <c r="I42" s="624"/>
      <c r="J42" s="624"/>
      <c r="K42" s="624"/>
      <c r="L42" s="624"/>
      <c r="M42" s="624"/>
      <c r="N42" s="624"/>
      <c r="O42" s="624"/>
      <c r="P42" s="626"/>
      <c r="Q42" s="360"/>
      <c r="R42" s="360"/>
    </row>
    <row r="43" spans="1:18" s="492" customFormat="1" ht="14.25" customHeight="1">
      <c r="A43" s="489">
        <v>6</v>
      </c>
      <c r="B43" s="490"/>
      <c r="C43" s="493" t="s">
        <v>978</v>
      </c>
      <c r="D43" s="491" t="s">
        <v>125</v>
      </c>
      <c r="E43" s="496">
        <f>E38*2.2</f>
        <v>101.72800000000001</v>
      </c>
      <c r="F43" s="27"/>
      <c r="G43" s="624"/>
      <c r="H43" s="625"/>
      <c r="I43" s="624"/>
      <c r="J43" s="624"/>
      <c r="K43" s="624"/>
      <c r="L43" s="624"/>
      <c r="M43" s="624"/>
      <c r="N43" s="624"/>
      <c r="O43" s="624"/>
      <c r="P43" s="626"/>
      <c r="Q43" s="360"/>
      <c r="R43" s="360"/>
    </row>
    <row r="44" spans="1:18" s="492" customFormat="1" ht="14.25" customHeight="1">
      <c r="A44" s="489">
        <v>7</v>
      </c>
      <c r="B44" s="490"/>
      <c r="C44" s="493" t="s">
        <v>979</v>
      </c>
      <c r="D44" s="491" t="s">
        <v>97</v>
      </c>
      <c r="E44" s="497">
        <f>E38*20*3</f>
        <v>2774.4</v>
      </c>
      <c r="F44" s="27"/>
      <c r="G44" s="624"/>
      <c r="H44" s="625"/>
      <c r="I44" s="624"/>
      <c r="J44" s="624"/>
      <c r="K44" s="624"/>
      <c r="L44" s="624"/>
      <c r="M44" s="624"/>
      <c r="N44" s="624"/>
      <c r="O44" s="624"/>
      <c r="P44" s="626"/>
      <c r="Q44" s="360"/>
      <c r="R44" s="360"/>
    </row>
    <row r="45" spans="1:18" s="492" customFormat="1" ht="14.25" customHeight="1">
      <c r="A45" s="489">
        <v>8</v>
      </c>
      <c r="B45" s="490"/>
      <c r="C45" s="493" t="s">
        <v>980</v>
      </c>
      <c r="D45" s="491" t="s">
        <v>92</v>
      </c>
      <c r="E45" s="497">
        <f>E38*3*2</f>
        <v>277.44</v>
      </c>
      <c r="F45" s="27"/>
      <c r="G45" s="624"/>
      <c r="H45" s="625"/>
      <c r="I45" s="624"/>
      <c r="J45" s="624"/>
      <c r="K45" s="624"/>
      <c r="L45" s="624"/>
      <c r="M45" s="624"/>
      <c r="N45" s="624"/>
      <c r="O45" s="624"/>
      <c r="P45" s="626"/>
      <c r="Q45" s="360"/>
      <c r="R45" s="360"/>
    </row>
    <row r="46" spans="1:18" s="492" customFormat="1" ht="14.25" customHeight="1">
      <c r="A46" s="489">
        <v>9</v>
      </c>
      <c r="B46" s="490"/>
      <c r="C46" s="493" t="s">
        <v>981</v>
      </c>
      <c r="D46" s="491" t="s">
        <v>408</v>
      </c>
      <c r="E46" s="496">
        <f>E45*0.25</f>
        <v>69.36</v>
      </c>
      <c r="F46" s="27"/>
      <c r="G46" s="624"/>
      <c r="H46" s="625"/>
      <c r="I46" s="624"/>
      <c r="J46" s="624"/>
      <c r="K46" s="624"/>
      <c r="L46" s="624"/>
      <c r="M46" s="624"/>
      <c r="N46" s="624"/>
      <c r="O46" s="624"/>
      <c r="P46" s="626"/>
      <c r="Q46" s="360"/>
      <c r="R46" s="360"/>
    </row>
    <row r="47" spans="1:18" s="492" customFormat="1" ht="14.25" customHeight="1">
      <c r="A47" s="489">
        <v>10</v>
      </c>
      <c r="B47" s="490"/>
      <c r="C47" s="493" t="s">
        <v>155</v>
      </c>
      <c r="D47" s="491" t="s">
        <v>125</v>
      </c>
      <c r="E47" s="496">
        <f>E38</f>
        <v>46.24</v>
      </c>
      <c r="F47" s="27"/>
      <c r="G47" s="624"/>
      <c r="H47" s="625"/>
      <c r="I47" s="624"/>
      <c r="J47" s="624"/>
      <c r="K47" s="624"/>
      <c r="L47" s="624"/>
      <c r="M47" s="624"/>
      <c r="N47" s="624"/>
      <c r="O47" s="624"/>
      <c r="P47" s="626"/>
      <c r="Q47" s="360"/>
      <c r="R47" s="360"/>
    </row>
    <row r="48" spans="1:18" ht="14.25" customHeight="1">
      <c r="A48" s="309"/>
      <c r="B48" s="310"/>
      <c r="C48" s="311" t="s">
        <v>1026</v>
      </c>
      <c r="D48" s="312"/>
      <c r="E48" s="313"/>
      <c r="F48" s="639"/>
      <c r="G48" s="639"/>
      <c r="H48" s="625"/>
      <c r="I48" s="639"/>
      <c r="J48" s="639"/>
      <c r="K48" s="639"/>
      <c r="L48" s="639"/>
      <c r="M48" s="639"/>
      <c r="N48" s="639"/>
      <c r="O48" s="639"/>
      <c r="P48" s="640"/>
    </row>
    <row r="49" spans="1:18" s="492" customFormat="1" ht="14.25" customHeight="1">
      <c r="A49" s="489">
        <v>1</v>
      </c>
      <c r="B49" s="490" t="s">
        <v>61</v>
      </c>
      <c r="C49" s="331" t="s">
        <v>973</v>
      </c>
      <c r="D49" s="491" t="s">
        <v>125</v>
      </c>
      <c r="E49" s="495">
        <f>(8.8)*3.2</f>
        <v>28.160000000000004</v>
      </c>
      <c r="F49" s="27"/>
      <c r="G49" s="624"/>
      <c r="H49" s="625"/>
      <c r="I49" s="624"/>
      <c r="J49" s="624"/>
      <c r="K49" s="624"/>
      <c r="L49" s="624"/>
      <c r="M49" s="624"/>
      <c r="N49" s="624"/>
      <c r="O49" s="624"/>
      <c r="P49" s="626"/>
      <c r="Q49" s="360"/>
      <c r="R49" s="360"/>
    </row>
    <row r="50" spans="1:18" s="492" customFormat="1" ht="14.25" customHeight="1">
      <c r="A50" s="489">
        <v>2</v>
      </c>
      <c r="B50" s="490"/>
      <c r="C50" s="493" t="s">
        <v>974</v>
      </c>
      <c r="D50" s="491" t="s">
        <v>125</v>
      </c>
      <c r="E50" s="496">
        <f>E49</f>
        <v>28.160000000000004</v>
      </c>
      <c r="F50" s="27"/>
      <c r="G50" s="624"/>
      <c r="H50" s="625"/>
      <c r="I50" s="624"/>
      <c r="J50" s="624"/>
      <c r="K50" s="624"/>
      <c r="L50" s="624"/>
      <c r="M50" s="624"/>
      <c r="N50" s="624"/>
      <c r="O50" s="624"/>
      <c r="P50" s="626"/>
      <c r="Q50" s="360"/>
      <c r="R50" s="360"/>
    </row>
    <row r="51" spans="1:18" s="492" customFormat="1" ht="14.25" customHeight="1">
      <c r="A51" s="489">
        <v>3</v>
      </c>
      <c r="B51" s="490"/>
      <c r="C51" s="493" t="s">
        <v>983</v>
      </c>
      <c r="D51" s="491" t="s">
        <v>125</v>
      </c>
      <c r="E51" s="496">
        <f>E49*1.1*2*2</f>
        <v>123.90400000000002</v>
      </c>
      <c r="F51" s="27"/>
      <c r="G51" s="624"/>
      <c r="H51" s="625"/>
      <c r="I51" s="624"/>
      <c r="J51" s="624"/>
      <c r="K51" s="624"/>
      <c r="L51" s="624"/>
      <c r="M51" s="624"/>
      <c r="N51" s="624"/>
      <c r="O51" s="624"/>
      <c r="P51" s="626"/>
      <c r="Q51" s="360"/>
      <c r="R51" s="360"/>
    </row>
    <row r="52" spans="1:18" s="492" customFormat="1" ht="14.25" customHeight="1">
      <c r="A52" s="489">
        <v>4</v>
      </c>
      <c r="B52" s="490"/>
      <c r="C52" s="493" t="s">
        <v>976</v>
      </c>
      <c r="D52" s="491" t="s">
        <v>125</v>
      </c>
      <c r="E52" s="496">
        <f>E49*1.02</f>
        <v>28.723200000000006</v>
      </c>
      <c r="F52" s="27"/>
      <c r="G52" s="624"/>
      <c r="H52" s="625"/>
      <c r="I52" s="624"/>
      <c r="J52" s="624"/>
      <c r="K52" s="624"/>
      <c r="L52" s="624"/>
      <c r="M52" s="624"/>
      <c r="N52" s="624"/>
      <c r="O52" s="624"/>
      <c r="P52" s="626"/>
      <c r="Q52" s="360"/>
      <c r="R52" s="360"/>
    </row>
    <row r="53" spans="1:18" s="492" customFormat="1" ht="14.25" customHeight="1">
      <c r="A53" s="489">
        <v>5</v>
      </c>
      <c r="B53" s="490"/>
      <c r="C53" s="493" t="s">
        <v>977</v>
      </c>
      <c r="D53" s="491" t="s">
        <v>125</v>
      </c>
      <c r="E53" s="496">
        <f>E49*1.2</f>
        <v>33.792000000000002</v>
      </c>
      <c r="F53" s="27"/>
      <c r="G53" s="624"/>
      <c r="H53" s="625"/>
      <c r="I53" s="624"/>
      <c r="J53" s="624"/>
      <c r="K53" s="624"/>
      <c r="L53" s="624"/>
      <c r="M53" s="624"/>
      <c r="N53" s="624"/>
      <c r="O53" s="624"/>
      <c r="P53" s="626"/>
      <c r="Q53" s="360"/>
      <c r="R53" s="360"/>
    </row>
    <row r="54" spans="1:18" s="492" customFormat="1" ht="14.25" customHeight="1">
      <c r="A54" s="489">
        <v>6</v>
      </c>
      <c r="B54" s="490"/>
      <c r="C54" s="493" t="s">
        <v>979</v>
      </c>
      <c r="D54" s="491" t="s">
        <v>97</v>
      </c>
      <c r="E54" s="497">
        <f>E49*20*3</f>
        <v>1689.6000000000001</v>
      </c>
      <c r="F54" s="27"/>
      <c r="G54" s="624"/>
      <c r="H54" s="625"/>
      <c r="I54" s="624"/>
      <c r="J54" s="624"/>
      <c r="K54" s="624"/>
      <c r="L54" s="624"/>
      <c r="M54" s="624"/>
      <c r="N54" s="624"/>
      <c r="O54" s="624"/>
      <c r="P54" s="626"/>
      <c r="Q54" s="360"/>
      <c r="R54" s="360"/>
    </row>
    <row r="55" spans="1:18" s="492" customFormat="1" ht="14.25" customHeight="1">
      <c r="A55" s="489">
        <v>7</v>
      </c>
      <c r="B55" s="490"/>
      <c r="C55" s="493" t="s">
        <v>980</v>
      </c>
      <c r="D55" s="491" t="s">
        <v>92</v>
      </c>
      <c r="E55" s="496">
        <f>E49*3*2</f>
        <v>168.96000000000004</v>
      </c>
      <c r="F55" s="27"/>
      <c r="G55" s="624"/>
      <c r="H55" s="625"/>
      <c r="I55" s="624"/>
      <c r="J55" s="624"/>
      <c r="K55" s="624"/>
      <c r="L55" s="624"/>
      <c r="M55" s="624"/>
      <c r="N55" s="624"/>
      <c r="O55" s="624"/>
      <c r="P55" s="626"/>
      <c r="Q55" s="360"/>
      <c r="R55" s="360"/>
    </row>
    <row r="56" spans="1:18" s="492" customFormat="1" ht="14.25" customHeight="1">
      <c r="A56" s="489">
        <v>8</v>
      </c>
      <c r="B56" s="490"/>
      <c r="C56" s="493" t="s">
        <v>981</v>
      </c>
      <c r="D56" s="491" t="s">
        <v>408</v>
      </c>
      <c r="E56" s="496">
        <f>E55*0.25</f>
        <v>42.240000000000009</v>
      </c>
      <c r="F56" s="27"/>
      <c r="G56" s="624"/>
      <c r="H56" s="625"/>
      <c r="I56" s="624"/>
      <c r="J56" s="624"/>
      <c r="K56" s="624"/>
      <c r="L56" s="624"/>
      <c r="M56" s="624"/>
      <c r="N56" s="624"/>
      <c r="O56" s="624"/>
      <c r="P56" s="626"/>
      <c r="Q56" s="360"/>
      <c r="R56" s="360"/>
    </row>
    <row r="57" spans="1:18" s="492" customFormat="1" ht="14.25" customHeight="1">
      <c r="A57" s="489">
        <v>9</v>
      </c>
      <c r="B57" s="490"/>
      <c r="C57" s="493" t="s">
        <v>155</v>
      </c>
      <c r="D57" s="491" t="s">
        <v>125</v>
      </c>
      <c r="E57" s="496">
        <f>E49</f>
        <v>28.160000000000004</v>
      </c>
      <c r="F57" s="27"/>
      <c r="G57" s="624"/>
      <c r="H57" s="625"/>
      <c r="I57" s="624"/>
      <c r="J57" s="624"/>
      <c r="K57" s="624"/>
      <c r="L57" s="624"/>
      <c r="M57" s="624"/>
      <c r="N57" s="624"/>
      <c r="O57" s="624"/>
      <c r="P57" s="626"/>
      <c r="Q57" s="360"/>
      <c r="R57" s="360"/>
    </row>
    <row r="58" spans="1:18" ht="14.25" customHeight="1">
      <c r="A58" s="309"/>
      <c r="B58" s="310"/>
      <c r="C58" s="311" t="s">
        <v>1027</v>
      </c>
      <c r="D58" s="312"/>
      <c r="E58" s="313"/>
      <c r="F58" s="639"/>
      <c r="G58" s="639"/>
      <c r="H58" s="639"/>
      <c r="I58" s="639"/>
      <c r="J58" s="639"/>
      <c r="K58" s="639"/>
      <c r="L58" s="639"/>
      <c r="M58" s="639"/>
      <c r="N58" s="639"/>
      <c r="O58" s="639"/>
      <c r="P58" s="640"/>
    </row>
    <row r="59" spans="1:18" s="492" customFormat="1" ht="14.25" customHeight="1">
      <c r="A59" s="489">
        <v>1</v>
      </c>
      <c r="B59" s="490" t="s">
        <v>61</v>
      </c>
      <c r="C59" s="331" t="s">
        <v>406</v>
      </c>
      <c r="D59" s="491" t="s">
        <v>97</v>
      </c>
      <c r="E59" s="209">
        <f>E61</f>
        <v>2</v>
      </c>
      <c r="F59" s="27"/>
      <c r="G59" s="624"/>
      <c r="H59" s="625"/>
      <c r="I59" s="624"/>
      <c r="J59" s="624"/>
      <c r="K59" s="624"/>
      <c r="L59" s="624"/>
      <c r="M59" s="624"/>
      <c r="N59" s="624"/>
      <c r="O59" s="624"/>
      <c r="P59" s="626"/>
      <c r="Q59" s="360"/>
      <c r="R59" s="360"/>
    </row>
    <row r="60" spans="1:18" s="492" customFormat="1" ht="14.25" customHeight="1">
      <c r="A60" s="489">
        <v>2</v>
      </c>
      <c r="B60" s="490"/>
      <c r="C60" s="493" t="s">
        <v>818</v>
      </c>
      <c r="D60" s="491" t="s">
        <v>97</v>
      </c>
      <c r="E60" s="209">
        <v>2</v>
      </c>
      <c r="F60" s="27"/>
      <c r="G60" s="624"/>
      <c r="H60" s="625"/>
      <c r="I60" s="624"/>
      <c r="J60" s="624"/>
      <c r="K60" s="624"/>
      <c r="L60" s="624"/>
      <c r="M60" s="624"/>
      <c r="N60" s="624"/>
      <c r="O60" s="624"/>
      <c r="P60" s="626"/>
      <c r="Q60" s="360"/>
      <c r="R60" s="360"/>
    </row>
    <row r="61" spans="1:18" s="492" customFormat="1" ht="14.25" customHeight="1">
      <c r="A61" s="489">
        <v>3</v>
      </c>
      <c r="B61" s="490"/>
      <c r="C61" s="493" t="s">
        <v>155</v>
      </c>
      <c r="D61" s="491" t="s">
        <v>203</v>
      </c>
      <c r="E61" s="209">
        <f>SUM(E60:E60)</f>
        <v>2</v>
      </c>
      <c r="F61" s="27"/>
      <c r="G61" s="624"/>
      <c r="H61" s="625"/>
      <c r="I61" s="624"/>
      <c r="J61" s="624"/>
      <c r="K61" s="624"/>
      <c r="L61" s="624"/>
      <c r="M61" s="624"/>
      <c r="N61" s="624"/>
      <c r="O61" s="624"/>
      <c r="P61" s="626"/>
      <c r="Q61" s="360"/>
      <c r="R61" s="360"/>
    </row>
    <row r="62" spans="1:18" ht="14.25" customHeight="1" thickBot="1">
      <c r="A62" s="45"/>
      <c r="B62" s="46"/>
      <c r="C62" s="47"/>
      <c r="D62" s="48"/>
      <c r="E62" s="49"/>
      <c r="F62" s="629"/>
      <c r="G62" s="629"/>
      <c r="H62" s="629"/>
      <c r="I62" s="629"/>
      <c r="J62" s="629"/>
      <c r="K62" s="629"/>
      <c r="L62" s="629"/>
      <c r="M62" s="629"/>
      <c r="N62" s="629"/>
      <c r="O62" s="630"/>
      <c r="P62" s="631"/>
    </row>
    <row r="63" spans="1:18" ht="13.5" thickBot="1">
      <c r="A63" s="124"/>
      <c r="B63" s="125"/>
      <c r="C63" s="725" t="s">
        <v>65</v>
      </c>
      <c r="D63" s="726"/>
      <c r="E63" s="726"/>
      <c r="F63" s="726"/>
      <c r="G63" s="726"/>
      <c r="H63" s="726"/>
      <c r="I63" s="726"/>
      <c r="J63" s="726"/>
      <c r="K63" s="727"/>
      <c r="L63" s="632">
        <f>SUM(L21:L62)</f>
        <v>0</v>
      </c>
      <c r="M63" s="632">
        <f>SUM(M21:M62)</f>
        <v>0</v>
      </c>
      <c r="N63" s="632">
        <f>SUM(N21:N62)</f>
        <v>0</v>
      </c>
      <c r="O63" s="632">
        <f>SUM(O21:O62)</f>
        <v>0</v>
      </c>
      <c r="P63" s="633">
        <f>SUM(P21:P62)</f>
        <v>0</v>
      </c>
    </row>
    <row r="64" spans="1:18" s="33" customFormat="1" ht="3" customHeight="1">
      <c r="C64" s="34"/>
      <c r="D64" s="34"/>
      <c r="E64" s="34"/>
    </row>
    <row r="65" spans="1:15" s="33" customFormat="1">
      <c r="A65" s="710" t="s">
        <v>14</v>
      </c>
      <c r="B65" s="710"/>
      <c r="C65" s="52">
        <f>PBK!C41</f>
        <v>0</v>
      </c>
      <c r="D65" s="728">
        <f>PBK!D41</f>
        <v>0</v>
      </c>
      <c r="E65" s="729"/>
      <c r="G65" s="710" t="s">
        <v>39</v>
      </c>
      <c r="H65" s="710"/>
      <c r="I65" s="730">
        <f>PBK!C46</f>
        <v>0</v>
      </c>
      <c r="J65" s="730"/>
      <c r="K65" s="730"/>
      <c r="L65" s="730"/>
      <c r="M65" s="730"/>
      <c r="N65" s="731">
        <f>D65</f>
        <v>0</v>
      </c>
      <c r="O65" s="710"/>
    </row>
    <row r="66" spans="1:15" s="33" customFormat="1">
      <c r="C66" s="53" t="s">
        <v>45</v>
      </c>
      <c r="D66" s="34"/>
      <c r="E66" s="34"/>
      <c r="K66" s="53" t="s">
        <v>45</v>
      </c>
    </row>
    <row r="67" spans="1:15" s="33" customFormat="1">
      <c r="C67" s="34"/>
      <c r="D67" s="34"/>
      <c r="E67" s="34"/>
    </row>
    <row r="68" spans="1:15" s="33" customFormat="1">
      <c r="A68" s="710" t="s">
        <v>15</v>
      </c>
      <c r="B68" s="710"/>
      <c r="C68" s="34">
        <f>PBK!C44</f>
        <v>0</v>
      </c>
      <c r="D68" s="34"/>
      <c r="E68" s="34"/>
      <c r="G68" s="710"/>
      <c r="H68" s="710"/>
      <c r="I68" s="33">
        <f>PBK!C49</f>
        <v>0</v>
      </c>
    </row>
    <row r="69" spans="1:15" s="33" customFormat="1">
      <c r="C69" s="34"/>
      <c r="D69" s="34"/>
      <c r="E69" s="34"/>
    </row>
    <row r="70" spans="1:15" s="33" customFormat="1">
      <c r="C70" s="34"/>
      <c r="D70" s="34"/>
      <c r="E70" s="34"/>
    </row>
    <row r="71" spans="1:15" s="33" customFormat="1">
      <c r="C71" s="34"/>
      <c r="D71" s="34"/>
      <c r="E71" s="34"/>
    </row>
    <row r="72" spans="1:15" s="33" customFormat="1">
      <c r="C72" s="34"/>
      <c r="D72" s="34"/>
      <c r="E72" s="34"/>
    </row>
    <row r="73" spans="1:15" s="33" customFormat="1">
      <c r="C73" s="34"/>
      <c r="D73" s="34"/>
      <c r="E73" s="34"/>
    </row>
    <row r="74" spans="1:15" s="33" customFormat="1">
      <c r="C74" s="34"/>
      <c r="D74" s="34"/>
      <c r="E74" s="34"/>
    </row>
    <row r="75" spans="1:15" s="33" customFormat="1">
      <c r="C75" s="34"/>
      <c r="D75" s="34"/>
      <c r="E75" s="34"/>
    </row>
    <row r="76" spans="1:15" s="33" customFormat="1">
      <c r="C76" s="34"/>
      <c r="D76" s="34"/>
      <c r="E76" s="34"/>
    </row>
    <row r="77" spans="1:15" s="33" customFormat="1">
      <c r="C77" s="34"/>
      <c r="D77" s="34"/>
      <c r="E77" s="34"/>
    </row>
    <row r="78" spans="1:15" s="33" customFormat="1">
      <c r="C78" s="34"/>
      <c r="D78" s="34"/>
      <c r="E78" s="34"/>
    </row>
    <row r="79" spans="1:15" s="33" customFormat="1">
      <c r="C79" s="34"/>
      <c r="D79" s="34"/>
      <c r="E79" s="34"/>
    </row>
    <row r="80" spans="1:15" s="33" customFormat="1">
      <c r="C80" s="34"/>
      <c r="D80" s="34"/>
      <c r="E80" s="34"/>
    </row>
    <row r="81" spans="3:5" s="33" customFormat="1">
      <c r="C81" s="34"/>
      <c r="D81" s="34"/>
      <c r="E81" s="34"/>
    </row>
    <row r="82" spans="3:5" s="33" customFormat="1">
      <c r="C82" s="34"/>
      <c r="D82" s="34"/>
      <c r="E82" s="34"/>
    </row>
    <row r="83" spans="3:5" s="33" customFormat="1">
      <c r="C83" s="34"/>
      <c r="D83" s="34"/>
      <c r="E83" s="34"/>
    </row>
    <row r="84" spans="3:5" s="33" customFormat="1">
      <c r="C84" s="34"/>
      <c r="D84" s="34"/>
      <c r="E84" s="34"/>
    </row>
    <row r="85" spans="3:5" s="33" customFormat="1">
      <c r="C85" s="34"/>
      <c r="D85" s="34"/>
      <c r="E85" s="34"/>
    </row>
    <row r="86" spans="3:5" s="33" customFormat="1">
      <c r="C86" s="34"/>
      <c r="D86" s="34"/>
      <c r="E86" s="34"/>
    </row>
    <row r="87" spans="3:5" s="33" customFormat="1">
      <c r="C87" s="34"/>
      <c r="D87" s="34"/>
      <c r="E87" s="34"/>
    </row>
    <row r="88" spans="3:5" s="33" customFormat="1">
      <c r="C88" s="34"/>
      <c r="D88" s="34"/>
      <c r="E88" s="34"/>
    </row>
    <row r="89" spans="3:5" s="33" customFormat="1">
      <c r="C89" s="34"/>
      <c r="D89" s="34"/>
      <c r="E89" s="34"/>
    </row>
    <row r="90" spans="3:5" s="33" customFormat="1">
      <c r="C90" s="34"/>
      <c r="D90" s="34"/>
      <c r="E90" s="34"/>
    </row>
    <row r="91" spans="3:5" s="33" customFormat="1">
      <c r="C91" s="34"/>
      <c r="D91" s="34"/>
      <c r="E91" s="34"/>
    </row>
    <row r="92" spans="3:5" s="33" customFormat="1">
      <c r="C92" s="34"/>
      <c r="D92" s="34"/>
      <c r="E92" s="34"/>
    </row>
    <row r="93" spans="3:5" s="33" customFormat="1">
      <c r="C93" s="34"/>
      <c r="D93" s="34"/>
      <c r="E93" s="34"/>
    </row>
    <row r="94" spans="3:5" s="33" customFormat="1">
      <c r="C94" s="34"/>
      <c r="D94" s="34"/>
      <c r="E94" s="34"/>
    </row>
    <row r="95" spans="3:5" s="33" customFormat="1">
      <c r="C95" s="34"/>
      <c r="D95" s="34"/>
      <c r="E95" s="34"/>
    </row>
    <row r="96" spans="3:5" s="33" customFormat="1">
      <c r="C96" s="34"/>
      <c r="D96" s="34"/>
      <c r="E96" s="34"/>
    </row>
    <row r="97" spans="3:5" s="33" customFormat="1">
      <c r="C97" s="34"/>
      <c r="D97" s="34"/>
      <c r="E97" s="34"/>
    </row>
    <row r="98" spans="3:5" s="33" customFormat="1">
      <c r="C98" s="34"/>
      <c r="D98" s="34"/>
      <c r="E98" s="34"/>
    </row>
    <row r="99" spans="3:5" s="33" customFormat="1">
      <c r="C99" s="34"/>
      <c r="D99" s="34"/>
      <c r="E99" s="34"/>
    </row>
    <row r="100" spans="3:5" s="33" customFormat="1">
      <c r="C100" s="34"/>
      <c r="D100" s="34"/>
      <c r="E100" s="34"/>
    </row>
    <row r="101" spans="3:5" s="33" customFormat="1">
      <c r="C101" s="34"/>
      <c r="D101" s="34"/>
      <c r="E101" s="34"/>
    </row>
    <row r="102" spans="3:5" s="33" customFormat="1">
      <c r="C102" s="34"/>
      <c r="D102" s="34"/>
      <c r="E102" s="34"/>
    </row>
    <row r="103" spans="3:5" s="33" customFormat="1">
      <c r="C103" s="34"/>
      <c r="D103" s="34"/>
      <c r="E103" s="34"/>
    </row>
    <row r="104" spans="3:5" s="33" customFormat="1">
      <c r="C104" s="34"/>
      <c r="D104" s="34"/>
      <c r="E104" s="34"/>
    </row>
    <row r="105" spans="3:5" s="33" customFormat="1">
      <c r="C105" s="34"/>
      <c r="D105" s="34"/>
      <c r="E105" s="34"/>
    </row>
    <row r="106" spans="3:5" s="33" customFormat="1">
      <c r="C106" s="34"/>
      <c r="D106" s="34"/>
      <c r="E106" s="34"/>
    </row>
    <row r="107" spans="3:5" s="33" customFormat="1">
      <c r="C107" s="34"/>
      <c r="D107" s="34"/>
      <c r="E107" s="34"/>
    </row>
    <row r="108" spans="3:5" s="33" customFormat="1">
      <c r="C108" s="34"/>
      <c r="D108" s="34"/>
      <c r="E108" s="34"/>
    </row>
    <row r="109" spans="3:5" s="33" customFormat="1">
      <c r="C109" s="34"/>
      <c r="D109" s="34"/>
      <c r="E109" s="34"/>
    </row>
    <row r="110" spans="3:5" s="33" customFormat="1">
      <c r="C110" s="34"/>
      <c r="D110" s="34"/>
      <c r="E110" s="34"/>
    </row>
    <row r="111" spans="3:5" s="33" customFormat="1">
      <c r="C111" s="34"/>
      <c r="D111" s="34"/>
      <c r="E111" s="34"/>
    </row>
    <row r="112" spans="3:5" s="33" customFormat="1">
      <c r="C112" s="34"/>
      <c r="D112" s="34"/>
      <c r="E112" s="34"/>
    </row>
    <row r="113" spans="3:5" s="33" customFormat="1">
      <c r="C113" s="34"/>
      <c r="D113" s="34"/>
      <c r="E113" s="34"/>
    </row>
    <row r="114" spans="3:5" s="33" customFormat="1">
      <c r="C114" s="34"/>
      <c r="D114" s="34"/>
      <c r="E114" s="34"/>
    </row>
    <row r="115" spans="3:5" s="33" customFormat="1">
      <c r="C115" s="34"/>
      <c r="D115" s="34"/>
      <c r="E115" s="34"/>
    </row>
    <row r="116" spans="3:5" s="33" customFormat="1">
      <c r="C116" s="34"/>
      <c r="D116" s="34"/>
      <c r="E116" s="34"/>
    </row>
    <row r="117" spans="3:5" s="33" customFormat="1">
      <c r="C117" s="34"/>
      <c r="D117" s="34"/>
      <c r="E117" s="34"/>
    </row>
    <row r="118" spans="3:5" s="33" customFormat="1">
      <c r="C118" s="34"/>
      <c r="D118" s="34"/>
      <c r="E118" s="34"/>
    </row>
    <row r="119" spans="3:5" s="33" customFormat="1">
      <c r="C119" s="34"/>
      <c r="D119" s="34"/>
      <c r="E119" s="34"/>
    </row>
    <row r="120" spans="3:5" s="33" customFormat="1">
      <c r="C120" s="34"/>
      <c r="D120" s="34"/>
      <c r="E120" s="34"/>
    </row>
    <row r="121" spans="3:5" s="33" customFormat="1">
      <c r="C121" s="34"/>
      <c r="D121" s="34"/>
      <c r="E121" s="34"/>
    </row>
    <row r="122" spans="3:5" s="33" customFormat="1">
      <c r="C122" s="34"/>
      <c r="D122" s="34"/>
      <c r="E122" s="34"/>
    </row>
    <row r="123" spans="3:5" s="33" customFormat="1">
      <c r="C123" s="34"/>
      <c r="D123" s="34"/>
      <c r="E123" s="34"/>
    </row>
    <row r="124" spans="3:5" s="33" customFormat="1">
      <c r="C124" s="34"/>
      <c r="D124" s="34"/>
      <c r="E124" s="34"/>
    </row>
    <row r="125" spans="3:5" s="33" customFormat="1">
      <c r="C125" s="34"/>
      <c r="D125" s="34"/>
      <c r="E125" s="34"/>
    </row>
    <row r="126" spans="3:5" s="33" customFormat="1">
      <c r="C126" s="34"/>
      <c r="D126" s="34"/>
      <c r="E126" s="34"/>
    </row>
    <row r="127" spans="3:5" s="33" customFormat="1">
      <c r="C127" s="34"/>
      <c r="D127" s="34"/>
      <c r="E127" s="34"/>
    </row>
    <row r="128" spans="3:5" s="33" customFormat="1">
      <c r="C128" s="34"/>
      <c r="D128" s="34"/>
      <c r="E128" s="34"/>
    </row>
    <row r="129" spans="3:5" s="33" customFormat="1">
      <c r="C129" s="34"/>
      <c r="D129" s="34"/>
      <c r="E129" s="34"/>
    </row>
    <row r="130" spans="3:5" s="33" customFormat="1">
      <c r="C130" s="34"/>
      <c r="D130" s="34"/>
      <c r="E130" s="34"/>
    </row>
    <row r="131" spans="3:5" s="33" customFormat="1">
      <c r="C131" s="34"/>
      <c r="D131" s="34"/>
      <c r="E131" s="34"/>
    </row>
    <row r="132" spans="3:5" s="33" customFormat="1">
      <c r="C132" s="34"/>
      <c r="D132" s="34"/>
      <c r="E132" s="34"/>
    </row>
    <row r="133" spans="3:5" s="33" customFormat="1">
      <c r="C133" s="34"/>
      <c r="D133" s="34"/>
      <c r="E133" s="34"/>
    </row>
    <row r="134" spans="3:5" s="33" customFormat="1">
      <c r="C134" s="34"/>
      <c r="D134" s="34"/>
      <c r="E134" s="34"/>
    </row>
    <row r="135" spans="3:5" s="33" customFormat="1">
      <c r="C135" s="34"/>
      <c r="D135" s="34"/>
      <c r="E135" s="34"/>
    </row>
    <row r="136" spans="3:5" s="33" customFormat="1">
      <c r="C136" s="34"/>
      <c r="D136" s="34"/>
      <c r="E136" s="34"/>
    </row>
    <row r="137" spans="3:5" s="33" customFormat="1">
      <c r="C137" s="34"/>
      <c r="D137" s="34"/>
      <c r="E137" s="34"/>
    </row>
    <row r="138" spans="3:5" s="33" customFormat="1">
      <c r="C138" s="34"/>
      <c r="D138" s="34"/>
      <c r="E138" s="34"/>
    </row>
    <row r="139" spans="3:5" s="33" customFormat="1">
      <c r="C139" s="34"/>
      <c r="D139" s="34"/>
      <c r="E139" s="34"/>
    </row>
    <row r="140" spans="3:5" s="33" customFormat="1">
      <c r="C140" s="34"/>
      <c r="D140" s="34"/>
      <c r="E140" s="34"/>
    </row>
    <row r="141" spans="3:5" s="33" customFormat="1">
      <c r="C141" s="34"/>
      <c r="D141" s="34"/>
      <c r="E141" s="34"/>
    </row>
    <row r="142" spans="3:5" s="33" customFormat="1">
      <c r="C142" s="34"/>
      <c r="D142" s="34"/>
      <c r="E142" s="34"/>
    </row>
    <row r="143" spans="3:5" s="33" customFormat="1">
      <c r="C143" s="34"/>
      <c r="D143" s="34"/>
      <c r="E143" s="34"/>
    </row>
    <row r="144" spans="3:5" s="33" customFormat="1">
      <c r="C144" s="34"/>
      <c r="D144" s="34"/>
      <c r="E144" s="34"/>
    </row>
    <row r="145" spans="3:5" s="33" customFormat="1">
      <c r="C145" s="34"/>
      <c r="D145" s="34"/>
      <c r="E145" s="34"/>
    </row>
    <row r="146" spans="3:5" s="33" customFormat="1">
      <c r="C146" s="34"/>
      <c r="D146" s="34"/>
      <c r="E146" s="34"/>
    </row>
    <row r="147" spans="3:5" s="33" customFormat="1">
      <c r="C147" s="34"/>
      <c r="D147" s="34"/>
      <c r="E147" s="34"/>
    </row>
    <row r="148" spans="3:5" s="33" customFormat="1">
      <c r="C148" s="34"/>
      <c r="D148" s="34"/>
      <c r="E148" s="34"/>
    </row>
    <row r="149" spans="3:5" s="33" customFormat="1">
      <c r="C149" s="34"/>
      <c r="D149" s="34"/>
      <c r="E149" s="34"/>
    </row>
    <row r="150" spans="3:5" s="33" customFormat="1">
      <c r="C150" s="34"/>
      <c r="D150" s="34"/>
      <c r="E150" s="34"/>
    </row>
    <row r="151" spans="3:5" s="33" customFormat="1">
      <c r="C151" s="34"/>
      <c r="D151" s="34"/>
      <c r="E151" s="34"/>
    </row>
    <row r="152" spans="3:5" s="33" customFormat="1">
      <c r="C152" s="34"/>
      <c r="D152" s="34"/>
      <c r="E152" s="34"/>
    </row>
    <row r="153" spans="3:5" s="33" customFormat="1">
      <c r="C153" s="34"/>
      <c r="D153" s="34"/>
      <c r="E153" s="34"/>
    </row>
    <row r="154" spans="3:5" s="33" customFormat="1">
      <c r="C154" s="34"/>
      <c r="D154" s="34"/>
      <c r="E154" s="34"/>
    </row>
    <row r="155" spans="3:5" s="33" customFormat="1">
      <c r="C155" s="34"/>
      <c r="D155" s="34"/>
      <c r="E155" s="34"/>
    </row>
    <row r="156" spans="3:5" s="33" customFormat="1">
      <c r="C156" s="34"/>
      <c r="D156" s="34"/>
      <c r="E156" s="34"/>
    </row>
    <row r="157" spans="3:5" s="33" customFormat="1">
      <c r="C157" s="34"/>
      <c r="D157" s="34"/>
      <c r="E157" s="34"/>
    </row>
    <row r="158" spans="3:5" s="33" customFormat="1">
      <c r="C158" s="34"/>
      <c r="D158" s="34"/>
      <c r="E158" s="34"/>
    </row>
    <row r="159" spans="3:5" s="33" customFormat="1">
      <c r="C159" s="34"/>
      <c r="D159" s="34"/>
      <c r="E159" s="34"/>
    </row>
    <row r="160" spans="3:5" s="33" customFormat="1">
      <c r="C160" s="34"/>
      <c r="D160" s="34"/>
      <c r="E160" s="34"/>
    </row>
    <row r="161" spans="3:5" s="33" customFormat="1">
      <c r="C161" s="34"/>
      <c r="D161" s="34"/>
      <c r="E161" s="34"/>
    </row>
    <row r="162" spans="3:5" s="33" customFormat="1">
      <c r="C162" s="34"/>
      <c r="D162" s="34"/>
      <c r="E162" s="34"/>
    </row>
    <row r="163" spans="3:5" s="33" customFormat="1">
      <c r="C163" s="34"/>
      <c r="D163" s="34"/>
      <c r="E163" s="34"/>
    </row>
    <row r="164" spans="3:5" s="33" customFormat="1">
      <c r="C164" s="34"/>
      <c r="D164" s="34"/>
      <c r="E164" s="34"/>
    </row>
    <row r="165" spans="3:5" s="33" customFormat="1">
      <c r="C165" s="34"/>
      <c r="D165" s="34"/>
      <c r="E165" s="34"/>
    </row>
    <row r="166" spans="3:5" s="33" customFormat="1">
      <c r="C166" s="34"/>
      <c r="D166" s="34"/>
      <c r="E166" s="34"/>
    </row>
    <row r="167" spans="3:5" s="33" customFormat="1">
      <c r="C167" s="34"/>
      <c r="D167" s="34"/>
      <c r="E167" s="34"/>
    </row>
    <row r="168" spans="3:5" s="33" customFormat="1">
      <c r="C168" s="34"/>
      <c r="D168" s="34"/>
      <c r="E168" s="34"/>
    </row>
    <row r="169" spans="3:5" s="33" customFormat="1">
      <c r="C169" s="34"/>
      <c r="D169" s="34"/>
      <c r="E169" s="34"/>
    </row>
    <row r="170" spans="3:5" s="33" customFormat="1">
      <c r="C170" s="34"/>
      <c r="D170" s="34"/>
      <c r="E170" s="34"/>
    </row>
    <row r="171" spans="3:5" s="33" customFormat="1">
      <c r="C171" s="34"/>
      <c r="D171" s="34"/>
      <c r="E171" s="34"/>
    </row>
    <row r="172" spans="3:5" s="33" customFormat="1">
      <c r="C172" s="34"/>
      <c r="D172" s="34"/>
      <c r="E172" s="34"/>
    </row>
    <row r="173" spans="3:5" s="33" customFormat="1">
      <c r="C173" s="34"/>
      <c r="D173" s="34"/>
      <c r="E173" s="34"/>
    </row>
    <row r="174" spans="3:5" s="33" customFormat="1">
      <c r="C174" s="34"/>
      <c r="D174" s="34"/>
      <c r="E174" s="34"/>
    </row>
    <row r="175" spans="3:5" s="33" customFormat="1">
      <c r="C175" s="34"/>
      <c r="D175" s="34"/>
      <c r="E175" s="34"/>
    </row>
    <row r="176" spans="3:5" s="33" customFormat="1">
      <c r="C176" s="34"/>
      <c r="D176" s="34"/>
      <c r="E176" s="34"/>
    </row>
    <row r="177" spans="3:5" s="33" customFormat="1">
      <c r="C177" s="34"/>
      <c r="D177" s="34"/>
      <c r="E177" s="34"/>
    </row>
    <row r="178" spans="3:5" s="33" customFormat="1">
      <c r="C178" s="34"/>
      <c r="D178" s="34"/>
      <c r="E178" s="34"/>
    </row>
    <row r="179" spans="3:5" s="33" customFormat="1">
      <c r="C179" s="34"/>
      <c r="D179" s="34"/>
      <c r="E179" s="34"/>
    </row>
    <row r="180" spans="3:5" s="33" customFormat="1">
      <c r="C180" s="34"/>
      <c r="D180" s="34"/>
      <c r="E180" s="34"/>
    </row>
    <row r="181" spans="3:5" s="33" customFormat="1">
      <c r="C181" s="34"/>
      <c r="D181" s="34"/>
      <c r="E181" s="34"/>
    </row>
    <row r="182" spans="3:5" s="33" customFormat="1">
      <c r="C182" s="34"/>
      <c r="D182" s="34"/>
      <c r="E182" s="34"/>
    </row>
    <row r="183" spans="3:5" s="33" customFormat="1">
      <c r="C183" s="34"/>
      <c r="D183" s="34"/>
      <c r="E183" s="34"/>
    </row>
    <row r="184" spans="3:5" s="33" customFormat="1">
      <c r="C184" s="34"/>
      <c r="D184" s="34"/>
      <c r="E184" s="34"/>
    </row>
    <row r="185" spans="3:5" s="33" customFormat="1">
      <c r="C185" s="34"/>
      <c r="D185" s="34"/>
      <c r="E185" s="34"/>
    </row>
    <row r="186" spans="3:5" s="33" customFormat="1">
      <c r="C186" s="34"/>
      <c r="D186" s="34"/>
      <c r="E186" s="34"/>
    </row>
    <row r="187" spans="3:5" s="33" customFormat="1">
      <c r="C187" s="34"/>
      <c r="D187" s="34"/>
      <c r="E187" s="34"/>
    </row>
    <row r="188" spans="3:5" s="33" customFormat="1">
      <c r="C188" s="34"/>
      <c r="D188" s="34"/>
      <c r="E188" s="34"/>
    </row>
    <row r="189" spans="3:5" s="33" customFormat="1">
      <c r="C189" s="34"/>
      <c r="D189" s="34"/>
      <c r="E189" s="34"/>
    </row>
    <row r="190" spans="3:5" s="33" customFormat="1">
      <c r="C190" s="34"/>
      <c r="D190" s="34"/>
      <c r="E190" s="34"/>
    </row>
    <row r="191" spans="3:5" s="33" customFormat="1">
      <c r="C191" s="34"/>
      <c r="D191" s="34"/>
      <c r="E191" s="34"/>
    </row>
    <row r="192" spans="3:5" s="33" customFormat="1">
      <c r="C192" s="34"/>
      <c r="D192" s="34"/>
      <c r="E192" s="34"/>
    </row>
    <row r="193" spans="3:5" s="33" customFormat="1">
      <c r="C193" s="34"/>
      <c r="D193" s="34"/>
      <c r="E193" s="34"/>
    </row>
    <row r="194" spans="3:5" s="33" customFormat="1">
      <c r="C194" s="34"/>
      <c r="D194" s="34"/>
      <c r="E194" s="34"/>
    </row>
    <row r="195" spans="3:5" s="33" customFormat="1">
      <c r="C195" s="34"/>
      <c r="D195" s="34"/>
      <c r="E195" s="34"/>
    </row>
    <row r="196" spans="3:5" s="33" customFormat="1">
      <c r="C196" s="34"/>
      <c r="D196" s="34"/>
      <c r="E196" s="34"/>
    </row>
    <row r="197" spans="3:5" s="33" customFormat="1">
      <c r="C197" s="34"/>
      <c r="D197" s="34"/>
      <c r="E197" s="34"/>
    </row>
    <row r="198" spans="3:5" s="33" customFormat="1">
      <c r="C198" s="34"/>
      <c r="D198" s="34"/>
      <c r="E198" s="34"/>
    </row>
    <row r="199" spans="3:5" s="33" customFormat="1">
      <c r="C199" s="34"/>
      <c r="D199" s="34"/>
      <c r="E199" s="34"/>
    </row>
    <row r="200" spans="3:5" s="33" customFormat="1">
      <c r="C200" s="34"/>
      <c r="D200" s="34"/>
      <c r="E200" s="34"/>
    </row>
    <row r="201" spans="3:5" s="33" customFormat="1">
      <c r="C201" s="34"/>
      <c r="D201" s="34"/>
      <c r="E201" s="34"/>
    </row>
    <row r="202" spans="3:5" s="33" customFormat="1">
      <c r="C202" s="34"/>
      <c r="D202" s="34"/>
      <c r="E202" s="34"/>
    </row>
    <row r="203" spans="3:5" s="33" customFormat="1">
      <c r="C203" s="34"/>
      <c r="D203" s="34"/>
      <c r="E203" s="34"/>
    </row>
    <row r="204" spans="3:5" s="33" customFormat="1">
      <c r="C204" s="34"/>
      <c r="D204" s="34"/>
      <c r="E204" s="34"/>
    </row>
    <row r="205" spans="3:5" s="33" customFormat="1">
      <c r="C205" s="34"/>
      <c r="D205" s="34"/>
      <c r="E205" s="34"/>
    </row>
    <row r="206" spans="3:5" s="33" customFormat="1">
      <c r="C206" s="34"/>
      <c r="D206" s="34"/>
      <c r="E206" s="34"/>
    </row>
    <row r="207" spans="3:5" s="33" customFormat="1">
      <c r="C207" s="34"/>
      <c r="D207" s="34"/>
      <c r="E207" s="34"/>
    </row>
    <row r="208" spans="3:5" s="33" customFormat="1">
      <c r="C208" s="34"/>
      <c r="D208" s="34"/>
      <c r="E208" s="34"/>
    </row>
    <row r="209" spans="3:5" s="33" customFormat="1">
      <c r="C209" s="34"/>
      <c r="D209" s="34"/>
      <c r="E209" s="34"/>
    </row>
    <row r="210" spans="3:5" s="33" customFormat="1">
      <c r="C210" s="34"/>
      <c r="D210" s="34"/>
      <c r="E210" s="34"/>
    </row>
    <row r="211" spans="3:5" s="33" customFormat="1">
      <c r="C211" s="34"/>
      <c r="D211" s="34"/>
      <c r="E211" s="34"/>
    </row>
    <row r="212" spans="3:5" s="33" customFormat="1">
      <c r="C212" s="34"/>
      <c r="D212" s="34"/>
      <c r="E212" s="34"/>
    </row>
    <row r="213" spans="3:5" s="33" customFormat="1">
      <c r="C213" s="34"/>
      <c r="D213" s="34"/>
      <c r="E213" s="34"/>
    </row>
    <row r="214" spans="3:5" s="33" customFormat="1">
      <c r="C214" s="34"/>
      <c r="D214" s="34"/>
      <c r="E214" s="34"/>
    </row>
    <row r="215" spans="3:5" s="33" customFormat="1">
      <c r="C215" s="34"/>
      <c r="D215" s="34"/>
      <c r="E215" s="34"/>
    </row>
    <row r="216" spans="3:5" s="33" customFormat="1">
      <c r="C216" s="34"/>
      <c r="D216" s="34"/>
      <c r="E216" s="34"/>
    </row>
    <row r="217" spans="3:5" s="33" customFormat="1">
      <c r="C217" s="34"/>
      <c r="D217" s="34"/>
      <c r="E217" s="34"/>
    </row>
    <row r="218" spans="3:5" s="33" customFormat="1">
      <c r="C218" s="34"/>
      <c r="D218" s="34"/>
      <c r="E218" s="34"/>
    </row>
    <row r="219" spans="3:5" s="33" customFormat="1">
      <c r="C219" s="34"/>
      <c r="D219" s="34"/>
      <c r="E219" s="34"/>
    </row>
    <row r="220" spans="3:5" s="33" customFormat="1">
      <c r="C220" s="34"/>
      <c r="D220" s="34"/>
      <c r="E220" s="34"/>
    </row>
    <row r="221" spans="3:5" s="33" customFormat="1">
      <c r="C221" s="34"/>
      <c r="D221" s="34"/>
      <c r="E221" s="34"/>
    </row>
    <row r="222" spans="3:5" s="33" customFormat="1">
      <c r="C222" s="34"/>
      <c r="D222" s="34"/>
      <c r="E222" s="34"/>
    </row>
    <row r="223" spans="3:5" s="33" customFormat="1">
      <c r="C223" s="34"/>
      <c r="D223" s="34"/>
      <c r="E223" s="34"/>
    </row>
    <row r="224" spans="3:5" s="33" customFormat="1">
      <c r="C224" s="34"/>
      <c r="D224" s="34"/>
      <c r="E224" s="34"/>
    </row>
    <row r="225" spans="3:5" s="33" customFormat="1">
      <c r="C225" s="34"/>
      <c r="D225" s="34"/>
      <c r="E225" s="34"/>
    </row>
    <row r="226" spans="3:5" s="33" customFormat="1">
      <c r="C226" s="34"/>
      <c r="D226" s="34"/>
      <c r="E226" s="34"/>
    </row>
    <row r="227" spans="3:5" s="33" customFormat="1">
      <c r="C227" s="34"/>
      <c r="D227" s="34"/>
      <c r="E227" s="34"/>
    </row>
    <row r="228" spans="3:5" s="33" customFormat="1">
      <c r="C228" s="34"/>
      <c r="D228" s="34"/>
      <c r="E228" s="34"/>
    </row>
    <row r="229" spans="3:5" s="33" customFormat="1">
      <c r="C229" s="34"/>
      <c r="D229" s="34"/>
      <c r="E229" s="34"/>
    </row>
    <row r="230" spans="3:5" s="33" customFormat="1">
      <c r="C230" s="34"/>
      <c r="D230" s="34"/>
      <c r="E230" s="34"/>
    </row>
    <row r="231" spans="3:5" s="33" customFormat="1">
      <c r="C231" s="34"/>
      <c r="D231" s="34"/>
      <c r="E231" s="34"/>
    </row>
    <row r="232" spans="3:5" s="33" customFormat="1">
      <c r="C232" s="34"/>
      <c r="D232" s="34"/>
      <c r="E232" s="34"/>
    </row>
    <row r="233" spans="3:5" s="33" customFormat="1">
      <c r="C233" s="34"/>
      <c r="D233" s="34"/>
      <c r="E233" s="34"/>
    </row>
    <row r="234" spans="3:5" s="33" customFormat="1">
      <c r="C234" s="34"/>
      <c r="D234" s="34"/>
      <c r="E234" s="34"/>
    </row>
    <row r="235" spans="3:5" s="33" customFormat="1">
      <c r="C235" s="34"/>
      <c r="D235" s="34"/>
      <c r="E235" s="34"/>
    </row>
    <row r="236" spans="3:5" s="33" customFormat="1">
      <c r="C236" s="34"/>
      <c r="D236" s="34"/>
      <c r="E236" s="34"/>
    </row>
    <row r="237" spans="3:5" s="33" customFormat="1">
      <c r="C237" s="34"/>
      <c r="D237" s="34"/>
      <c r="E237" s="34"/>
    </row>
    <row r="238" spans="3:5" s="33" customFormat="1">
      <c r="C238" s="34"/>
      <c r="D238" s="34"/>
      <c r="E238" s="34"/>
    </row>
    <row r="239" spans="3:5" s="33" customFormat="1">
      <c r="C239" s="34"/>
      <c r="D239" s="34"/>
      <c r="E239" s="34"/>
    </row>
    <row r="240" spans="3:5" s="33" customFormat="1">
      <c r="C240" s="34"/>
      <c r="D240" s="34"/>
      <c r="E240" s="34"/>
    </row>
    <row r="241" spans="3:5" s="33" customFormat="1">
      <c r="C241" s="34"/>
      <c r="D241" s="34"/>
      <c r="E241" s="34"/>
    </row>
    <row r="242" spans="3:5" s="33" customFormat="1">
      <c r="C242" s="34"/>
      <c r="D242" s="34"/>
      <c r="E242" s="34"/>
    </row>
    <row r="243" spans="3:5" s="33" customFormat="1">
      <c r="C243" s="34"/>
      <c r="D243" s="34"/>
      <c r="E243" s="34"/>
    </row>
    <row r="244" spans="3:5" s="33" customFormat="1">
      <c r="C244" s="34"/>
      <c r="D244" s="34"/>
      <c r="E244" s="34"/>
    </row>
    <row r="245" spans="3:5" s="33" customFormat="1">
      <c r="C245" s="34"/>
      <c r="D245" s="34"/>
      <c r="E245" s="34"/>
    </row>
    <row r="246" spans="3:5" s="33" customFormat="1">
      <c r="C246" s="34"/>
      <c r="D246" s="34"/>
      <c r="E246" s="34"/>
    </row>
    <row r="247" spans="3:5" s="33" customFormat="1">
      <c r="C247" s="34"/>
      <c r="D247" s="34"/>
      <c r="E247" s="34"/>
    </row>
    <row r="248" spans="3:5" s="33" customFormat="1">
      <c r="C248" s="34"/>
      <c r="D248" s="34"/>
      <c r="E248" s="34"/>
    </row>
    <row r="249" spans="3:5" s="33" customFormat="1">
      <c r="C249" s="34"/>
      <c r="D249" s="34"/>
      <c r="E249" s="34"/>
    </row>
    <row r="250" spans="3:5" s="33" customFormat="1">
      <c r="C250" s="34"/>
      <c r="D250" s="34"/>
      <c r="E250" s="34"/>
    </row>
    <row r="251" spans="3:5" s="33" customFormat="1">
      <c r="C251" s="34"/>
      <c r="D251" s="34"/>
      <c r="E251" s="34"/>
    </row>
    <row r="252" spans="3:5" s="33" customFormat="1">
      <c r="C252" s="34"/>
      <c r="D252" s="34"/>
      <c r="E252" s="34"/>
    </row>
    <row r="253" spans="3:5" s="33" customFormat="1">
      <c r="C253" s="34"/>
      <c r="D253" s="34"/>
      <c r="E253" s="34"/>
    </row>
    <row r="254" spans="3:5" s="33" customFormat="1">
      <c r="C254" s="34"/>
      <c r="D254" s="34"/>
      <c r="E254" s="34"/>
    </row>
    <row r="255" spans="3:5" s="33" customFormat="1">
      <c r="C255" s="34"/>
      <c r="D255" s="34"/>
      <c r="E255" s="34"/>
    </row>
    <row r="256" spans="3:5" s="33" customFormat="1">
      <c r="C256" s="34"/>
      <c r="D256" s="34"/>
      <c r="E256" s="34"/>
    </row>
    <row r="257" spans="3:5" s="33" customFormat="1">
      <c r="C257" s="34"/>
      <c r="D257" s="34"/>
      <c r="E257" s="34"/>
    </row>
    <row r="258" spans="3:5" s="33" customFormat="1">
      <c r="C258" s="34"/>
      <c r="D258" s="34"/>
      <c r="E258" s="34"/>
    </row>
    <row r="259" spans="3:5" s="33" customFormat="1">
      <c r="C259" s="34"/>
      <c r="D259" s="34"/>
      <c r="E259" s="34"/>
    </row>
    <row r="260" spans="3:5" s="33" customFormat="1">
      <c r="C260" s="34"/>
      <c r="D260" s="34"/>
      <c r="E260" s="34"/>
    </row>
    <row r="261" spans="3:5" s="33" customFormat="1">
      <c r="C261" s="34"/>
      <c r="D261" s="34"/>
      <c r="E261" s="34"/>
    </row>
    <row r="262" spans="3:5" s="33" customFormat="1">
      <c r="C262" s="34"/>
      <c r="D262" s="34"/>
      <c r="E262" s="34"/>
    </row>
    <row r="263" spans="3:5" s="33" customFormat="1">
      <c r="C263" s="34"/>
      <c r="D263" s="34"/>
      <c r="E263" s="34"/>
    </row>
    <row r="264" spans="3:5" s="33" customFormat="1">
      <c r="C264" s="34"/>
      <c r="D264" s="34"/>
      <c r="E264" s="34"/>
    </row>
    <row r="265" spans="3:5" s="33" customFormat="1">
      <c r="C265" s="34"/>
      <c r="D265" s="34"/>
      <c r="E265" s="34"/>
    </row>
    <row r="266" spans="3:5" s="33" customFormat="1">
      <c r="C266" s="34"/>
      <c r="D266" s="34"/>
      <c r="E266" s="34"/>
    </row>
    <row r="267" spans="3:5" s="33" customFormat="1">
      <c r="C267" s="34"/>
      <c r="D267" s="34"/>
      <c r="E267" s="34"/>
    </row>
    <row r="268" spans="3:5" s="33" customFormat="1">
      <c r="C268" s="34"/>
      <c r="D268" s="34"/>
      <c r="E268" s="34"/>
    </row>
    <row r="269" spans="3:5" s="33" customFormat="1">
      <c r="C269" s="34"/>
      <c r="D269" s="34"/>
      <c r="E269" s="34"/>
    </row>
    <row r="270" spans="3:5" s="33" customFormat="1">
      <c r="C270" s="34"/>
      <c r="D270" s="34"/>
      <c r="E270" s="34"/>
    </row>
    <row r="271" spans="3:5" s="33" customFormat="1">
      <c r="C271" s="34"/>
      <c r="D271" s="34"/>
      <c r="E271" s="34"/>
    </row>
    <row r="272" spans="3:5" s="33" customFormat="1">
      <c r="C272" s="34"/>
      <c r="D272" s="34"/>
      <c r="E272" s="34"/>
    </row>
    <row r="273" spans="3:5" s="33" customFormat="1">
      <c r="C273" s="34"/>
      <c r="D273" s="34"/>
      <c r="E273" s="34"/>
    </row>
    <row r="274" spans="3:5" s="33" customFormat="1">
      <c r="C274" s="34"/>
      <c r="D274" s="34"/>
      <c r="E274" s="34"/>
    </row>
    <row r="275" spans="3:5" s="33" customFormat="1">
      <c r="C275" s="34"/>
      <c r="D275" s="34"/>
      <c r="E275" s="34"/>
    </row>
    <row r="276" spans="3:5" s="33" customFormat="1">
      <c r="C276" s="34"/>
      <c r="D276" s="34"/>
      <c r="E276" s="34"/>
    </row>
    <row r="277" spans="3:5" s="33" customFormat="1">
      <c r="C277" s="34"/>
      <c r="D277" s="34"/>
      <c r="E277" s="34"/>
    </row>
    <row r="278" spans="3:5" s="33" customFormat="1">
      <c r="C278" s="34"/>
      <c r="D278" s="34"/>
      <c r="E278" s="34"/>
    </row>
    <row r="279" spans="3:5" s="33" customFormat="1">
      <c r="C279" s="34"/>
      <c r="D279" s="34"/>
      <c r="E279" s="34"/>
    </row>
    <row r="280" spans="3:5" s="33" customFormat="1">
      <c r="C280" s="34"/>
      <c r="D280" s="34"/>
      <c r="E280" s="34"/>
    </row>
    <row r="281" spans="3:5" s="33" customFormat="1">
      <c r="C281" s="34"/>
      <c r="D281" s="34"/>
      <c r="E281" s="34"/>
    </row>
    <row r="282" spans="3:5" s="33" customFormat="1">
      <c r="C282" s="34"/>
      <c r="D282" s="34"/>
      <c r="E282" s="34"/>
    </row>
    <row r="283" spans="3:5" s="33" customFormat="1">
      <c r="C283" s="34"/>
      <c r="D283" s="34"/>
      <c r="E283" s="34"/>
    </row>
    <row r="284" spans="3:5" s="33" customFormat="1">
      <c r="C284" s="34"/>
      <c r="D284" s="34"/>
      <c r="E284" s="34"/>
    </row>
    <row r="285" spans="3:5" s="33" customFormat="1">
      <c r="C285" s="34"/>
      <c r="D285" s="34"/>
      <c r="E285" s="34"/>
    </row>
    <row r="286" spans="3:5" s="33" customFormat="1">
      <c r="C286" s="34"/>
      <c r="D286" s="34"/>
      <c r="E286" s="34"/>
    </row>
    <row r="287" spans="3:5" s="33" customFormat="1">
      <c r="C287" s="34"/>
      <c r="D287" s="34"/>
      <c r="E287" s="34"/>
    </row>
    <row r="288" spans="3:5" s="33" customFormat="1">
      <c r="C288" s="34"/>
      <c r="D288" s="34"/>
      <c r="E288" s="34"/>
    </row>
    <row r="289" spans="3:5" s="33" customFormat="1">
      <c r="C289" s="34"/>
      <c r="D289" s="34"/>
      <c r="E289" s="34"/>
    </row>
    <row r="290" spans="3:5" s="33" customFormat="1">
      <c r="C290" s="34"/>
      <c r="D290" s="34"/>
      <c r="E290" s="34"/>
    </row>
    <row r="291" spans="3:5" s="33" customFormat="1">
      <c r="C291" s="34"/>
      <c r="D291" s="34"/>
      <c r="E291" s="34"/>
    </row>
    <row r="292" spans="3:5" s="33" customFormat="1">
      <c r="C292" s="34"/>
      <c r="D292" s="34"/>
      <c r="E292" s="34"/>
    </row>
    <row r="293" spans="3:5" s="33" customFormat="1">
      <c r="C293" s="34"/>
      <c r="D293" s="34"/>
      <c r="E293" s="34"/>
    </row>
    <row r="294" spans="3:5" s="33" customFormat="1">
      <c r="C294" s="34"/>
      <c r="D294" s="34"/>
      <c r="E294" s="34"/>
    </row>
    <row r="295" spans="3:5" s="33" customFormat="1">
      <c r="C295" s="34"/>
      <c r="D295" s="34"/>
      <c r="E295" s="34"/>
    </row>
    <row r="296" spans="3:5" s="33" customFormat="1">
      <c r="C296" s="34"/>
      <c r="D296" s="34"/>
      <c r="E296" s="34"/>
    </row>
    <row r="297" spans="3:5" s="33" customFormat="1">
      <c r="C297" s="34"/>
      <c r="D297" s="34"/>
      <c r="E297" s="34"/>
    </row>
    <row r="298" spans="3:5" s="33" customFormat="1">
      <c r="C298" s="34"/>
      <c r="D298" s="34"/>
      <c r="E298" s="34"/>
    </row>
    <row r="299" spans="3:5" s="33" customFormat="1">
      <c r="C299" s="34"/>
      <c r="D299" s="34"/>
      <c r="E299" s="34"/>
    </row>
    <row r="300" spans="3:5" s="33" customFormat="1">
      <c r="C300" s="34"/>
      <c r="D300" s="34"/>
      <c r="E300" s="34"/>
    </row>
    <row r="301" spans="3:5" s="33" customFormat="1">
      <c r="C301" s="34"/>
      <c r="D301" s="34"/>
      <c r="E301" s="34"/>
    </row>
    <row r="302" spans="3:5" s="33" customFormat="1">
      <c r="C302" s="34"/>
      <c r="D302" s="34"/>
      <c r="E302" s="34"/>
    </row>
    <row r="303" spans="3:5" s="33" customFormat="1">
      <c r="C303" s="34"/>
      <c r="D303" s="34"/>
      <c r="E303" s="34"/>
    </row>
    <row r="304" spans="3:5" s="33" customFormat="1">
      <c r="C304" s="34"/>
      <c r="D304" s="34"/>
      <c r="E304" s="34"/>
    </row>
    <row r="305" spans="3:5" s="33" customFormat="1">
      <c r="C305" s="34"/>
      <c r="D305" s="34"/>
      <c r="E305" s="34"/>
    </row>
    <row r="306" spans="3:5" s="33" customFormat="1">
      <c r="C306" s="34"/>
      <c r="D306" s="34"/>
      <c r="E306" s="34"/>
    </row>
    <row r="307" spans="3:5" s="33" customFormat="1">
      <c r="C307" s="34"/>
      <c r="D307" s="34"/>
      <c r="E307" s="34"/>
    </row>
    <row r="308" spans="3:5" s="33" customFormat="1">
      <c r="C308" s="34"/>
      <c r="D308" s="34"/>
      <c r="E308" s="34"/>
    </row>
    <row r="309" spans="3:5" s="33" customFormat="1">
      <c r="C309" s="34"/>
      <c r="D309" s="34"/>
      <c r="E309" s="34"/>
    </row>
    <row r="310" spans="3:5" s="33" customFormat="1">
      <c r="C310" s="34"/>
      <c r="D310" s="34"/>
      <c r="E310" s="34"/>
    </row>
    <row r="311" spans="3:5" s="33" customFormat="1">
      <c r="C311" s="34"/>
      <c r="D311" s="34"/>
      <c r="E311" s="34"/>
    </row>
    <row r="312" spans="3:5" s="33" customFormat="1">
      <c r="C312" s="34"/>
      <c r="D312" s="34"/>
      <c r="E312" s="34"/>
    </row>
    <row r="313" spans="3:5" s="33" customFormat="1">
      <c r="C313" s="34"/>
      <c r="D313" s="34"/>
      <c r="E313" s="34"/>
    </row>
    <row r="314" spans="3:5" s="33" customFormat="1">
      <c r="C314" s="34"/>
      <c r="D314" s="34"/>
      <c r="E314" s="34"/>
    </row>
    <row r="315" spans="3:5" s="33" customFormat="1">
      <c r="C315" s="34"/>
      <c r="D315" s="34"/>
      <c r="E315" s="34"/>
    </row>
    <row r="316" spans="3:5" s="33" customFormat="1">
      <c r="C316" s="34"/>
      <c r="D316" s="34"/>
      <c r="E316" s="34"/>
    </row>
    <row r="317" spans="3:5" s="33" customFormat="1">
      <c r="C317" s="34"/>
      <c r="D317" s="34"/>
      <c r="E317" s="34"/>
    </row>
    <row r="318" spans="3:5" s="33" customFormat="1">
      <c r="C318" s="34"/>
      <c r="D318" s="34"/>
      <c r="E318" s="34"/>
    </row>
    <row r="319" spans="3:5" s="33" customFormat="1">
      <c r="C319" s="34"/>
      <c r="D319" s="34"/>
      <c r="E319" s="34"/>
    </row>
    <row r="320" spans="3:5" s="33" customFormat="1">
      <c r="C320" s="34"/>
      <c r="D320" s="34"/>
      <c r="E320" s="34"/>
    </row>
    <row r="321" spans="3:5" s="33" customFormat="1">
      <c r="C321" s="34"/>
      <c r="D321" s="34"/>
      <c r="E321" s="34"/>
    </row>
    <row r="322" spans="3:5" s="33" customFormat="1">
      <c r="C322" s="34"/>
      <c r="D322" s="34"/>
      <c r="E322" s="34"/>
    </row>
    <row r="323" spans="3:5" s="33" customFormat="1">
      <c r="C323" s="34"/>
      <c r="D323" s="34"/>
      <c r="E323" s="34"/>
    </row>
    <row r="324" spans="3:5" s="33" customFormat="1">
      <c r="C324" s="34"/>
      <c r="D324" s="34"/>
      <c r="E324" s="34"/>
    </row>
    <row r="325" spans="3:5" s="33" customFormat="1">
      <c r="C325" s="34"/>
      <c r="D325" s="34"/>
      <c r="E325" s="34"/>
    </row>
    <row r="326" spans="3:5" s="33" customFormat="1">
      <c r="C326" s="34"/>
      <c r="D326" s="34"/>
      <c r="E326" s="34"/>
    </row>
    <row r="327" spans="3:5" s="33" customFormat="1">
      <c r="C327" s="34"/>
      <c r="D327" s="34"/>
      <c r="E327" s="34"/>
    </row>
    <row r="328" spans="3:5" s="33" customFormat="1">
      <c r="C328" s="34"/>
      <c r="D328" s="34"/>
      <c r="E328" s="34"/>
    </row>
    <row r="329" spans="3:5" s="33" customFormat="1">
      <c r="C329" s="34"/>
      <c r="D329" s="34"/>
      <c r="E329" s="34"/>
    </row>
    <row r="330" spans="3:5" s="33" customFormat="1">
      <c r="C330" s="34"/>
      <c r="D330" s="34"/>
      <c r="E330" s="34"/>
    </row>
    <row r="331" spans="3:5" s="33" customFormat="1">
      <c r="C331" s="34"/>
      <c r="D331" s="34"/>
      <c r="E331" s="34"/>
    </row>
    <row r="332" spans="3:5" s="33" customFormat="1">
      <c r="C332" s="34"/>
      <c r="D332" s="34"/>
      <c r="E332" s="34"/>
    </row>
    <row r="333" spans="3:5" s="33" customFormat="1">
      <c r="C333" s="34"/>
      <c r="D333" s="34"/>
      <c r="E333" s="34"/>
    </row>
    <row r="334" spans="3:5" s="33" customFormat="1">
      <c r="C334" s="34"/>
      <c r="D334" s="34"/>
      <c r="E334" s="34"/>
    </row>
    <row r="335" spans="3:5" s="33" customFormat="1">
      <c r="C335" s="34"/>
      <c r="D335" s="34"/>
      <c r="E335" s="34"/>
    </row>
    <row r="336" spans="3:5" s="33" customFormat="1">
      <c r="C336" s="34"/>
      <c r="D336" s="34"/>
      <c r="E336" s="34"/>
    </row>
    <row r="337" spans="3:5" s="33" customFormat="1">
      <c r="C337" s="34"/>
      <c r="D337" s="34"/>
      <c r="E337" s="34"/>
    </row>
    <row r="338" spans="3:5" s="33" customFormat="1">
      <c r="C338" s="34"/>
      <c r="D338" s="34"/>
      <c r="E338" s="34"/>
    </row>
    <row r="339" spans="3:5" s="33" customFormat="1">
      <c r="C339" s="34"/>
      <c r="D339" s="34"/>
      <c r="E339" s="34"/>
    </row>
    <row r="340" spans="3:5" s="33" customFormat="1">
      <c r="C340" s="34"/>
      <c r="D340" s="34"/>
      <c r="E340" s="34"/>
    </row>
    <row r="341" spans="3:5" s="33" customFormat="1">
      <c r="C341" s="34"/>
      <c r="D341" s="34"/>
      <c r="E341" s="34"/>
    </row>
    <row r="342" spans="3:5" s="33" customFormat="1">
      <c r="C342" s="34"/>
      <c r="D342" s="34"/>
      <c r="E342" s="34"/>
    </row>
    <row r="343" spans="3:5" s="33" customFormat="1">
      <c r="C343" s="34"/>
      <c r="D343" s="34"/>
      <c r="E343" s="34"/>
    </row>
    <row r="344" spans="3:5" s="33" customFormat="1">
      <c r="C344" s="34"/>
      <c r="D344" s="34"/>
      <c r="E344" s="34"/>
    </row>
    <row r="345" spans="3:5" s="33" customFormat="1">
      <c r="C345" s="34"/>
      <c r="D345" s="34"/>
      <c r="E345" s="34"/>
    </row>
    <row r="346" spans="3:5" s="33" customFormat="1">
      <c r="C346" s="34"/>
      <c r="D346" s="34"/>
      <c r="E346" s="34"/>
    </row>
    <row r="347" spans="3:5" s="33" customFormat="1">
      <c r="C347" s="34"/>
      <c r="D347" s="34"/>
      <c r="E347" s="34"/>
    </row>
    <row r="348" spans="3:5" s="33" customFormat="1">
      <c r="C348" s="34"/>
      <c r="D348" s="34"/>
      <c r="E348" s="34"/>
    </row>
    <row r="349" spans="3:5" s="33" customFormat="1">
      <c r="C349" s="34"/>
      <c r="D349" s="34"/>
      <c r="E349" s="34"/>
    </row>
    <row r="350" spans="3:5" s="33" customFormat="1">
      <c r="C350" s="34"/>
      <c r="D350" s="34"/>
      <c r="E350" s="34"/>
    </row>
    <row r="351" spans="3:5" s="33" customFormat="1">
      <c r="C351" s="34"/>
      <c r="D351" s="34"/>
      <c r="E351" s="34"/>
    </row>
    <row r="352" spans="3:5" s="33" customFormat="1">
      <c r="C352" s="34"/>
      <c r="D352" s="34"/>
      <c r="E352" s="34"/>
    </row>
    <row r="353" spans="3:5" s="33" customFormat="1">
      <c r="C353" s="34"/>
      <c r="D353" s="34"/>
      <c r="E353" s="34"/>
    </row>
    <row r="354" spans="3:5" s="33" customFormat="1">
      <c r="C354" s="34"/>
      <c r="D354" s="34"/>
      <c r="E354" s="34"/>
    </row>
    <row r="355" spans="3:5" s="33" customFormat="1">
      <c r="C355" s="34"/>
      <c r="D355" s="34"/>
      <c r="E355" s="34"/>
    </row>
    <row r="356" spans="3:5" s="33" customFormat="1">
      <c r="C356" s="34"/>
      <c r="D356" s="34"/>
      <c r="E356" s="34"/>
    </row>
    <row r="357" spans="3:5" s="33" customFormat="1">
      <c r="C357" s="34"/>
      <c r="D357" s="34"/>
      <c r="E357" s="34"/>
    </row>
    <row r="358" spans="3:5" s="33" customFormat="1">
      <c r="C358" s="34"/>
      <c r="D358" s="34"/>
      <c r="E358" s="34"/>
    </row>
  </sheetData>
  <mergeCells count="35">
    <mergeCell ref="A68:B68"/>
    <mergeCell ref="G68:H68"/>
    <mergeCell ref="L17:P17"/>
    <mergeCell ref="C63:K63"/>
    <mergeCell ref="A65:B65"/>
    <mergeCell ref="D65:E65"/>
    <mergeCell ref="G65:H65"/>
    <mergeCell ref="I65:M65"/>
    <mergeCell ref="N65:O65"/>
    <mergeCell ref="I15:K15"/>
    <mergeCell ref="A17:A18"/>
    <mergeCell ref="B17:B18"/>
    <mergeCell ref="C17:C18"/>
    <mergeCell ref="D17:D18"/>
    <mergeCell ref="E17:E18"/>
    <mergeCell ref="F17:K17"/>
    <mergeCell ref="A10:B10"/>
    <mergeCell ref="C10:N10"/>
    <mergeCell ref="A11:B11"/>
    <mergeCell ref="C11:N11"/>
    <mergeCell ref="A13:G13"/>
    <mergeCell ref="K13:M13"/>
    <mergeCell ref="N13:O13"/>
    <mergeCell ref="A7:B7"/>
    <mergeCell ref="C7:N7"/>
    <mergeCell ref="A8:B8"/>
    <mergeCell ref="C8:N8"/>
    <mergeCell ref="A9:B9"/>
    <mergeCell ref="C9:N9"/>
    <mergeCell ref="L1:P1"/>
    <mergeCell ref="D2:H2"/>
    <mergeCell ref="C3:N3"/>
    <mergeCell ref="C4:N4"/>
    <mergeCell ref="A6:B6"/>
    <mergeCell ref="C6:N6"/>
  </mergeCells>
  <pageMargins left="0.78740157480314965" right="0.78740157480314965" top="0.98425196850393704" bottom="0.78740157480314965" header="0.51181102362204722" footer="0.51181102362204722"/>
  <pageSetup paperSize="9" scale="87" fitToHeight="0" orientation="landscape" r:id="rId1"/>
  <headerFooter alignWithMargins="0">
    <oddFooter>&amp;R&amp;P lapa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318"/>
  <sheetViews>
    <sheetView view="pageBreakPreview" topLeftCell="A4" zoomScaleNormal="100" zoomScaleSheetLayoutView="100" workbookViewId="0">
      <selection activeCell="F21" sqref="F21:P21"/>
    </sheetView>
  </sheetViews>
  <sheetFormatPr defaultRowHeight="12.75"/>
  <cols>
    <col min="1" max="1" width="4.140625" style="37" customWidth="1"/>
    <col min="2" max="2" width="10.85546875" style="51" customWidth="1"/>
    <col min="3" max="3" width="40" style="54" customWidth="1"/>
    <col min="4" max="4" width="5.85546875" style="54" bestFit="1" customWidth="1"/>
    <col min="5" max="5" width="7.85546875" style="54" customWidth="1"/>
    <col min="6" max="6" width="5.7109375" style="51" bestFit="1" customWidth="1"/>
    <col min="7" max="7" width="5.7109375" style="37" bestFit="1" customWidth="1"/>
    <col min="8" max="8" width="7.28515625" style="37" customWidth="1"/>
    <col min="9" max="9" width="6.7109375" style="37" bestFit="1" customWidth="1"/>
    <col min="10" max="10" width="7" style="37" bestFit="1" customWidth="1"/>
    <col min="11" max="11" width="7" style="37" customWidth="1"/>
    <col min="12" max="16" width="8.42578125" style="37" customWidth="1"/>
    <col min="17" max="16384" width="9.140625" style="37"/>
  </cols>
  <sheetData>
    <row r="1" spans="1:16" s="33" customFormat="1" ht="18" customHeight="1">
      <c r="C1" s="34"/>
      <c r="D1" s="34"/>
      <c r="E1" s="34"/>
      <c r="L1" s="710" t="s">
        <v>68</v>
      </c>
      <c r="M1" s="710"/>
      <c r="N1" s="710"/>
      <c r="O1" s="710"/>
      <c r="P1" s="710"/>
    </row>
    <row r="2" spans="1:16" s="33" customFormat="1" ht="12.75" customHeight="1">
      <c r="C2" s="34"/>
      <c r="D2" s="711" t="s">
        <v>40</v>
      </c>
      <c r="E2" s="711"/>
      <c r="F2" s="711"/>
      <c r="G2" s="711"/>
      <c r="H2" s="711"/>
      <c r="I2" s="35" t="s">
        <v>815</v>
      </c>
    </row>
    <row r="3" spans="1:16" s="33" customFormat="1" ht="12.75" customHeight="1">
      <c r="C3" s="712" t="s">
        <v>817</v>
      </c>
      <c r="D3" s="712"/>
      <c r="E3" s="712"/>
      <c r="F3" s="712"/>
      <c r="G3" s="712"/>
      <c r="H3" s="712"/>
      <c r="I3" s="712"/>
      <c r="J3" s="712"/>
      <c r="K3" s="712"/>
      <c r="L3" s="712"/>
      <c r="M3" s="712"/>
      <c r="N3" s="712"/>
    </row>
    <row r="4" spans="1:16" s="33" customFormat="1" ht="12.75" customHeight="1">
      <c r="C4" s="713" t="s">
        <v>18</v>
      </c>
      <c r="D4" s="713"/>
      <c r="E4" s="713"/>
      <c r="F4" s="713"/>
      <c r="G4" s="713"/>
      <c r="H4" s="713"/>
      <c r="I4" s="713"/>
      <c r="J4" s="713"/>
      <c r="K4" s="713"/>
      <c r="L4" s="713"/>
      <c r="M4" s="713"/>
      <c r="N4" s="713"/>
    </row>
    <row r="5" spans="1:16" s="33" customFormat="1" ht="12.75" customHeight="1">
      <c r="C5" s="439"/>
      <c r="D5" s="439"/>
      <c r="E5" s="439"/>
      <c r="F5" s="439"/>
      <c r="G5" s="439"/>
      <c r="H5" s="439"/>
      <c r="I5" s="439"/>
      <c r="J5" s="439"/>
      <c r="K5" s="439"/>
      <c r="L5" s="439"/>
      <c r="M5" s="439"/>
      <c r="N5" s="439"/>
    </row>
    <row r="6" spans="1:16" s="33" customFormat="1" ht="24.75" customHeight="1">
      <c r="A6" s="714" t="s">
        <v>3</v>
      </c>
      <c r="B6" s="714"/>
      <c r="C6" s="715" t="str">
        <f>PBK!C26</f>
        <v>1. KĀRTA KATLU MĀJAS PĀRBŪVE PAR SOCIĀLĀS APRŪPES CENTRU UN KATLA MĀJAS NOVIETOŠANA</v>
      </c>
      <c r="D6" s="715"/>
      <c r="E6" s="715"/>
      <c r="F6" s="715"/>
      <c r="G6" s="715"/>
      <c r="H6" s="715"/>
      <c r="I6" s="715"/>
      <c r="J6" s="715"/>
      <c r="K6" s="715"/>
      <c r="L6" s="715"/>
      <c r="M6" s="715"/>
      <c r="N6" s="715"/>
    </row>
    <row r="7" spans="1:16" s="33" customFormat="1" ht="12.75" customHeight="1">
      <c r="A7" s="714" t="s">
        <v>4</v>
      </c>
      <c r="B7" s="714"/>
      <c r="C7" s="715" t="str">
        <f>PBK!C16</f>
        <v>1. KĀRTA KATLU MĀJAS PĀRBŪVE PAR SOCIĀLĀS APRŪPES CENTRU UN KATLA MĀJAS NOVIETOŠANA</v>
      </c>
      <c r="D7" s="715"/>
      <c r="E7" s="715"/>
      <c r="F7" s="715"/>
      <c r="G7" s="715"/>
      <c r="H7" s="715"/>
      <c r="I7" s="715"/>
      <c r="J7" s="715"/>
      <c r="K7" s="715"/>
      <c r="L7" s="715"/>
      <c r="M7" s="715"/>
      <c r="N7" s="715"/>
    </row>
    <row r="8" spans="1:16" s="33" customFormat="1" ht="12.75" customHeight="1">
      <c r="A8" s="714" t="s">
        <v>5</v>
      </c>
      <c r="B8" s="714"/>
      <c r="C8" s="715" t="str">
        <f>PBK!C17</f>
        <v>SIGULDAS IELA 7A, MORE, MORES PAGASTS, SIGULDAS NOVADS</v>
      </c>
      <c r="D8" s="715"/>
      <c r="E8" s="715"/>
      <c r="F8" s="715"/>
      <c r="G8" s="715"/>
      <c r="H8" s="715"/>
      <c r="I8" s="715"/>
      <c r="J8" s="715"/>
      <c r="K8" s="715"/>
      <c r="L8" s="715"/>
      <c r="M8" s="715"/>
      <c r="N8" s="715"/>
    </row>
    <row r="9" spans="1:16" s="33" customFormat="1">
      <c r="A9" s="714" t="s">
        <v>47</v>
      </c>
      <c r="B9" s="714"/>
      <c r="C9" s="715" t="str">
        <f>PBK!C18</f>
        <v>SIGULDAS NOVADA PAŠVALDĪBA</v>
      </c>
      <c r="D9" s="715"/>
      <c r="E9" s="715"/>
      <c r="F9" s="715"/>
      <c r="G9" s="715"/>
      <c r="H9" s="715"/>
      <c r="I9" s="715"/>
      <c r="J9" s="715"/>
      <c r="K9" s="715"/>
      <c r="L9" s="715"/>
      <c r="M9" s="715"/>
      <c r="N9" s="715"/>
    </row>
    <row r="10" spans="1:16" s="33" customFormat="1">
      <c r="A10" s="714" t="s">
        <v>6</v>
      </c>
      <c r="B10" s="714"/>
      <c r="C10" s="715">
        <f>PBK!C19</f>
        <v>0</v>
      </c>
      <c r="D10" s="715"/>
      <c r="E10" s="715"/>
      <c r="F10" s="715"/>
      <c r="G10" s="715"/>
      <c r="H10" s="715"/>
      <c r="I10" s="715"/>
      <c r="J10" s="715"/>
      <c r="K10" s="715"/>
      <c r="L10" s="715"/>
      <c r="M10" s="715"/>
      <c r="N10" s="715"/>
    </row>
    <row r="11" spans="1:16" s="33" customFormat="1">
      <c r="A11" s="714" t="s">
        <v>41</v>
      </c>
      <c r="B11" s="714"/>
      <c r="C11" s="715">
        <f>PBK!C20</f>
        <v>0</v>
      </c>
      <c r="D11" s="715"/>
      <c r="E11" s="715"/>
      <c r="F11" s="715"/>
      <c r="G11" s="715"/>
      <c r="H11" s="715"/>
      <c r="I11" s="715"/>
      <c r="J11" s="715"/>
      <c r="K11" s="715"/>
      <c r="L11" s="715"/>
      <c r="M11" s="715"/>
      <c r="N11" s="715"/>
    </row>
    <row r="12" spans="1:16" s="33" customFormat="1">
      <c r="A12" s="441"/>
      <c r="B12" s="441"/>
      <c r="C12" s="442"/>
      <c r="D12" s="442"/>
      <c r="E12" s="442"/>
      <c r="F12" s="442"/>
      <c r="G12" s="442"/>
      <c r="H12" s="442"/>
      <c r="I12" s="442"/>
      <c r="J12" s="442"/>
      <c r="K12" s="442"/>
      <c r="L12" s="442"/>
      <c r="M12" s="442"/>
      <c r="N12" s="442"/>
    </row>
    <row r="13" spans="1:16" s="33" customFormat="1" ht="12.75" customHeight="1">
      <c r="A13" s="714" t="s">
        <v>776</v>
      </c>
      <c r="B13" s="714"/>
      <c r="C13" s="714"/>
      <c r="D13" s="714"/>
      <c r="E13" s="714"/>
      <c r="F13" s="714"/>
      <c r="G13" s="714"/>
      <c r="H13" s="442"/>
      <c r="I13" s="442"/>
      <c r="J13" s="442"/>
      <c r="K13" s="715" t="s">
        <v>42</v>
      </c>
      <c r="L13" s="715"/>
      <c r="M13" s="715"/>
      <c r="N13" s="716">
        <f>P23</f>
        <v>0</v>
      </c>
      <c r="O13" s="716"/>
      <c r="P13" s="36" t="s">
        <v>48</v>
      </c>
    </row>
    <row r="14" spans="1:16" s="33" customFormat="1">
      <c r="A14" s="441"/>
      <c r="B14" s="441"/>
      <c r="C14" s="441"/>
      <c r="D14" s="441"/>
      <c r="E14" s="441"/>
      <c r="F14" s="441"/>
      <c r="G14" s="441"/>
      <c r="H14" s="442"/>
      <c r="I14" s="442"/>
      <c r="J14" s="442"/>
      <c r="K14" s="442"/>
      <c r="L14" s="442"/>
      <c r="M14" s="442"/>
      <c r="N14" s="443"/>
      <c r="O14" s="442"/>
      <c r="P14" s="36"/>
    </row>
    <row r="15" spans="1:16">
      <c r="B15" s="37"/>
      <c r="C15" s="37"/>
      <c r="D15" s="37"/>
      <c r="E15" s="37"/>
      <c r="F15" s="37"/>
      <c r="I15" s="717" t="s">
        <v>44</v>
      </c>
      <c r="J15" s="717"/>
      <c r="K15" s="717"/>
      <c r="L15" s="38">
        <v>2017</v>
      </c>
      <c r="M15" s="38" t="s">
        <v>43</v>
      </c>
      <c r="N15" s="38">
        <f>'1 KOPS'!E16</f>
        <v>0</v>
      </c>
      <c r="O15" s="103">
        <f>'1 KOPS'!F16</f>
        <v>0</v>
      </c>
      <c r="P15" s="103"/>
    </row>
    <row r="16" spans="1:16" ht="13.5" thickBot="1">
      <c r="B16" s="37"/>
      <c r="C16" s="37"/>
      <c r="D16" s="37"/>
      <c r="E16" s="37"/>
      <c r="F16" s="37"/>
      <c r="I16" s="440"/>
      <c r="J16" s="440"/>
      <c r="K16" s="440"/>
      <c r="L16" s="38"/>
      <c r="M16" s="38"/>
      <c r="N16" s="38"/>
      <c r="O16" s="111"/>
      <c r="P16" s="111"/>
    </row>
    <row r="17" spans="1:18" s="11" customFormat="1" ht="13.5" customHeight="1" thickBot="1">
      <c r="A17" s="718" t="s">
        <v>1</v>
      </c>
      <c r="B17" s="718" t="s">
        <v>29</v>
      </c>
      <c r="C17" s="720" t="s">
        <v>30</v>
      </c>
      <c r="D17" s="718" t="s">
        <v>31</v>
      </c>
      <c r="E17" s="718" t="s">
        <v>32</v>
      </c>
      <c r="F17" s="722" t="s">
        <v>33</v>
      </c>
      <c r="G17" s="723"/>
      <c r="H17" s="723"/>
      <c r="I17" s="723"/>
      <c r="J17" s="723"/>
      <c r="K17" s="724"/>
      <c r="L17" s="722" t="s">
        <v>34</v>
      </c>
      <c r="M17" s="723"/>
      <c r="N17" s="723"/>
      <c r="O17" s="723"/>
      <c r="P17" s="724"/>
    </row>
    <row r="18" spans="1:18" s="11" customFormat="1" ht="69.75" customHeight="1" thickBot="1">
      <c r="A18" s="719"/>
      <c r="B18" s="719"/>
      <c r="C18" s="721"/>
      <c r="D18" s="719"/>
      <c r="E18" s="719"/>
      <c r="F18" s="12" t="s">
        <v>35</v>
      </c>
      <c r="G18" s="13" t="s">
        <v>49</v>
      </c>
      <c r="H18" s="13" t="s">
        <v>50</v>
      </c>
      <c r="I18" s="13" t="s">
        <v>64</v>
      </c>
      <c r="J18" s="13" t="s">
        <v>52</v>
      </c>
      <c r="K18" s="12" t="s">
        <v>53</v>
      </c>
      <c r="L18" s="13" t="s">
        <v>36</v>
      </c>
      <c r="M18" s="13" t="s">
        <v>50</v>
      </c>
      <c r="N18" s="13" t="s">
        <v>64</v>
      </c>
      <c r="O18" s="13" t="s">
        <v>52</v>
      </c>
      <c r="P18" s="13" t="s">
        <v>54</v>
      </c>
    </row>
    <row r="19" spans="1:18" s="11" customFormat="1" ht="13.5" thickBot="1">
      <c r="A19" s="156" t="s">
        <v>37</v>
      </c>
      <c r="B19" s="157" t="s">
        <v>38</v>
      </c>
      <c r="C19" s="158">
        <v>3</v>
      </c>
      <c r="D19" s="159">
        <v>4</v>
      </c>
      <c r="E19" s="158">
        <v>5</v>
      </c>
      <c r="F19" s="159">
        <v>6</v>
      </c>
      <c r="G19" s="158">
        <v>7</v>
      </c>
      <c r="H19" s="158">
        <v>8</v>
      </c>
      <c r="I19" s="159">
        <v>9</v>
      </c>
      <c r="J19" s="159">
        <v>10</v>
      </c>
      <c r="K19" s="158">
        <v>11</v>
      </c>
      <c r="L19" s="158">
        <v>12</v>
      </c>
      <c r="M19" s="158">
        <v>13</v>
      </c>
      <c r="N19" s="159">
        <v>14</v>
      </c>
      <c r="O19" s="159">
        <v>15</v>
      </c>
      <c r="P19" s="160">
        <v>16</v>
      </c>
    </row>
    <row r="20" spans="1:18" ht="18.75" customHeight="1">
      <c r="A20" s="309"/>
      <c r="B20" s="310"/>
      <c r="C20" s="311" t="s">
        <v>1021</v>
      </c>
      <c r="D20" s="312"/>
      <c r="E20" s="313"/>
      <c r="F20" s="314"/>
      <c r="G20" s="314"/>
      <c r="H20" s="314"/>
      <c r="I20" s="314"/>
      <c r="J20" s="314"/>
      <c r="K20" s="314"/>
      <c r="L20" s="314"/>
      <c r="M20" s="314"/>
      <c r="N20" s="314"/>
      <c r="O20" s="314"/>
      <c r="P20" s="315"/>
    </row>
    <row r="21" spans="1:18" s="169" customFormat="1" ht="39.75" customHeight="1">
      <c r="A21" s="464">
        <v>1</v>
      </c>
      <c r="B21" s="472" t="s">
        <v>61</v>
      </c>
      <c r="C21" s="438" t="s">
        <v>936</v>
      </c>
      <c r="D21" s="231" t="s">
        <v>125</v>
      </c>
      <c r="E21" s="456">
        <f>78.7*0.05</f>
        <v>3.9350000000000005</v>
      </c>
      <c r="F21" s="627"/>
      <c r="G21" s="627"/>
      <c r="H21" s="625"/>
      <c r="I21" s="627"/>
      <c r="J21" s="627"/>
      <c r="K21" s="627"/>
      <c r="L21" s="627"/>
      <c r="M21" s="627"/>
      <c r="N21" s="627"/>
      <c r="O21" s="627"/>
      <c r="P21" s="641"/>
      <c r="Q21" s="198"/>
      <c r="R21" s="198"/>
    </row>
    <row r="22" spans="1:18" ht="14.25" customHeight="1" thickBot="1">
      <c r="A22" s="45"/>
      <c r="B22" s="46"/>
      <c r="C22" s="47"/>
      <c r="D22" s="48"/>
      <c r="E22" s="49"/>
      <c r="F22" s="50"/>
      <c r="G22" s="50"/>
      <c r="H22" s="50"/>
      <c r="I22" s="50"/>
      <c r="J22" s="50"/>
      <c r="K22" s="50"/>
      <c r="L22" s="50"/>
      <c r="M22" s="50"/>
      <c r="N22" s="50"/>
      <c r="O22" s="28"/>
      <c r="P22" s="29"/>
    </row>
    <row r="23" spans="1:18" ht="13.5" thickBot="1">
      <c r="A23" s="124"/>
      <c r="B23" s="125"/>
      <c r="C23" s="725" t="s">
        <v>65</v>
      </c>
      <c r="D23" s="726"/>
      <c r="E23" s="726"/>
      <c r="F23" s="726"/>
      <c r="G23" s="726"/>
      <c r="H23" s="726"/>
      <c r="I23" s="726"/>
      <c r="J23" s="726"/>
      <c r="K23" s="726"/>
      <c r="L23" s="642">
        <f>SUM(L20:L22)</f>
        <v>0</v>
      </c>
      <c r="M23" s="643">
        <f>SUM(M20:M22)</f>
        <v>0</v>
      </c>
      <c r="N23" s="643">
        <f>SUM(N20:N22)</f>
        <v>0</v>
      </c>
      <c r="O23" s="643">
        <f>SUM(O20:O22)</f>
        <v>0</v>
      </c>
      <c r="P23" s="644">
        <f>SUM(P20:P22)</f>
        <v>0</v>
      </c>
    </row>
    <row r="24" spans="1:18" s="33" customFormat="1">
      <c r="C24" s="34"/>
      <c r="D24" s="34"/>
      <c r="E24" s="34"/>
    </row>
    <row r="25" spans="1:18" s="33" customFormat="1">
      <c r="A25" s="710" t="s">
        <v>14</v>
      </c>
      <c r="B25" s="710"/>
      <c r="C25" s="52">
        <f>PBK!C41</f>
        <v>0</v>
      </c>
      <c r="D25" s="728">
        <f>PBK!D41</f>
        <v>0</v>
      </c>
      <c r="E25" s="729"/>
      <c r="G25" s="710" t="s">
        <v>39</v>
      </c>
      <c r="H25" s="710"/>
      <c r="I25" s="730">
        <f>PBK!C46</f>
        <v>0</v>
      </c>
      <c r="J25" s="730"/>
      <c r="K25" s="730"/>
      <c r="L25" s="730"/>
      <c r="M25" s="730"/>
      <c r="N25" s="731">
        <f>D25</f>
        <v>0</v>
      </c>
      <c r="O25" s="710"/>
    </row>
    <row r="26" spans="1:18" s="33" customFormat="1">
      <c r="C26" s="53" t="s">
        <v>45</v>
      </c>
      <c r="D26" s="34"/>
      <c r="E26" s="34"/>
      <c r="K26" s="53" t="s">
        <v>45</v>
      </c>
    </row>
    <row r="27" spans="1:18" s="33" customFormat="1">
      <c r="C27" s="34"/>
      <c r="D27" s="34"/>
      <c r="E27" s="34"/>
    </row>
    <row r="28" spans="1:18" s="33" customFormat="1">
      <c r="A28" s="710" t="s">
        <v>15</v>
      </c>
      <c r="B28" s="710"/>
      <c r="C28" s="34">
        <f>PBK!C44</f>
        <v>0</v>
      </c>
      <c r="D28" s="34"/>
      <c r="E28" s="34"/>
      <c r="G28" s="710"/>
      <c r="H28" s="710"/>
      <c r="I28" s="33">
        <f>PBK!C49</f>
        <v>0</v>
      </c>
    </row>
    <row r="29" spans="1:18" s="33" customFormat="1">
      <c r="C29" s="34"/>
      <c r="D29" s="34"/>
      <c r="E29" s="34"/>
    </row>
    <row r="30" spans="1:18" s="33" customFormat="1">
      <c r="C30" s="34"/>
      <c r="D30" s="34"/>
      <c r="E30" s="34"/>
    </row>
    <row r="31" spans="1:18" s="33" customFormat="1">
      <c r="C31" s="34"/>
      <c r="D31" s="34"/>
      <c r="E31" s="34"/>
    </row>
    <row r="32" spans="1:18" s="33" customFormat="1">
      <c r="C32" s="34"/>
      <c r="D32" s="34"/>
      <c r="E32" s="34"/>
    </row>
    <row r="33" spans="3:5" s="33" customFormat="1">
      <c r="C33" s="34"/>
      <c r="D33" s="34"/>
      <c r="E33" s="34"/>
    </row>
    <row r="34" spans="3:5" s="33" customFormat="1">
      <c r="C34" s="34"/>
      <c r="D34" s="34"/>
      <c r="E34" s="34"/>
    </row>
    <row r="35" spans="3:5" s="33" customFormat="1">
      <c r="C35" s="34"/>
      <c r="D35" s="34"/>
      <c r="E35" s="34"/>
    </row>
    <row r="36" spans="3:5" s="33" customFormat="1">
      <c r="C36" s="34"/>
      <c r="D36" s="34"/>
      <c r="E36" s="34"/>
    </row>
    <row r="37" spans="3:5" s="33" customFormat="1">
      <c r="C37" s="34"/>
      <c r="D37" s="34"/>
      <c r="E37" s="34"/>
    </row>
    <row r="38" spans="3:5" s="33" customFormat="1">
      <c r="C38" s="34"/>
      <c r="D38" s="34"/>
      <c r="E38" s="34"/>
    </row>
    <row r="39" spans="3:5" s="33" customFormat="1">
      <c r="C39" s="34"/>
      <c r="D39" s="34"/>
      <c r="E39" s="34"/>
    </row>
    <row r="40" spans="3:5" s="33" customFormat="1">
      <c r="C40" s="34"/>
      <c r="D40" s="34"/>
      <c r="E40" s="34"/>
    </row>
    <row r="41" spans="3:5" s="33" customFormat="1">
      <c r="C41" s="34"/>
      <c r="D41" s="34"/>
      <c r="E41" s="34"/>
    </row>
    <row r="42" spans="3:5" s="33" customFormat="1">
      <c r="C42" s="34"/>
      <c r="D42" s="34"/>
      <c r="E42" s="34"/>
    </row>
    <row r="43" spans="3:5" s="33" customFormat="1">
      <c r="C43" s="34"/>
      <c r="D43" s="34"/>
      <c r="E43" s="34"/>
    </row>
    <row r="44" spans="3:5" s="33" customFormat="1">
      <c r="C44" s="34"/>
      <c r="D44" s="34"/>
      <c r="E44" s="34"/>
    </row>
    <row r="45" spans="3:5" s="33" customFormat="1">
      <c r="C45" s="34"/>
      <c r="D45" s="34"/>
      <c r="E45" s="34"/>
    </row>
    <row r="46" spans="3:5" s="33" customFormat="1">
      <c r="C46" s="34"/>
      <c r="D46" s="34"/>
      <c r="E46" s="34"/>
    </row>
    <row r="47" spans="3:5" s="33" customFormat="1">
      <c r="C47" s="34"/>
      <c r="D47" s="34"/>
      <c r="E47" s="34"/>
    </row>
    <row r="48" spans="3:5" s="33" customFormat="1">
      <c r="C48" s="34"/>
      <c r="D48" s="34"/>
      <c r="E48" s="34"/>
    </row>
    <row r="49" spans="3:5" s="33" customFormat="1">
      <c r="C49" s="34"/>
      <c r="D49" s="34"/>
      <c r="E49" s="34"/>
    </row>
    <row r="50" spans="3:5" s="33" customFormat="1">
      <c r="C50" s="34"/>
      <c r="D50" s="34"/>
      <c r="E50" s="34"/>
    </row>
    <row r="51" spans="3:5" s="33" customFormat="1">
      <c r="C51" s="34"/>
      <c r="D51" s="34"/>
      <c r="E51" s="34"/>
    </row>
    <row r="52" spans="3:5" s="33" customFormat="1">
      <c r="C52" s="34"/>
      <c r="D52" s="34"/>
      <c r="E52" s="34"/>
    </row>
    <row r="53" spans="3:5" s="33" customFormat="1">
      <c r="C53" s="34"/>
      <c r="D53" s="34"/>
      <c r="E53" s="34"/>
    </row>
    <row r="54" spans="3:5" s="33" customFormat="1">
      <c r="C54" s="34"/>
      <c r="D54" s="34"/>
      <c r="E54" s="34"/>
    </row>
    <row r="55" spans="3:5" s="33" customFormat="1">
      <c r="C55" s="34"/>
      <c r="D55" s="34"/>
      <c r="E55" s="34"/>
    </row>
    <row r="56" spans="3:5" s="33" customFormat="1">
      <c r="C56" s="34"/>
      <c r="D56" s="34"/>
      <c r="E56" s="34"/>
    </row>
    <row r="57" spans="3:5" s="33" customFormat="1">
      <c r="C57" s="34"/>
      <c r="D57" s="34"/>
      <c r="E57" s="34"/>
    </row>
    <row r="58" spans="3:5" s="33" customFormat="1">
      <c r="C58" s="34"/>
      <c r="D58" s="34"/>
      <c r="E58" s="34"/>
    </row>
    <row r="59" spans="3:5" s="33" customFormat="1">
      <c r="C59" s="34"/>
      <c r="D59" s="34"/>
      <c r="E59" s="34"/>
    </row>
    <row r="60" spans="3:5" s="33" customFormat="1">
      <c r="C60" s="34"/>
      <c r="D60" s="34"/>
      <c r="E60" s="34"/>
    </row>
    <row r="61" spans="3:5" s="33" customFormat="1">
      <c r="C61" s="34"/>
      <c r="D61" s="34"/>
      <c r="E61" s="34"/>
    </row>
    <row r="62" spans="3:5" s="33" customFormat="1">
      <c r="C62" s="34"/>
      <c r="D62" s="34"/>
      <c r="E62" s="34"/>
    </row>
    <row r="63" spans="3:5" s="33" customFormat="1">
      <c r="C63" s="34"/>
      <c r="D63" s="34"/>
      <c r="E63" s="34"/>
    </row>
    <row r="64" spans="3:5" s="33" customFormat="1">
      <c r="C64" s="34"/>
      <c r="D64" s="34"/>
      <c r="E64" s="34"/>
    </row>
    <row r="65" spans="3:5" s="33" customFormat="1">
      <c r="C65" s="34"/>
      <c r="D65" s="34"/>
      <c r="E65" s="34"/>
    </row>
    <row r="66" spans="3:5" s="33" customFormat="1">
      <c r="C66" s="34"/>
      <c r="D66" s="34"/>
      <c r="E66" s="34"/>
    </row>
    <row r="67" spans="3:5" s="33" customFormat="1">
      <c r="C67" s="34"/>
      <c r="D67" s="34"/>
      <c r="E67" s="34"/>
    </row>
    <row r="68" spans="3:5" s="33" customFormat="1">
      <c r="C68" s="34"/>
      <c r="D68" s="34"/>
      <c r="E68" s="34"/>
    </row>
    <row r="69" spans="3:5" s="33" customFormat="1">
      <c r="C69" s="34"/>
      <c r="D69" s="34"/>
      <c r="E69" s="34"/>
    </row>
    <row r="70" spans="3:5" s="33" customFormat="1">
      <c r="C70" s="34"/>
      <c r="D70" s="34"/>
      <c r="E70" s="34"/>
    </row>
    <row r="71" spans="3:5" s="33" customFormat="1">
      <c r="C71" s="34"/>
      <c r="D71" s="34"/>
      <c r="E71" s="34"/>
    </row>
    <row r="72" spans="3:5" s="33" customFormat="1">
      <c r="C72" s="34"/>
      <c r="D72" s="34"/>
      <c r="E72" s="34"/>
    </row>
    <row r="73" spans="3:5" s="33" customFormat="1">
      <c r="C73" s="34"/>
      <c r="D73" s="34"/>
      <c r="E73" s="34"/>
    </row>
    <row r="74" spans="3:5" s="33" customFormat="1">
      <c r="C74" s="34"/>
      <c r="D74" s="34"/>
      <c r="E74" s="34"/>
    </row>
    <row r="75" spans="3:5" s="33" customFormat="1">
      <c r="C75" s="34"/>
      <c r="D75" s="34"/>
      <c r="E75" s="34"/>
    </row>
    <row r="76" spans="3:5" s="33" customFormat="1">
      <c r="C76" s="34"/>
      <c r="D76" s="34"/>
      <c r="E76" s="34"/>
    </row>
    <row r="77" spans="3:5" s="33" customFormat="1">
      <c r="C77" s="34"/>
      <c r="D77" s="34"/>
      <c r="E77" s="34"/>
    </row>
    <row r="78" spans="3:5" s="33" customFormat="1">
      <c r="C78" s="34"/>
      <c r="D78" s="34"/>
      <c r="E78" s="34"/>
    </row>
    <row r="79" spans="3:5" s="33" customFormat="1">
      <c r="C79" s="34"/>
      <c r="D79" s="34"/>
      <c r="E79" s="34"/>
    </row>
    <row r="80" spans="3:5" s="33" customFormat="1">
      <c r="C80" s="34"/>
      <c r="D80" s="34"/>
      <c r="E80" s="34"/>
    </row>
    <row r="81" spans="3:5" s="33" customFormat="1">
      <c r="C81" s="34"/>
      <c r="D81" s="34"/>
      <c r="E81" s="34"/>
    </row>
    <row r="82" spans="3:5" s="33" customFormat="1">
      <c r="C82" s="34"/>
      <c r="D82" s="34"/>
      <c r="E82" s="34"/>
    </row>
    <row r="83" spans="3:5" s="33" customFormat="1">
      <c r="C83" s="34"/>
      <c r="D83" s="34"/>
      <c r="E83" s="34"/>
    </row>
    <row r="84" spans="3:5" s="33" customFormat="1">
      <c r="C84" s="34"/>
      <c r="D84" s="34"/>
      <c r="E84" s="34"/>
    </row>
    <row r="85" spans="3:5" s="33" customFormat="1">
      <c r="C85" s="34"/>
      <c r="D85" s="34"/>
      <c r="E85" s="34"/>
    </row>
    <row r="86" spans="3:5" s="33" customFormat="1">
      <c r="C86" s="34"/>
      <c r="D86" s="34"/>
      <c r="E86" s="34"/>
    </row>
    <row r="87" spans="3:5" s="33" customFormat="1">
      <c r="C87" s="34"/>
      <c r="D87" s="34"/>
      <c r="E87" s="34"/>
    </row>
    <row r="88" spans="3:5" s="33" customFormat="1">
      <c r="C88" s="34"/>
      <c r="D88" s="34"/>
      <c r="E88" s="34"/>
    </row>
    <row r="89" spans="3:5" s="33" customFormat="1">
      <c r="C89" s="34"/>
      <c r="D89" s="34"/>
      <c r="E89" s="34"/>
    </row>
    <row r="90" spans="3:5" s="33" customFormat="1">
      <c r="C90" s="34"/>
      <c r="D90" s="34"/>
      <c r="E90" s="34"/>
    </row>
    <row r="91" spans="3:5" s="33" customFormat="1">
      <c r="C91" s="34"/>
      <c r="D91" s="34"/>
      <c r="E91" s="34"/>
    </row>
    <row r="92" spans="3:5" s="33" customFormat="1">
      <c r="C92" s="34"/>
      <c r="D92" s="34"/>
      <c r="E92" s="34"/>
    </row>
    <row r="93" spans="3:5" s="33" customFormat="1">
      <c r="C93" s="34"/>
      <c r="D93" s="34"/>
      <c r="E93" s="34"/>
    </row>
    <row r="94" spans="3:5" s="33" customFormat="1">
      <c r="C94" s="34"/>
      <c r="D94" s="34"/>
      <c r="E94" s="34"/>
    </row>
    <row r="95" spans="3:5" s="33" customFormat="1">
      <c r="C95" s="34"/>
      <c r="D95" s="34"/>
      <c r="E95" s="34"/>
    </row>
    <row r="96" spans="3:5" s="33" customFormat="1">
      <c r="C96" s="34"/>
      <c r="D96" s="34"/>
      <c r="E96" s="34"/>
    </row>
    <row r="97" spans="3:5" s="33" customFormat="1">
      <c r="C97" s="34"/>
      <c r="D97" s="34"/>
      <c r="E97" s="34"/>
    </row>
    <row r="98" spans="3:5" s="33" customFormat="1">
      <c r="C98" s="34"/>
      <c r="D98" s="34"/>
      <c r="E98" s="34"/>
    </row>
    <row r="99" spans="3:5" s="33" customFormat="1">
      <c r="C99" s="34"/>
      <c r="D99" s="34"/>
      <c r="E99" s="34"/>
    </row>
    <row r="100" spans="3:5" s="33" customFormat="1">
      <c r="C100" s="34"/>
      <c r="D100" s="34"/>
      <c r="E100" s="34"/>
    </row>
    <row r="101" spans="3:5" s="33" customFormat="1">
      <c r="C101" s="34"/>
      <c r="D101" s="34"/>
      <c r="E101" s="34"/>
    </row>
    <row r="102" spans="3:5" s="33" customFormat="1">
      <c r="C102" s="34"/>
      <c r="D102" s="34"/>
      <c r="E102" s="34"/>
    </row>
    <row r="103" spans="3:5" s="33" customFormat="1">
      <c r="C103" s="34"/>
      <c r="D103" s="34"/>
      <c r="E103" s="34"/>
    </row>
    <row r="104" spans="3:5" s="33" customFormat="1">
      <c r="C104" s="34"/>
      <c r="D104" s="34"/>
      <c r="E104" s="34"/>
    </row>
    <row r="105" spans="3:5" s="33" customFormat="1">
      <c r="C105" s="34"/>
      <c r="D105" s="34"/>
      <c r="E105" s="34"/>
    </row>
    <row r="106" spans="3:5" s="33" customFormat="1">
      <c r="C106" s="34"/>
      <c r="D106" s="34"/>
      <c r="E106" s="34"/>
    </row>
    <row r="107" spans="3:5" s="33" customFormat="1">
      <c r="C107" s="34"/>
      <c r="D107" s="34"/>
      <c r="E107" s="34"/>
    </row>
    <row r="108" spans="3:5" s="33" customFormat="1">
      <c r="C108" s="34"/>
      <c r="D108" s="34"/>
      <c r="E108" s="34"/>
    </row>
    <row r="109" spans="3:5" s="33" customFormat="1">
      <c r="C109" s="34"/>
      <c r="D109" s="34"/>
      <c r="E109" s="34"/>
    </row>
    <row r="110" spans="3:5" s="33" customFormat="1">
      <c r="C110" s="34"/>
      <c r="D110" s="34"/>
      <c r="E110" s="34"/>
    </row>
    <row r="111" spans="3:5" s="33" customFormat="1">
      <c r="C111" s="34"/>
      <c r="D111" s="34"/>
      <c r="E111" s="34"/>
    </row>
    <row r="112" spans="3:5" s="33" customFormat="1">
      <c r="C112" s="34"/>
      <c r="D112" s="34"/>
      <c r="E112" s="34"/>
    </row>
    <row r="113" spans="3:5" s="33" customFormat="1">
      <c r="C113" s="34"/>
      <c r="D113" s="34"/>
      <c r="E113" s="34"/>
    </row>
    <row r="114" spans="3:5" s="33" customFormat="1">
      <c r="C114" s="34"/>
      <c r="D114" s="34"/>
      <c r="E114" s="34"/>
    </row>
    <row r="115" spans="3:5" s="33" customFormat="1">
      <c r="C115" s="34"/>
      <c r="D115" s="34"/>
      <c r="E115" s="34"/>
    </row>
    <row r="116" spans="3:5" s="33" customFormat="1">
      <c r="C116" s="34"/>
      <c r="D116" s="34"/>
      <c r="E116" s="34"/>
    </row>
    <row r="117" spans="3:5" s="33" customFormat="1">
      <c r="C117" s="34"/>
      <c r="D117" s="34"/>
      <c r="E117" s="34"/>
    </row>
    <row r="118" spans="3:5" s="33" customFormat="1">
      <c r="C118" s="34"/>
      <c r="D118" s="34"/>
      <c r="E118" s="34"/>
    </row>
    <row r="119" spans="3:5" s="33" customFormat="1">
      <c r="C119" s="34"/>
      <c r="D119" s="34"/>
      <c r="E119" s="34"/>
    </row>
    <row r="120" spans="3:5" s="33" customFormat="1">
      <c r="C120" s="34"/>
      <c r="D120" s="34"/>
      <c r="E120" s="34"/>
    </row>
    <row r="121" spans="3:5" s="33" customFormat="1">
      <c r="C121" s="34"/>
      <c r="D121" s="34"/>
      <c r="E121" s="34"/>
    </row>
    <row r="122" spans="3:5" s="33" customFormat="1">
      <c r="C122" s="34"/>
      <c r="D122" s="34"/>
      <c r="E122" s="34"/>
    </row>
    <row r="123" spans="3:5" s="33" customFormat="1">
      <c r="C123" s="34"/>
      <c r="D123" s="34"/>
      <c r="E123" s="34"/>
    </row>
    <row r="124" spans="3:5" s="33" customFormat="1">
      <c r="C124" s="34"/>
      <c r="D124" s="34"/>
      <c r="E124" s="34"/>
    </row>
    <row r="125" spans="3:5" s="33" customFormat="1">
      <c r="C125" s="34"/>
      <c r="D125" s="34"/>
      <c r="E125" s="34"/>
    </row>
    <row r="126" spans="3:5" s="33" customFormat="1">
      <c r="C126" s="34"/>
      <c r="D126" s="34"/>
      <c r="E126" s="34"/>
    </row>
    <row r="127" spans="3:5" s="33" customFormat="1">
      <c r="C127" s="34"/>
      <c r="D127" s="34"/>
      <c r="E127" s="34"/>
    </row>
    <row r="128" spans="3:5" s="33" customFormat="1">
      <c r="C128" s="34"/>
      <c r="D128" s="34"/>
      <c r="E128" s="34"/>
    </row>
    <row r="129" spans="3:5" s="33" customFormat="1">
      <c r="C129" s="34"/>
      <c r="D129" s="34"/>
      <c r="E129" s="34"/>
    </row>
    <row r="130" spans="3:5" s="33" customFormat="1">
      <c r="C130" s="34"/>
      <c r="D130" s="34"/>
      <c r="E130" s="34"/>
    </row>
    <row r="131" spans="3:5" s="33" customFormat="1">
      <c r="C131" s="34"/>
      <c r="D131" s="34"/>
      <c r="E131" s="34"/>
    </row>
    <row r="132" spans="3:5" s="33" customFormat="1">
      <c r="C132" s="34"/>
      <c r="D132" s="34"/>
      <c r="E132" s="34"/>
    </row>
    <row r="133" spans="3:5" s="33" customFormat="1">
      <c r="C133" s="34"/>
      <c r="D133" s="34"/>
      <c r="E133" s="34"/>
    </row>
    <row r="134" spans="3:5" s="33" customFormat="1">
      <c r="C134" s="34"/>
      <c r="D134" s="34"/>
      <c r="E134" s="34"/>
    </row>
    <row r="135" spans="3:5" s="33" customFormat="1">
      <c r="C135" s="34"/>
      <c r="D135" s="34"/>
      <c r="E135" s="34"/>
    </row>
    <row r="136" spans="3:5" s="33" customFormat="1">
      <c r="C136" s="34"/>
      <c r="D136" s="34"/>
      <c r="E136" s="34"/>
    </row>
    <row r="137" spans="3:5" s="33" customFormat="1">
      <c r="C137" s="34"/>
      <c r="D137" s="34"/>
      <c r="E137" s="34"/>
    </row>
    <row r="138" spans="3:5" s="33" customFormat="1">
      <c r="C138" s="34"/>
      <c r="D138" s="34"/>
      <c r="E138" s="34"/>
    </row>
    <row r="139" spans="3:5" s="33" customFormat="1">
      <c r="C139" s="34"/>
      <c r="D139" s="34"/>
      <c r="E139" s="34"/>
    </row>
    <row r="140" spans="3:5" s="33" customFormat="1">
      <c r="C140" s="34"/>
      <c r="D140" s="34"/>
      <c r="E140" s="34"/>
    </row>
    <row r="141" spans="3:5" s="33" customFormat="1">
      <c r="C141" s="34"/>
      <c r="D141" s="34"/>
      <c r="E141" s="34"/>
    </row>
    <row r="142" spans="3:5" s="33" customFormat="1">
      <c r="C142" s="34"/>
      <c r="D142" s="34"/>
      <c r="E142" s="34"/>
    </row>
    <row r="143" spans="3:5" s="33" customFormat="1">
      <c r="C143" s="34"/>
      <c r="D143" s="34"/>
      <c r="E143" s="34"/>
    </row>
    <row r="144" spans="3:5" s="33" customFormat="1">
      <c r="C144" s="34"/>
      <c r="D144" s="34"/>
      <c r="E144" s="34"/>
    </row>
    <row r="145" spans="3:5" s="33" customFormat="1">
      <c r="C145" s="34"/>
      <c r="D145" s="34"/>
      <c r="E145" s="34"/>
    </row>
    <row r="146" spans="3:5" s="33" customFormat="1">
      <c r="C146" s="34"/>
      <c r="D146" s="34"/>
      <c r="E146" s="34"/>
    </row>
    <row r="147" spans="3:5" s="33" customFormat="1">
      <c r="C147" s="34"/>
      <c r="D147" s="34"/>
      <c r="E147" s="34"/>
    </row>
    <row r="148" spans="3:5" s="33" customFormat="1">
      <c r="C148" s="34"/>
      <c r="D148" s="34"/>
      <c r="E148" s="34"/>
    </row>
    <row r="149" spans="3:5" s="33" customFormat="1">
      <c r="C149" s="34"/>
      <c r="D149" s="34"/>
      <c r="E149" s="34"/>
    </row>
    <row r="150" spans="3:5" s="33" customFormat="1">
      <c r="C150" s="34"/>
      <c r="D150" s="34"/>
      <c r="E150" s="34"/>
    </row>
    <row r="151" spans="3:5" s="33" customFormat="1">
      <c r="C151" s="34"/>
      <c r="D151" s="34"/>
      <c r="E151" s="34"/>
    </row>
    <row r="152" spans="3:5" s="33" customFormat="1">
      <c r="C152" s="34"/>
      <c r="D152" s="34"/>
      <c r="E152" s="34"/>
    </row>
    <row r="153" spans="3:5" s="33" customFormat="1">
      <c r="C153" s="34"/>
      <c r="D153" s="34"/>
      <c r="E153" s="34"/>
    </row>
    <row r="154" spans="3:5" s="33" customFormat="1">
      <c r="C154" s="34"/>
      <c r="D154" s="34"/>
      <c r="E154" s="34"/>
    </row>
    <row r="155" spans="3:5" s="33" customFormat="1">
      <c r="C155" s="34"/>
      <c r="D155" s="34"/>
      <c r="E155" s="34"/>
    </row>
    <row r="156" spans="3:5" s="33" customFormat="1">
      <c r="C156" s="34"/>
      <c r="D156" s="34"/>
      <c r="E156" s="34"/>
    </row>
    <row r="157" spans="3:5" s="33" customFormat="1">
      <c r="C157" s="34"/>
      <c r="D157" s="34"/>
      <c r="E157" s="34"/>
    </row>
    <row r="158" spans="3:5" s="33" customFormat="1">
      <c r="C158" s="34"/>
      <c r="D158" s="34"/>
      <c r="E158" s="34"/>
    </row>
    <row r="159" spans="3:5" s="33" customFormat="1">
      <c r="C159" s="34"/>
      <c r="D159" s="34"/>
      <c r="E159" s="34"/>
    </row>
    <row r="160" spans="3:5" s="33" customFormat="1">
      <c r="C160" s="34"/>
      <c r="D160" s="34"/>
      <c r="E160" s="34"/>
    </row>
    <row r="161" spans="3:5" s="33" customFormat="1">
      <c r="C161" s="34"/>
      <c r="D161" s="34"/>
      <c r="E161" s="34"/>
    </row>
    <row r="162" spans="3:5" s="33" customFormat="1">
      <c r="C162" s="34"/>
      <c r="D162" s="34"/>
      <c r="E162" s="34"/>
    </row>
    <row r="163" spans="3:5" s="33" customFormat="1">
      <c r="C163" s="34"/>
      <c r="D163" s="34"/>
      <c r="E163" s="34"/>
    </row>
    <row r="164" spans="3:5" s="33" customFormat="1">
      <c r="C164" s="34"/>
      <c r="D164" s="34"/>
      <c r="E164" s="34"/>
    </row>
    <row r="165" spans="3:5" s="33" customFormat="1">
      <c r="C165" s="34"/>
      <c r="D165" s="34"/>
      <c r="E165" s="34"/>
    </row>
    <row r="166" spans="3:5" s="33" customFormat="1">
      <c r="C166" s="34"/>
      <c r="D166" s="34"/>
      <c r="E166" s="34"/>
    </row>
    <row r="167" spans="3:5" s="33" customFormat="1">
      <c r="C167" s="34"/>
      <c r="D167" s="34"/>
      <c r="E167" s="34"/>
    </row>
    <row r="168" spans="3:5" s="33" customFormat="1">
      <c r="C168" s="34"/>
      <c r="D168" s="34"/>
      <c r="E168" s="34"/>
    </row>
    <row r="169" spans="3:5" s="33" customFormat="1">
      <c r="C169" s="34"/>
      <c r="D169" s="34"/>
      <c r="E169" s="34"/>
    </row>
    <row r="170" spans="3:5" s="33" customFormat="1">
      <c r="C170" s="34"/>
      <c r="D170" s="34"/>
      <c r="E170" s="34"/>
    </row>
    <row r="171" spans="3:5" s="33" customFormat="1">
      <c r="C171" s="34"/>
      <c r="D171" s="34"/>
      <c r="E171" s="34"/>
    </row>
    <row r="172" spans="3:5" s="33" customFormat="1">
      <c r="C172" s="34"/>
      <c r="D172" s="34"/>
      <c r="E172" s="34"/>
    </row>
    <row r="173" spans="3:5" s="33" customFormat="1">
      <c r="C173" s="34"/>
      <c r="D173" s="34"/>
      <c r="E173" s="34"/>
    </row>
    <row r="174" spans="3:5" s="33" customFormat="1">
      <c r="C174" s="34"/>
      <c r="D174" s="34"/>
      <c r="E174" s="34"/>
    </row>
    <row r="175" spans="3:5" s="33" customFormat="1">
      <c r="C175" s="34"/>
      <c r="D175" s="34"/>
      <c r="E175" s="34"/>
    </row>
    <row r="176" spans="3:5" s="33" customFormat="1">
      <c r="C176" s="34"/>
      <c r="D176" s="34"/>
      <c r="E176" s="34"/>
    </row>
    <row r="177" spans="3:5" s="33" customFormat="1">
      <c r="C177" s="34"/>
      <c r="D177" s="34"/>
      <c r="E177" s="34"/>
    </row>
    <row r="178" spans="3:5" s="33" customFormat="1">
      <c r="C178" s="34"/>
      <c r="D178" s="34"/>
      <c r="E178" s="34"/>
    </row>
    <row r="179" spans="3:5" s="33" customFormat="1">
      <c r="C179" s="34"/>
      <c r="D179" s="34"/>
      <c r="E179" s="34"/>
    </row>
    <row r="180" spans="3:5" s="33" customFormat="1">
      <c r="C180" s="34"/>
      <c r="D180" s="34"/>
      <c r="E180" s="34"/>
    </row>
    <row r="181" spans="3:5" s="33" customFormat="1">
      <c r="C181" s="34"/>
      <c r="D181" s="34"/>
      <c r="E181" s="34"/>
    </row>
    <row r="182" spans="3:5" s="33" customFormat="1">
      <c r="C182" s="34"/>
      <c r="D182" s="34"/>
      <c r="E182" s="34"/>
    </row>
    <row r="183" spans="3:5" s="33" customFormat="1">
      <c r="C183" s="34"/>
      <c r="D183" s="34"/>
      <c r="E183" s="34"/>
    </row>
    <row r="184" spans="3:5" s="33" customFormat="1">
      <c r="C184" s="34"/>
      <c r="D184" s="34"/>
      <c r="E184" s="34"/>
    </row>
    <row r="185" spans="3:5" s="33" customFormat="1">
      <c r="C185" s="34"/>
      <c r="D185" s="34"/>
      <c r="E185" s="34"/>
    </row>
    <row r="186" spans="3:5" s="33" customFormat="1">
      <c r="C186" s="34"/>
      <c r="D186" s="34"/>
      <c r="E186" s="34"/>
    </row>
    <row r="187" spans="3:5" s="33" customFormat="1">
      <c r="C187" s="34"/>
      <c r="D187" s="34"/>
      <c r="E187" s="34"/>
    </row>
    <row r="188" spans="3:5" s="33" customFormat="1">
      <c r="C188" s="34"/>
      <c r="D188" s="34"/>
      <c r="E188" s="34"/>
    </row>
    <row r="189" spans="3:5" s="33" customFormat="1">
      <c r="C189" s="34"/>
      <c r="D189" s="34"/>
      <c r="E189" s="34"/>
    </row>
    <row r="190" spans="3:5" s="33" customFormat="1">
      <c r="C190" s="34"/>
      <c r="D190" s="34"/>
      <c r="E190" s="34"/>
    </row>
    <row r="191" spans="3:5" s="33" customFormat="1">
      <c r="C191" s="34"/>
      <c r="D191" s="34"/>
      <c r="E191" s="34"/>
    </row>
    <row r="192" spans="3:5" s="33" customFormat="1">
      <c r="C192" s="34"/>
      <c r="D192" s="34"/>
      <c r="E192" s="34"/>
    </row>
    <row r="193" spans="3:5" s="33" customFormat="1">
      <c r="C193" s="34"/>
      <c r="D193" s="34"/>
      <c r="E193" s="34"/>
    </row>
    <row r="194" spans="3:5" s="33" customFormat="1">
      <c r="C194" s="34"/>
      <c r="D194" s="34"/>
      <c r="E194" s="34"/>
    </row>
    <row r="195" spans="3:5" s="33" customFormat="1">
      <c r="C195" s="34"/>
      <c r="D195" s="34"/>
      <c r="E195" s="34"/>
    </row>
    <row r="196" spans="3:5" s="33" customFormat="1">
      <c r="C196" s="34"/>
      <c r="D196" s="34"/>
      <c r="E196" s="34"/>
    </row>
    <row r="197" spans="3:5" s="33" customFormat="1">
      <c r="C197" s="34"/>
      <c r="D197" s="34"/>
      <c r="E197" s="34"/>
    </row>
    <row r="198" spans="3:5" s="33" customFormat="1">
      <c r="C198" s="34"/>
      <c r="D198" s="34"/>
      <c r="E198" s="34"/>
    </row>
    <row r="199" spans="3:5" s="33" customFormat="1">
      <c r="C199" s="34"/>
      <c r="D199" s="34"/>
      <c r="E199" s="34"/>
    </row>
    <row r="200" spans="3:5" s="33" customFormat="1">
      <c r="C200" s="34"/>
      <c r="D200" s="34"/>
      <c r="E200" s="34"/>
    </row>
    <row r="201" spans="3:5" s="33" customFormat="1">
      <c r="C201" s="34"/>
      <c r="D201" s="34"/>
      <c r="E201" s="34"/>
    </row>
    <row r="202" spans="3:5" s="33" customFormat="1">
      <c r="C202" s="34"/>
      <c r="D202" s="34"/>
      <c r="E202" s="34"/>
    </row>
    <row r="203" spans="3:5" s="33" customFormat="1">
      <c r="C203" s="34"/>
      <c r="D203" s="34"/>
      <c r="E203" s="34"/>
    </row>
    <row r="204" spans="3:5" s="33" customFormat="1">
      <c r="C204" s="34"/>
      <c r="D204" s="34"/>
      <c r="E204" s="34"/>
    </row>
    <row r="205" spans="3:5" s="33" customFormat="1">
      <c r="C205" s="34"/>
      <c r="D205" s="34"/>
      <c r="E205" s="34"/>
    </row>
    <row r="206" spans="3:5" s="33" customFormat="1">
      <c r="C206" s="34"/>
      <c r="D206" s="34"/>
      <c r="E206" s="34"/>
    </row>
    <row r="207" spans="3:5" s="33" customFormat="1">
      <c r="C207" s="34"/>
      <c r="D207" s="34"/>
      <c r="E207" s="34"/>
    </row>
    <row r="208" spans="3:5" s="33" customFormat="1">
      <c r="C208" s="34"/>
      <c r="D208" s="34"/>
      <c r="E208" s="34"/>
    </row>
    <row r="209" spans="3:5" s="33" customFormat="1">
      <c r="C209" s="34"/>
      <c r="D209" s="34"/>
      <c r="E209" s="34"/>
    </row>
    <row r="210" spans="3:5" s="33" customFormat="1">
      <c r="C210" s="34"/>
      <c r="D210" s="34"/>
      <c r="E210" s="34"/>
    </row>
    <row r="211" spans="3:5" s="33" customFormat="1">
      <c r="C211" s="34"/>
      <c r="D211" s="34"/>
      <c r="E211" s="34"/>
    </row>
    <row r="212" spans="3:5" s="33" customFormat="1">
      <c r="C212" s="34"/>
      <c r="D212" s="34"/>
      <c r="E212" s="34"/>
    </row>
    <row r="213" spans="3:5" s="33" customFormat="1">
      <c r="C213" s="34"/>
      <c r="D213" s="34"/>
      <c r="E213" s="34"/>
    </row>
    <row r="214" spans="3:5" s="33" customFormat="1">
      <c r="C214" s="34"/>
      <c r="D214" s="34"/>
      <c r="E214" s="34"/>
    </row>
    <row r="215" spans="3:5" s="33" customFormat="1">
      <c r="C215" s="34"/>
      <c r="D215" s="34"/>
      <c r="E215" s="34"/>
    </row>
    <row r="216" spans="3:5" s="33" customFormat="1">
      <c r="C216" s="34"/>
      <c r="D216" s="34"/>
      <c r="E216" s="34"/>
    </row>
    <row r="217" spans="3:5" s="33" customFormat="1">
      <c r="C217" s="34"/>
      <c r="D217" s="34"/>
      <c r="E217" s="34"/>
    </row>
    <row r="218" spans="3:5" s="33" customFormat="1">
      <c r="C218" s="34"/>
      <c r="D218" s="34"/>
      <c r="E218" s="34"/>
    </row>
    <row r="219" spans="3:5" s="33" customFormat="1">
      <c r="C219" s="34"/>
      <c r="D219" s="34"/>
      <c r="E219" s="34"/>
    </row>
    <row r="220" spans="3:5" s="33" customFormat="1">
      <c r="C220" s="34"/>
      <c r="D220" s="34"/>
      <c r="E220" s="34"/>
    </row>
    <row r="221" spans="3:5" s="33" customFormat="1">
      <c r="C221" s="34"/>
      <c r="D221" s="34"/>
      <c r="E221" s="34"/>
    </row>
    <row r="222" spans="3:5" s="33" customFormat="1">
      <c r="C222" s="34"/>
      <c r="D222" s="34"/>
      <c r="E222" s="34"/>
    </row>
    <row r="223" spans="3:5" s="33" customFormat="1">
      <c r="C223" s="34"/>
      <c r="D223" s="34"/>
      <c r="E223" s="34"/>
    </row>
    <row r="224" spans="3:5" s="33" customFormat="1">
      <c r="C224" s="34"/>
      <c r="D224" s="34"/>
      <c r="E224" s="34"/>
    </row>
    <row r="225" spans="3:5" s="33" customFormat="1">
      <c r="C225" s="34"/>
      <c r="D225" s="34"/>
      <c r="E225" s="34"/>
    </row>
    <row r="226" spans="3:5" s="33" customFormat="1">
      <c r="C226" s="34"/>
      <c r="D226" s="34"/>
      <c r="E226" s="34"/>
    </row>
    <row r="227" spans="3:5" s="33" customFormat="1">
      <c r="C227" s="34"/>
      <c r="D227" s="34"/>
      <c r="E227" s="34"/>
    </row>
    <row r="228" spans="3:5" s="33" customFormat="1">
      <c r="C228" s="34"/>
      <c r="D228" s="34"/>
      <c r="E228" s="34"/>
    </row>
    <row r="229" spans="3:5" s="33" customFormat="1">
      <c r="C229" s="34"/>
      <c r="D229" s="34"/>
      <c r="E229" s="34"/>
    </row>
    <row r="230" spans="3:5" s="33" customFormat="1">
      <c r="C230" s="34"/>
      <c r="D230" s="34"/>
      <c r="E230" s="34"/>
    </row>
    <row r="231" spans="3:5" s="33" customFormat="1">
      <c r="C231" s="34"/>
      <c r="D231" s="34"/>
      <c r="E231" s="34"/>
    </row>
    <row r="232" spans="3:5" s="33" customFormat="1">
      <c r="C232" s="34"/>
      <c r="D232" s="34"/>
      <c r="E232" s="34"/>
    </row>
    <row r="233" spans="3:5" s="33" customFormat="1">
      <c r="C233" s="34"/>
      <c r="D233" s="34"/>
      <c r="E233" s="34"/>
    </row>
    <row r="234" spans="3:5" s="33" customFormat="1">
      <c r="C234" s="34"/>
      <c r="D234" s="34"/>
      <c r="E234" s="34"/>
    </row>
    <row r="235" spans="3:5" s="33" customFormat="1">
      <c r="C235" s="34"/>
      <c r="D235" s="34"/>
      <c r="E235" s="34"/>
    </row>
    <row r="236" spans="3:5" s="33" customFormat="1">
      <c r="C236" s="34"/>
      <c r="D236" s="34"/>
      <c r="E236" s="34"/>
    </row>
    <row r="237" spans="3:5" s="33" customFormat="1">
      <c r="C237" s="34"/>
      <c r="D237" s="34"/>
      <c r="E237" s="34"/>
    </row>
    <row r="238" spans="3:5" s="33" customFormat="1">
      <c r="C238" s="34"/>
      <c r="D238" s="34"/>
      <c r="E238" s="34"/>
    </row>
    <row r="239" spans="3:5" s="33" customFormat="1">
      <c r="C239" s="34"/>
      <c r="D239" s="34"/>
      <c r="E239" s="34"/>
    </row>
    <row r="240" spans="3:5" s="33" customFormat="1">
      <c r="C240" s="34"/>
      <c r="D240" s="34"/>
      <c r="E240" s="34"/>
    </row>
    <row r="241" spans="3:5" s="33" customFormat="1">
      <c r="C241" s="34"/>
      <c r="D241" s="34"/>
      <c r="E241" s="34"/>
    </row>
    <row r="242" spans="3:5" s="33" customFormat="1">
      <c r="C242" s="34"/>
      <c r="D242" s="34"/>
      <c r="E242" s="34"/>
    </row>
    <row r="243" spans="3:5" s="33" customFormat="1">
      <c r="C243" s="34"/>
      <c r="D243" s="34"/>
      <c r="E243" s="34"/>
    </row>
    <row r="244" spans="3:5" s="33" customFormat="1">
      <c r="C244" s="34"/>
      <c r="D244" s="34"/>
      <c r="E244" s="34"/>
    </row>
    <row r="245" spans="3:5" s="33" customFormat="1">
      <c r="C245" s="34"/>
      <c r="D245" s="34"/>
      <c r="E245" s="34"/>
    </row>
    <row r="246" spans="3:5" s="33" customFormat="1">
      <c r="C246" s="34"/>
      <c r="D246" s="34"/>
      <c r="E246" s="34"/>
    </row>
    <row r="247" spans="3:5" s="33" customFormat="1">
      <c r="C247" s="34"/>
      <c r="D247" s="34"/>
      <c r="E247" s="34"/>
    </row>
    <row r="248" spans="3:5" s="33" customFormat="1">
      <c r="C248" s="34"/>
      <c r="D248" s="34"/>
      <c r="E248" s="34"/>
    </row>
    <row r="249" spans="3:5" s="33" customFormat="1">
      <c r="C249" s="34"/>
      <c r="D249" s="34"/>
      <c r="E249" s="34"/>
    </row>
    <row r="250" spans="3:5" s="33" customFormat="1">
      <c r="C250" s="34"/>
      <c r="D250" s="34"/>
      <c r="E250" s="34"/>
    </row>
    <row r="251" spans="3:5" s="33" customFormat="1">
      <c r="C251" s="34"/>
      <c r="D251" s="34"/>
      <c r="E251" s="34"/>
    </row>
    <row r="252" spans="3:5" s="33" customFormat="1">
      <c r="C252" s="34"/>
      <c r="D252" s="34"/>
      <c r="E252" s="34"/>
    </row>
    <row r="253" spans="3:5" s="33" customFormat="1">
      <c r="C253" s="34"/>
      <c r="D253" s="34"/>
      <c r="E253" s="34"/>
    </row>
    <row r="254" spans="3:5" s="33" customFormat="1">
      <c r="C254" s="34"/>
      <c r="D254" s="34"/>
      <c r="E254" s="34"/>
    </row>
    <row r="255" spans="3:5" s="33" customFormat="1">
      <c r="C255" s="34"/>
      <c r="D255" s="34"/>
      <c r="E255" s="34"/>
    </row>
    <row r="256" spans="3:5" s="33" customFormat="1">
      <c r="C256" s="34"/>
      <c r="D256" s="34"/>
      <c r="E256" s="34"/>
    </row>
    <row r="257" spans="3:5" s="33" customFormat="1">
      <c r="C257" s="34"/>
      <c r="D257" s="34"/>
      <c r="E257" s="34"/>
    </row>
    <row r="258" spans="3:5" s="33" customFormat="1">
      <c r="C258" s="34"/>
      <c r="D258" s="34"/>
      <c r="E258" s="34"/>
    </row>
    <row r="259" spans="3:5" s="33" customFormat="1">
      <c r="C259" s="34"/>
      <c r="D259" s="34"/>
      <c r="E259" s="34"/>
    </row>
    <row r="260" spans="3:5" s="33" customFormat="1">
      <c r="C260" s="34"/>
      <c r="D260" s="34"/>
      <c r="E260" s="34"/>
    </row>
    <row r="261" spans="3:5" s="33" customFormat="1">
      <c r="C261" s="34"/>
      <c r="D261" s="34"/>
      <c r="E261" s="34"/>
    </row>
    <row r="262" spans="3:5" s="33" customFormat="1">
      <c r="C262" s="34"/>
      <c r="D262" s="34"/>
      <c r="E262" s="34"/>
    </row>
    <row r="263" spans="3:5" s="33" customFormat="1">
      <c r="C263" s="34"/>
      <c r="D263" s="34"/>
      <c r="E263" s="34"/>
    </row>
    <row r="264" spans="3:5" s="33" customFormat="1">
      <c r="C264" s="34"/>
      <c r="D264" s="34"/>
      <c r="E264" s="34"/>
    </row>
    <row r="265" spans="3:5" s="33" customFormat="1">
      <c r="C265" s="34"/>
      <c r="D265" s="34"/>
      <c r="E265" s="34"/>
    </row>
    <row r="266" spans="3:5" s="33" customFormat="1">
      <c r="C266" s="34"/>
      <c r="D266" s="34"/>
      <c r="E266" s="34"/>
    </row>
    <row r="267" spans="3:5" s="33" customFormat="1">
      <c r="C267" s="34"/>
      <c r="D267" s="34"/>
      <c r="E267" s="34"/>
    </row>
    <row r="268" spans="3:5" s="33" customFormat="1">
      <c r="C268" s="34"/>
      <c r="D268" s="34"/>
      <c r="E268" s="34"/>
    </row>
    <row r="269" spans="3:5" s="33" customFormat="1">
      <c r="C269" s="34"/>
      <c r="D269" s="34"/>
      <c r="E269" s="34"/>
    </row>
    <row r="270" spans="3:5" s="33" customFormat="1">
      <c r="C270" s="34"/>
      <c r="D270" s="34"/>
      <c r="E270" s="34"/>
    </row>
    <row r="271" spans="3:5" s="33" customFormat="1">
      <c r="C271" s="34"/>
      <c r="D271" s="34"/>
      <c r="E271" s="34"/>
    </row>
    <row r="272" spans="3:5" s="33" customFormat="1">
      <c r="C272" s="34"/>
      <c r="D272" s="34"/>
      <c r="E272" s="34"/>
    </row>
    <row r="273" spans="3:5" s="33" customFormat="1">
      <c r="C273" s="34"/>
      <c r="D273" s="34"/>
      <c r="E273" s="34"/>
    </row>
    <row r="274" spans="3:5" s="33" customFormat="1">
      <c r="C274" s="34"/>
      <c r="D274" s="34"/>
      <c r="E274" s="34"/>
    </row>
    <row r="275" spans="3:5" s="33" customFormat="1">
      <c r="C275" s="34"/>
      <c r="D275" s="34"/>
      <c r="E275" s="34"/>
    </row>
    <row r="276" spans="3:5" s="33" customFormat="1">
      <c r="C276" s="34"/>
      <c r="D276" s="34"/>
      <c r="E276" s="34"/>
    </row>
    <row r="277" spans="3:5" s="33" customFormat="1">
      <c r="C277" s="34"/>
      <c r="D277" s="34"/>
      <c r="E277" s="34"/>
    </row>
    <row r="278" spans="3:5" s="33" customFormat="1">
      <c r="C278" s="34"/>
      <c r="D278" s="34"/>
      <c r="E278" s="34"/>
    </row>
    <row r="279" spans="3:5" s="33" customFormat="1">
      <c r="C279" s="34"/>
      <c r="D279" s="34"/>
      <c r="E279" s="34"/>
    </row>
    <row r="280" spans="3:5" s="33" customFormat="1">
      <c r="C280" s="34"/>
      <c r="D280" s="34"/>
      <c r="E280" s="34"/>
    </row>
    <row r="281" spans="3:5" s="33" customFormat="1">
      <c r="C281" s="34"/>
      <c r="D281" s="34"/>
      <c r="E281" s="34"/>
    </row>
    <row r="282" spans="3:5" s="33" customFormat="1">
      <c r="C282" s="34"/>
      <c r="D282" s="34"/>
      <c r="E282" s="34"/>
    </row>
    <row r="283" spans="3:5" s="33" customFormat="1">
      <c r="C283" s="34"/>
      <c r="D283" s="34"/>
      <c r="E283" s="34"/>
    </row>
    <row r="284" spans="3:5" s="33" customFormat="1">
      <c r="C284" s="34"/>
      <c r="D284" s="34"/>
      <c r="E284" s="34"/>
    </row>
    <row r="285" spans="3:5" s="33" customFormat="1">
      <c r="C285" s="34"/>
      <c r="D285" s="34"/>
      <c r="E285" s="34"/>
    </row>
    <row r="286" spans="3:5" s="33" customFormat="1">
      <c r="C286" s="34"/>
      <c r="D286" s="34"/>
      <c r="E286" s="34"/>
    </row>
    <row r="287" spans="3:5" s="33" customFormat="1">
      <c r="C287" s="34"/>
      <c r="D287" s="34"/>
      <c r="E287" s="34"/>
    </row>
    <row r="288" spans="3:5" s="33" customFormat="1">
      <c r="C288" s="34"/>
      <c r="D288" s="34"/>
      <c r="E288" s="34"/>
    </row>
    <row r="289" spans="3:5" s="33" customFormat="1">
      <c r="C289" s="34"/>
      <c r="D289" s="34"/>
      <c r="E289" s="34"/>
    </row>
    <row r="290" spans="3:5" s="33" customFormat="1">
      <c r="C290" s="34"/>
      <c r="D290" s="34"/>
      <c r="E290" s="34"/>
    </row>
    <row r="291" spans="3:5" s="33" customFormat="1">
      <c r="C291" s="34"/>
      <c r="D291" s="34"/>
      <c r="E291" s="34"/>
    </row>
    <row r="292" spans="3:5" s="33" customFormat="1">
      <c r="C292" s="34"/>
      <c r="D292" s="34"/>
      <c r="E292" s="34"/>
    </row>
    <row r="293" spans="3:5" s="33" customFormat="1">
      <c r="C293" s="34"/>
      <c r="D293" s="34"/>
      <c r="E293" s="34"/>
    </row>
    <row r="294" spans="3:5" s="33" customFormat="1">
      <c r="C294" s="34"/>
      <c r="D294" s="34"/>
      <c r="E294" s="34"/>
    </row>
    <row r="295" spans="3:5" s="33" customFormat="1">
      <c r="C295" s="34"/>
      <c r="D295" s="34"/>
      <c r="E295" s="34"/>
    </row>
    <row r="296" spans="3:5" s="33" customFormat="1">
      <c r="C296" s="34"/>
      <c r="D296" s="34"/>
      <c r="E296" s="34"/>
    </row>
    <row r="297" spans="3:5" s="33" customFormat="1">
      <c r="C297" s="34"/>
      <c r="D297" s="34"/>
      <c r="E297" s="34"/>
    </row>
    <row r="298" spans="3:5" s="33" customFormat="1">
      <c r="C298" s="34"/>
      <c r="D298" s="34"/>
      <c r="E298" s="34"/>
    </row>
    <row r="299" spans="3:5" s="33" customFormat="1">
      <c r="C299" s="34"/>
      <c r="D299" s="34"/>
      <c r="E299" s="34"/>
    </row>
    <row r="300" spans="3:5" s="33" customFormat="1">
      <c r="C300" s="34"/>
      <c r="D300" s="34"/>
      <c r="E300" s="34"/>
    </row>
    <row r="301" spans="3:5" s="33" customFormat="1">
      <c r="C301" s="34"/>
      <c r="D301" s="34"/>
      <c r="E301" s="34"/>
    </row>
    <row r="302" spans="3:5" s="33" customFormat="1">
      <c r="C302" s="34"/>
      <c r="D302" s="34"/>
      <c r="E302" s="34"/>
    </row>
    <row r="303" spans="3:5" s="33" customFormat="1">
      <c r="C303" s="34"/>
      <c r="D303" s="34"/>
      <c r="E303" s="34"/>
    </row>
    <row r="304" spans="3:5" s="33" customFormat="1">
      <c r="C304" s="34"/>
      <c r="D304" s="34"/>
      <c r="E304" s="34"/>
    </row>
    <row r="305" spans="3:5" s="33" customFormat="1">
      <c r="C305" s="34"/>
      <c r="D305" s="34"/>
      <c r="E305" s="34"/>
    </row>
    <row r="306" spans="3:5" s="33" customFormat="1">
      <c r="C306" s="34"/>
      <c r="D306" s="34"/>
      <c r="E306" s="34"/>
    </row>
    <row r="307" spans="3:5" s="33" customFormat="1">
      <c r="C307" s="34"/>
      <c r="D307" s="34"/>
      <c r="E307" s="34"/>
    </row>
    <row r="308" spans="3:5" s="33" customFormat="1">
      <c r="C308" s="34"/>
      <c r="D308" s="34"/>
      <c r="E308" s="34"/>
    </row>
    <row r="309" spans="3:5" s="33" customFormat="1">
      <c r="C309" s="34"/>
      <c r="D309" s="34"/>
      <c r="E309" s="34"/>
    </row>
    <row r="310" spans="3:5" s="33" customFormat="1">
      <c r="C310" s="34"/>
      <c r="D310" s="34"/>
      <c r="E310" s="34"/>
    </row>
    <row r="311" spans="3:5" s="33" customFormat="1">
      <c r="C311" s="34"/>
      <c r="D311" s="34"/>
      <c r="E311" s="34"/>
    </row>
    <row r="312" spans="3:5" s="33" customFormat="1">
      <c r="C312" s="34"/>
      <c r="D312" s="34"/>
      <c r="E312" s="34"/>
    </row>
    <row r="313" spans="3:5" s="33" customFormat="1">
      <c r="C313" s="34"/>
      <c r="D313" s="34"/>
      <c r="E313" s="34"/>
    </row>
    <row r="314" spans="3:5" s="33" customFormat="1">
      <c r="C314" s="34"/>
      <c r="D314" s="34"/>
      <c r="E314" s="34"/>
    </row>
    <row r="315" spans="3:5" s="33" customFormat="1">
      <c r="C315" s="34"/>
      <c r="D315" s="34"/>
      <c r="E315" s="34"/>
    </row>
    <row r="316" spans="3:5" s="33" customFormat="1">
      <c r="C316" s="34"/>
      <c r="D316" s="34"/>
      <c r="E316" s="34"/>
    </row>
    <row r="317" spans="3:5" s="33" customFormat="1">
      <c r="C317" s="34"/>
      <c r="D317" s="34"/>
      <c r="E317" s="34"/>
    </row>
    <row r="318" spans="3:5" s="33" customFormat="1">
      <c r="C318" s="34"/>
      <c r="D318" s="34"/>
      <c r="E318" s="34"/>
    </row>
  </sheetData>
  <mergeCells count="35">
    <mergeCell ref="A28:B28"/>
    <mergeCell ref="G28:H28"/>
    <mergeCell ref="L17:P17"/>
    <mergeCell ref="C23:K23"/>
    <mergeCell ref="A25:B25"/>
    <mergeCell ref="D25:E25"/>
    <mergeCell ref="G25:H25"/>
    <mergeCell ref="I25:M25"/>
    <mergeCell ref="N25:O25"/>
    <mergeCell ref="I15:K15"/>
    <mergeCell ref="A17:A18"/>
    <mergeCell ref="B17:B18"/>
    <mergeCell ref="C17:C18"/>
    <mergeCell ref="D17:D18"/>
    <mergeCell ref="E17:E18"/>
    <mergeCell ref="F17:K17"/>
    <mergeCell ref="A10:B10"/>
    <mergeCell ref="C10:N10"/>
    <mergeCell ref="A11:B11"/>
    <mergeCell ref="C11:N11"/>
    <mergeCell ref="A13:G13"/>
    <mergeCell ref="K13:M13"/>
    <mergeCell ref="N13:O13"/>
    <mergeCell ref="A7:B7"/>
    <mergeCell ref="C7:N7"/>
    <mergeCell ref="A8:B8"/>
    <mergeCell ref="C8:N8"/>
    <mergeCell ref="A9:B9"/>
    <mergeCell ref="C9:N9"/>
    <mergeCell ref="L1:P1"/>
    <mergeCell ref="D2:H2"/>
    <mergeCell ref="C3:N3"/>
    <mergeCell ref="C4:N4"/>
    <mergeCell ref="A6:B6"/>
    <mergeCell ref="C6:N6"/>
  </mergeCells>
  <pageMargins left="0.78740157480314965" right="0.78740157480314965" top="0.98425196850393704" bottom="0.78740157480314965" header="0.51181102362204722" footer="0.51181102362204722"/>
  <pageSetup paperSize="9" scale="87" fitToHeight="0" orientation="landscape" r:id="rId1"/>
  <headerFooter alignWithMargins="0">
    <oddFooter>&amp;R&amp;P lapa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56</vt:i4>
      </vt:variant>
    </vt:vector>
  </HeadingPairs>
  <TitlesOfParts>
    <vt:vector size="86" baseType="lpstr">
      <vt:lpstr>paskaidrojuma</vt:lpstr>
      <vt:lpstr>PBK</vt:lpstr>
      <vt:lpstr>1 KOPS</vt:lpstr>
      <vt:lpstr>1 BS</vt:lpstr>
      <vt:lpstr> 1 DEM</vt:lpstr>
      <vt:lpstr>1 ZD</vt:lpstr>
      <vt:lpstr>1 PAM</vt:lpstr>
      <vt:lpstr>1 SIE</vt:lpstr>
      <vt:lpstr>1 PARS</vt:lpstr>
      <vt:lpstr>1 LD</vt:lpstr>
      <vt:lpstr>1 JUM</vt:lpstr>
      <vt:lpstr>1 FAS</vt:lpstr>
      <vt:lpstr>1 GR</vt:lpstr>
      <vt:lpstr>1 APD</vt:lpstr>
      <vt:lpstr>1 LAB</vt:lpstr>
      <vt:lpstr>1 APK</vt:lpstr>
      <vt:lpstr>1 SM</vt:lpstr>
      <vt:lpstr>1 KM</vt:lpstr>
      <vt:lpstr>1 VENT</vt:lpstr>
      <vt:lpstr>1 SAT</vt:lpstr>
      <vt:lpstr>1 VNS</vt:lpstr>
      <vt:lpstr>1 TKS</vt:lpstr>
      <vt:lpstr>1 AAS</vt:lpstr>
      <vt:lpstr>1 EST</vt:lpstr>
      <vt:lpstr>1 UAS</vt:lpstr>
      <vt:lpstr>1 EL</vt:lpstr>
      <vt:lpstr>1 U 1</vt:lpstr>
      <vt:lpstr>1 K 1</vt:lpstr>
      <vt:lpstr>1 UKT</vt:lpstr>
      <vt:lpstr>Darba Apjomi 1 KARTA</vt:lpstr>
      <vt:lpstr>' 1 DEM'!Print_Area</vt:lpstr>
      <vt:lpstr>'1 AAS'!Print_Area</vt:lpstr>
      <vt:lpstr>'1 APD'!Print_Area</vt:lpstr>
      <vt:lpstr>'1 APK'!Print_Area</vt:lpstr>
      <vt:lpstr>'1 BS'!Print_Area</vt:lpstr>
      <vt:lpstr>'1 EL'!Print_Area</vt:lpstr>
      <vt:lpstr>'1 EST'!Print_Area</vt:lpstr>
      <vt:lpstr>'1 FAS'!Print_Area</vt:lpstr>
      <vt:lpstr>'1 GR'!Print_Area</vt:lpstr>
      <vt:lpstr>'1 JUM'!Print_Area</vt:lpstr>
      <vt:lpstr>'1 K 1'!Print_Area</vt:lpstr>
      <vt:lpstr>'1 KM'!Print_Area</vt:lpstr>
      <vt:lpstr>'1 KOPS'!Print_Area</vt:lpstr>
      <vt:lpstr>'1 LAB'!Print_Area</vt:lpstr>
      <vt:lpstr>'1 LD'!Print_Area</vt:lpstr>
      <vt:lpstr>'1 PAM'!Print_Area</vt:lpstr>
      <vt:lpstr>'1 PARS'!Print_Area</vt:lpstr>
      <vt:lpstr>'1 SAT'!Print_Area</vt:lpstr>
      <vt:lpstr>'1 SIE'!Print_Area</vt:lpstr>
      <vt:lpstr>'1 SM'!Print_Area</vt:lpstr>
      <vt:lpstr>'1 TKS'!Print_Area</vt:lpstr>
      <vt:lpstr>'1 U 1'!Print_Area</vt:lpstr>
      <vt:lpstr>'1 UAS'!Print_Area</vt:lpstr>
      <vt:lpstr>'1 UKT'!Print_Area</vt:lpstr>
      <vt:lpstr>'1 VENT'!Print_Area</vt:lpstr>
      <vt:lpstr>'1 VNS'!Print_Area</vt:lpstr>
      <vt:lpstr>'1 ZD'!Print_Area</vt:lpstr>
      <vt:lpstr>'Darba Apjomi 1 KARTA'!Print_Area</vt:lpstr>
      <vt:lpstr>paskaidrojuma!Print_Area</vt:lpstr>
      <vt:lpstr>PBK!Print_Area</vt:lpstr>
      <vt:lpstr>' 1 DEM'!Print_Titles</vt:lpstr>
      <vt:lpstr>'1 AAS'!Print_Titles</vt:lpstr>
      <vt:lpstr>'1 APD'!Print_Titles</vt:lpstr>
      <vt:lpstr>'1 APK'!Print_Titles</vt:lpstr>
      <vt:lpstr>'1 BS'!Print_Titles</vt:lpstr>
      <vt:lpstr>'1 EL'!Print_Titles</vt:lpstr>
      <vt:lpstr>'1 EST'!Print_Titles</vt:lpstr>
      <vt:lpstr>'1 FAS'!Print_Titles</vt:lpstr>
      <vt:lpstr>'1 GR'!Print_Titles</vt:lpstr>
      <vt:lpstr>'1 JUM'!Print_Titles</vt:lpstr>
      <vt:lpstr>'1 K 1'!Print_Titles</vt:lpstr>
      <vt:lpstr>'1 KM'!Print_Titles</vt:lpstr>
      <vt:lpstr>'1 LAB'!Print_Titles</vt:lpstr>
      <vt:lpstr>'1 LD'!Print_Titles</vt:lpstr>
      <vt:lpstr>'1 PAM'!Print_Titles</vt:lpstr>
      <vt:lpstr>'1 PARS'!Print_Titles</vt:lpstr>
      <vt:lpstr>'1 SAT'!Print_Titles</vt:lpstr>
      <vt:lpstr>'1 SIE'!Print_Titles</vt:lpstr>
      <vt:lpstr>'1 SM'!Print_Titles</vt:lpstr>
      <vt:lpstr>'1 TKS'!Print_Titles</vt:lpstr>
      <vt:lpstr>'1 U 1'!Print_Titles</vt:lpstr>
      <vt:lpstr>'1 UAS'!Print_Titles</vt:lpstr>
      <vt:lpstr>'1 UKT'!Print_Titles</vt:lpstr>
      <vt:lpstr>'1 VENT'!Print_Titles</vt:lpstr>
      <vt:lpstr>'1 VNS'!Print_Titles</vt:lpstr>
      <vt:lpstr>'1 ZD'!Print_Titles</vt:lpstr>
    </vt:vector>
  </TitlesOfParts>
  <Company>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vudu</dc:creator>
  <cp:lastModifiedBy>user</cp:lastModifiedBy>
  <cp:lastPrinted>2017-11-02T08:56:16Z</cp:lastPrinted>
  <dcterms:created xsi:type="dcterms:W3CDTF">2011-06-23T11:36:08Z</dcterms:created>
  <dcterms:modified xsi:type="dcterms:W3CDTF">2017-11-09T08:39:32Z</dcterms:modified>
</cp:coreProperties>
</file>