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50-2016\Documents\2017\Iepirkumi\Atklati_konkursi\10_AK_2017_Jaunas_pils_parbuve\Nolikums\Precizets\"/>
    </mc:Choice>
  </mc:AlternateContent>
  <bookViews>
    <workbookView xWindow="0" yWindow="0" windowWidth="20490" windowHeight="7530" tabRatio="766" activeTab="5"/>
  </bookViews>
  <sheets>
    <sheet name="1,1" sheetId="26" r:id="rId1"/>
    <sheet name="1,2" sheetId="29" r:id="rId2"/>
    <sheet name="1,3" sheetId="30" r:id="rId3"/>
    <sheet name="1,4" sheetId="31" r:id="rId4"/>
    <sheet name="1,5" sheetId="32" r:id="rId5"/>
    <sheet name="1,6" sheetId="33" r:id="rId6"/>
    <sheet name="1,7" sheetId="34" r:id="rId7"/>
    <sheet name="1,8" sheetId="35" r:id="rId8"/>
    <sheet name="1,9" sheetId="36" r:id="rId9"/>
    <sheet name="1,10" sheetId="37" r:id="rId10"/>
    <sheet name="1,11" sheetId="38" r:id="rId11"/>
    <sheet name="2,1" sheetId="48" r:id="rId12"/>
    <sheet name="2,2" sheetId="49" r:id="rId13"/>
    <sheet name="2,3" sheetId="50" r:id="rId14"/>
    <sheet name="2,4" sheetId="51" r:id="rId15"/>
    <sheet name="2,5" sheetId="52" r:id="rId16"/>
    <sheet name="2,6" sheetId="53" r:id="rId17"/>
    <sheet name="2,7" sheetId="54" r:id="rId18"/>
    <sheet name="2,8" sheetId="55" r:id="rId19"/>
    <sheet name="2,9" sheetId="56" r:id="rId20"/>
    <sheet name="2,10" sheetId="57" r:id="rId21"/>
    <sheet name="2,11" sheetId="58" r:id="rId22"/>
  </sheets>
  <externalReferences>
    <externalReference r:id="rId23"/>
  </externalReferences>
  <definedNames>
    <definedName name="A">'[1]2'!$A$1</definedName>
    <definedName name="P" localSheetId="0">#REF!</definedName>
    <definedName name="P" localSheetId="9">#REF!</definedName>
    <definedName name="P" localSheetId="1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11">#REF!</definedName>
    <definedName name="P" localSheetId="20">#REF!</definedName>
    <definedName name="P" localSheetId="2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>#REF!</definedName>
    <definedName name="_xlnm.Print_Area" localSheetId="0">'1,1'!$A$1:$G$45</definedName>
    <definedName name="_xlnm.Print_Titles" localSheetId="0">'1,1'!$11:$12</definedName>
    <definedName name="_xlnm.Print_Titles" localSheetId="9">'1,10'!$11:$12</definedName>
    <definedName name="_xlnm.Print_Titles" localSheetId="10">'1,11'!$11:$12</definedName>
    <definedName name="_xlnm.Print_Titles" localSheetId="1">'1,2'!$11:$12</definedName>
    <definedName name="_xlnm.Print_Titles" localSheetId="2">'1,3'!$11:$12</definedName>
    <definedName name="_xlnm.Print_Titles" localSheetId="3">'1,4'!$11:$12</definedName>
    <definedName name="_xlnm.Print_Titles" localSheetId="4">'1,5'!$11:$12</definedName>
    <definedName name="_xlnm.Print_Titles" localSheetId="5">'1,6'!$11:$12</definedName>
    <definedName name="_xlnm.Print_Titles" localSheetId="6">'1,7'!$11:$12</definedName>
    <definedName name="_xlnm.Print_Titles" localSheetId="7">'1,8'!$11:$12</definedName>
    <definedName name="_xlnm.Print_Titles" localSheetId="8">'1,9'!$11:$12</definedName>
    <definedName name="_xlnm.Print_Titles" localSheetId="11">'2,1'!$11:$12</definedName>
    <definedName name="_xlnm.Print_Titles" localSheetId="20">'2,10'!$11:$12</definedName>
    <definedName name="_xlnm.Print_Titles" localSheetId="21">'2,11'!$11:$12</definedName>
    <definedName name="_xlnm.Print_Titles" localSheetId="12">'2,2'!$11:$12</definedName>
    <definedName name="_xlnm.Print_Titles" localSheetId="13">'2,3'!$11:$12</definedName>
    <definedName name="_xlnm.Print_Titles" localSheetId="14">'2,4'!$11:$12</definedName>
    <definedName name="_xlnm.Print_Titles" localSheetId="15">'2,5'!$11:$12</definedName>
    <definedName name="_xlnm.Print_Titles" localSheetId="16">'2,6'!$11:$12</definedName>
    <definedName name="_xlnm.Print_Titles" localSheetId="17">'2,7'!$11:$12</definedName>
    <definedName name="_xlnm.Print_Titles" localSheetId="18">'2,8'!$11:$12</definedName>
    <definedName name="_xlnm.Print_Titles" localSheetId="19">'2,9'!$11:$12</definedName>
  </definedNames>
  <calcPr calcId="162913"/>
</workbook>
</file>

<file path=xl/calcChain.xml><?xml version="1.0" encoding="utf-8"?>
<calcChain xmlns="http://schemas.openxmlformats.org/spreadsheetml/2006/main">
  <c r="E34" i="37" l="1"/>
  <c r="E32" i="37"/>
  <c r="E22" i="37"/>
  <c r="E26" i="37" s="1"/>
  <c r="E18" i="37"/>
  <c r="E21" i="37" s="1"/>
  <c r="E17" i="37"/>
  <c r="E61" i="35"/>
  <c r="E58" i="35"/>
  <c r="E52" i="35"/>
  <c r="E39" i="35"/>
  <c r="E32" i="35"/>
  <c r="E31" i="35"/>
  <c r="E28" i="35"/>
  <c r="E58" i="32"/>
  <c r="E57" i="32"/>
  <c r="E56" i="32"/>
  <c r="E54" i="32"/>
  <c r="E53" i="32"/>
  <c r="E51" i="32"/>
  <c r="E50" i="32"/>
  <c r="E46" i="32"/>
  <c r="E44" i="32"/>
  <c r="E42" i="32"/>
  <c r="E40" i="32"/>
  <c r="E39" i="32"/>
  <c r="E37" i="32"/>
  <c r="E36" i="32"/>
  <c r="E35" i="32"/>
  <c r="E30" i="32"/>
  <c r="E28" i="32"/>
  <c r="E26" i="32"/>
  <c r="E24" i="32"/>
  <c r="E22" i="32"/>
  <c r="E20" i="32"/>
  <c r="E87" i="31"/>
  <c r="E88" i="31" s="1"/>
  <c r="E83" i="31"/>
  <c r="E85" i="31" s="1"/>
  <c r="E81" i="31"/>
  <c r="E80" i="31"/>
  <c r="E76" i="31"/>
  <c r="E77" i="31" s="1"/>
  <c r="E74" i="31"/>
  <c r="E73" i="31"/>
  <c r="E71" i="31"/>
  <c r="E69" i="31"/>
  <c r="E67" i="31"/>
  <c r="E62" i="31"/>
  <c r="E61" i="31"/>
  <c r="E59" i="31"/>
  <c r="E58" i="31"/>
  <c r="E55" i="31"/>
  <c r="E54" i="31"/>
  <c r="E51" i="31"/>
  <c r="E52" i="31" s="1"/>
  <c r="E48" i="31"/>
  <c r="E47" i="31"/>
  <c r="E45" i="31"/>
  <c r="E44" i="31"/>
  <c r="E41" i="31"/>
  <c r="E37" i="31"/>
  <c r="E38" i="31" s="1"/>
  <c r="E34" i="31"/>
  <c r="E35" i="31" s="1"/>
  <c r="E31" i="31"/>
  <c r="E30" i="31"/>
  <c r="E28" i="31"/>
  <c r="E27" i="31"/>
  <c r="E24" i="31"/>
  <c r="E21" i="31"/>
  <c r="E20" i="31"/>
  <c r="E17" i="31"/>
  <c r="E18" i="31" s="1"/>
  <c r="E130" i="30"/>
  <c r="E129" i="30"/>
  <c r="E123" i="30"/>
  <c r="E117" i="30"/>
  <c r="E116" i="30"/>
  <c r="E119" i="30" s="1"/>
  <c r="E111" i="30"/>
  <c r="E104" i="30"/>
  <c r="E107" i="30" s="1"/>
  <c r="E99" i="30"/>
  <c r="E95" i="30"/>
  <c r="E97" i="30" s="1"/>
  <c r="E93" i="30"/>
  <c r="E87" i="30"/>
  <c r="E83" i="30"/>
  <c r="E84" i="30" s="1"/>
  <c r="E81" i="30"/>
  <c r="E75" i="30"/>
  <c r="E68" i="30"/>
  <c r="E71" i="30" s="1"/>
  <c r="E64" i="30"/>
  <c r="E63" i="30"/>
  <c r="E53" i="30"/>
  <c r="E54" i="30" s="1"/>
  <c r="E49" i="30"/>
  <c r="E50" i="30" s="1"/>
  <c r="E47" i="30"/>
  <c r="E48" i="30" s="1"/>
  <c r="E46" i="30"/>
  <c r="E45" i="30"/>
  <c r="E42" i="30"/>
  <c r="E41" i="30"/>
  <c r="E38" i="30"/>
  <c r="E37" i="30"/>
  <c r="E39" i="30" s="1"/>
  <c r="E31" i="30"/>
  <c r="E33" i="30" s="1"/>
  <c r="E30" i="30"/>
  <c r="E28" i="30"/>
  <c r="E27" i="30"/>
  <c r="E24" i="30"/>
  <c r="E23" i="30"/>
  <c r="E22" i="30"/>
  <c r="E20" i="30"/>
  <c r="E18" i="30"/>
  <c r="E17" i="30"/>
  <c r="E32" i="30" l="1"/>
  <c r="E105" i="30"/>
  <c r="E34" i="30"/>
  <c r="E96" i="30"/>
  <c r="E53" i="31"/>
  <c r="E84" i="31"/>
  <c r="E19" i="31"/>
  <c r="E69" i="30"/>
  <c r="E28" i="37"/>
  <c r="E29" i="37" s="1"/>
  <c r="E27" i="37"/>
  <c r="E19" i="37"/>
  <c r="E23" i="37"/>
  <c r="E20" i="37"/>
  <c r="E24" i="37"/>
  <c r="E36" i="31"/>
  <c r="E78" i="31"/>
  <c r="E89" i="31"/>
  <c r="E121" i="30"/>
  <c r="E120" i="30"/>
  <c r="E109" i="30"/>
  <c r="E108" i="30"/>
  <c r="E73" i="30"/>
  <c r="E72" i="30"/>
  <c r="E51" i="30"/>
  <c r="E55" i="30"/>
  <c r="E85" i="30"/>
  <c r="E52" i="30"/>
  <c r="B65" i="32"/>
  <c r="B58" i="53"/>
  <c r="E57" i="36"/>
  <c r="B57" i="36"/>
  <c r="E56" i="36"/>
  <c r="B56" i="36"/>
  <c r="E55" i="36"/>
  <c r="B55" i="36"/>
  <c r="B54" i="36"/>
  <c r="E51" i="36"/>
  <c r="E52" i="36" s="1"/>
  <c r="B52" i="36"/>
  <c r="B51" i="36"/>
  <c r="E49" i="36"/>
  <c r="E50" i="36" s="1"/>
  <c r="B50" i="36"/>
  <c r="B49" i="36"/>
  <c r="E48" i="36"/>
  <c r="B48" i="36"/>
  <c r="E47" i="36"/>
  <c r="B47" i="36"/>
  <c r="E46" i="36"/>
  <c r="B46" i="36"/>
  <c r="E45" i="36"/>
  <c r="B45" i="36"/>
  <c r="B44" i="36"/>
  <c r="B43" i="36"/>
  <c r="B42" i="36"/>
  <c r="B41" i="36"/>
  <c r="B40" i="36"/>
  <c r="E21" i="36"/>
  <c r="E26" i="36" s="1"/>
  <c r="B29" i="36"/>
  <c r="B28" i="36"/>
  <c r="B27" i="36"/>
  <c r="B26" i="36"/>
  <c r="E23" i="36"/>
  <c r="E22" i="36"/>
  <c r="E20" i="36"/>
  <c r="E19" i="36"/>
  <c r="E52" i="34"/>
  <c r="E55" i="34" s="1"/>
  <c r="E51" i="34"/>
  <c r="E50" i="34"/>
  <c r="E49" i="34"/>
  <c r="E47" i="34"/>
  <c r="E46" i="34"/>
  <c r="E45" i="34"/>
  <c r="E43" i="34"/>
  <c r="E42" i="34"/>
  <c r="E41" i="34"/>
  <c r="E39" i="34"/>
  <c r="E38" i="34"/>
  <c r="E37" i="34"/>
  <c r="E35" i="34"/>
  <c r="E34" i="34"/>
  <c r="E33" i="34"/>
  <c r="E30" i="34"/>
  <c r="E31" i="34"/>
  <c r="E26" i="34"/>
  <c r="E28" i="34" s="1"/>
  <c r="E23" i="34"/>
  <c r="E24" i="34" s="1"/>
  <c r="E22" i="34"/>
  <c r="E20" i="34"/>
  <c r="E17" i="34"/>
  <c r="E19" i="34" s="1"/>
  <c r="E16" i="34"/>
  <c r="E15" i="34"/>
  <c r="E22" i="29"/>
  <c r="E21" i="29"/>
  <c r="C334" i="58"/>
  <c r="C333" i="58"/>
  <c r="B332" i="58"/>
  <c r="C329" i="58"/>
  <c r="C328" i="58"/>
  <c r="B327" i="58"/>
  <c r="A325" i="58"/>
  <c r="A324" i="58"/>
  <c r="B323" i="58"/>
  <c r="C9" i="58"/>
  <c r="A7" i="58"/>
  <c r="C6" i="58"/>
  <c r="C5" i="58"/>
  <c r="C4" i="58"/>
  <c r="C3" i="58"/>
  <c r="A2" i="58"/>
  <c r="E1" i="58"/>
  <c r="E1" i="49"/>
  <c r="E1" i="50"/>
  <c r="E1" i="51"/>
  <c r="E1" i="52"/>
  <c r="E1" i="53"/>
  <c r="E1" i="54"/>
  <c r="E1" i="55"/>
  <c r="E1" i="56"/>
  <c r="E1" i="57"/>
  <c r="E1" i="48"/>
  <c r="D1" i="38"/>
  <c r="D1" i="37"/>
  <c r="D1" i="36"/>
  <c r="D1" i="35"/>
  <c r="D1" i="34"/>
  <c r="D1" i="33"/>
  <c r="D1" i="32"/>
  <c r="D1" i="31"/>
  <c r="D1" i="30"/>
  <c r="D1" i="29"/>
  <c r="D1" i="26"/>
  <c r="A55" i="57"/>
  <c r="A40" i="56"/>
  <c r="A58" i="55"/>
  <c r="A35" i="54"/>
  <c r="A60" i="53"/>
  <c r="A187" i="52"/>
  <c r="A188" i="51"/>
  <c r="A128" i="50"/>
  <c r="A56" i="49"/>
  <c r="A53" i="48"/>
  <c r="A22" i="38"/>
  <c r="A40" i="37"/>
  <c r="A64" i="36"/>
  <c r="A68" i="35"/>
  <c r="A63" i="34"/>
  <c r="A22" i="33"/>
  <c r="A67" i="32"/>
  <c r="A96" i="31"/>
  <c r="A136" i="30"/>
  <c r="A29" i="29"/>
  <c r="C4" i="30"/>
  <c r="C4" i="31"/>
  <c r="C4" i="32"/>
  <c r="C4" i="33"/>
  <c r="C4" i="34"/>
  <c r="C4" i="35"/>
  <c r="C4" i="36"/>
  <c r="C4" i="37"/>
  <c r="C4" i="38"/>
  <c r="C4" i="29"/>
  <c r="C3" i="30"/>
  <c r="C3" i="31"/>
  <c r="C3" i="32"/>
  <c r="C3" i="33"/>
  <c r="C3" i="34"/>
  <c r="C3" i="35"/>
  <c r="C3" i="36"/>
  <c r="C3" i="37"/>
  <c r="C3" i="38"/>
  <c r="C3" i="29"/>
  <c r="C64" i="57"/>
  <c r="C63" i="57"/>
  <c r="B62" i="57"/>
  <c r="C59" i="57"/>
  <c r="C58" i="57"/>
  <c r="B57" i="57"/>
  <c r="A54" i="57"/>
  <c r="B53" i="57"/>
  <c r="C49" i="56"/>
  <c r="C48" i="56"/>
  <c r="B47" i="56"/>
  <c r="C44" i="56"/>
  <c r="C43" i="56"/>
  <c r="B42" i="56"/>
  <c r="A39" i="56"/>
  <c r="B38" i="56"/>
  <c r="C67" i="55"/>
  <c r="C66" i="55"/>
  <c r="B65" i="55"/>
  <c r="C62" i="55"/>
  <c r="C61" i="55"/>
  <c r="B60" i="55"/>
  <c r="A57" i="55"/>
  <c r="B56" i="55"/>
  <c r="C44" i="54"/>
  <c r="C43" i="54"/>
  <c r="B42" i="54"/>
  <c r="C39" i="54"/>
  <c r="C38" i="54"/>
  <c r="B37" i="54"/>
  <c r="A34" i="54"/>
  <c r="B33" i="54"/>
  <c r="C69" i="53"/>
  <c r="C68" i="53"/>
  <c r="B67" i="53"/>
  <c r="C64" i="53"/>
  <c r="C63" i="53"/>
  <c r="B62" i="53"/>
  <c r="A59" i="53"/>
  <c r="C196" i="52"/>
  <c r="C195" i="52"/>
  <c r="B194" i="52"/>
  <c r="C191" i="52"/>
  <c r="C190" i="52"/>
  <c r="B189" i="52"/>
  <c r="A186" i="52"/>
  <c r="B185" i="52"/>
  <c r="C197" i="51"/>
  <c r="C196" i="51"/>
  <c r="B195" i="51"/>
  <c r="C192" i="51"/>
  <c r="C191" i="51"/>
  <c r="B190" i="51"/>
  <c r="A187" i="51"/>
  <c r="B186" i="51"/>
  <c r="C137" i="50"/>
  <c r="C136" i="50"/>
  <c r="B135" i="50"/>
  <c r="C132" i="50"/>
  <c r="C131" i="50"/>
  <c r="B130" i="50"/>
  <c r="A127" i="50"/>
  <c r="B126" i="50"/>
  <c r="C65" i="49"/>
  <c r="C64" i="49"/>
  <c r="B63" i="49"/>
  <c r="C60" i="49"/>
  <c r="C59" i="49"/>
  <c r="B58" i="49"/>
  <c r="A55" i="49"/>
  <c r="B54" i="49"/>
  <c r="C62" i="48"/>
  <c r="C61" i="48"/>
  <c r="B60" i="48"/>
  <c r="C57" i="48"/>
  <c r="C56" i="48"/>
  <c r="B55" i="48"/>
  <c r="A52" i="48"/>
  <c r="B51" i="48"/>
  <c r="C31" i="38"/>
  <c r="C30" i="38"/>
  <c r="B29" i="38"/>
  <c r="C26" i="38"/>
  <c r="C25" i="38"/>
  <c r="B24" i="38"/>
  <c r="A21" i="38"/>
  <c r="B20" i="38"/>
  <c r="C49" i="37"/>
  <c r="C48" i="37"/>
  <c r="B47" i="37"/>
  <c r="C44" i="37"/>
  <c r="C43" i="37"/>
  <c r="B42" i="37"/>
  <c r="A39" i="37"/>
  <c r="B38" i="37"/>
  <c r="C73" i="36"/>
  <c r="C72" i="36"/>
  <c r="B71" i="36"/>
  <c r="C68" i="36"/>
  <c r="C67" i="36"/>
  <c r="B66" i="36"/>
  <c r="A63" i="36"/>
  <c r="B62" i="36"/>
  <c r="C77" i="35"/>
  <c r="C76" i="35"/>
  <c r="B75" i="35"/>
  <c r="C72" i="35"/>
  <c r="C71" i="35"/>
  <c r="B70" i="35"/>
  <c r="A67" i="35"/>
  <c r="C72" i="34"/>
  <c r="C71" i="34"/>
  <c r="B70" i="34"/>
  <c r="C67" i="34"/>
  <c r="C66" i="34"/>
  <c r="B65" i="34"/>
  <c r="A62" i="34"/>
  <c r="B61" i="34"/>
  <c r="C31" i="33"/>
  <c r="C30" i="33"/>
  <c r="B29" i="33"/>
  <c r="C26" i="33"/>
  <c r="C25" i="33"/>
  <c r="B24" i="33"/>
  <c r="A21" i="33"/>
  <c r="B20" i="33"/>
  <c r="C76" i="32"/>
  <c r="C75" i="32"/>
  <c r="B74" i="32"/>
  <c r="C71" i="32"/>
  <c r="C70" i="32"/>
  <c r="B69" i="32"/>
  <c r="A66" i="32"/>
  <c r="C105" i="31"/>
  <c r="C104" i="31"/>
  <c r="B103" i="31"/>
  <c r="C100" i="31"/>
  <c r="C99" i="31"/>
  <c r="B98" i="31"/>
  <c r="A95" i="31"/>
  <c r="B94" i="31"/>
  <c r="C145" i="30"/>
  <c r="C144" i="30"/>
  <c r="B143" i="30"/>
  <c r="C140" i="30"/>
  <c r="C139" i="30"/>
  <c r="B138" i="30"/>
  <c r="A135" i="30"/>
  <c r="B134" i="30"/>
  <c r="C38" i="29"/>
  <c r="C37" i="29"/>
  <c r="C33" i="29"/>
  <c r="C32" i="29"/>
  <c r="B31" i="29"/>
  <c r="B27" i="29"/>
  <c r="A28" i="29"/>
  <c r="C9" i="57"/>
  <c r="A7" i="57"/>
  <c r="C6" i="57"/>
  <c r="C5" i="57"/>
  <c r="C4" i="57"/>
  <c r="C3" i="57"/>
  <c r="A2" i="57"/>
  <c r="C9" i="56"/>
  <c r="A7" i="56"/>
  <c r="C6" i="56"/>
  <c r="C5" i="56"/>
  <c r="C4" i="56"/>
  <c r="C3" i="56"/>
  <c r="A2" i="56"/>
  <c r="C9" i="55"/>
  <c r="A7" i="55"/>
  <c r="C6" i="55"/>
  <c r="C5" i="55"/>
  <c r="C4" i="55"/>
  <c r="C3" i="55"/>
  <c r="A2" i="55"/>
  <c r="C9" i="54"/>
  <c r="A7" i="54"/>
  <c r="C6" i="54"/>
  <c r="C5" i="54"/>
  <c r="C4" i="54"/>
  <c r="C3" i="54"/>
  <c r="A2" i="54"/>
  <c r="C9" i="53"/>
  <c r="A7" i="53"/>
  <c r="C6" i="53"/>
  <c r="C5" i="53"/>
  <c r="C4" i="53"/>
  <c r="C3" i="53"/>
  <c r="A2" i="53"/>
  <c r="C9" i="52"/>
  <c r="A7" i="52"/>
  <c r="C6" i="52"/>
  <c r="C5" i="52"/>
  <c r="C4" i="52"/>
  <c r="C3" i="52"/>
  <c r="A2" i="52"/>
  <c r="C9" i="51"/>
  <c r="A7" i="51"/>
  <c r="C6" i="51"/>
  <c r="C5" i="51"/>
  <c r="C4" i="51"/>
  <c r="C3" i="51"/>
  <c r="A2" i="51"/>
  <c r="C9" i="50"/>
  <c r="A7" i="50"/>
  <c r="C6" i="50"/>
  <c r="C5" i="50"/>
  <c r="C4" i="50"/>
  <c r="C3" i="50"/>
  <c r="A2" i="50"/>
  <c r="C9" i="49"/>
  <c r="A7" i="49"/>
  <c r="C6" i="49"/>
  <c r="C5" i="49"/>
  <c r="C4" i="49"/>
  <c r="C3" i="49"/>
  <c r="A2" i="49"/>
  <c r="C9" i="48"/>
  <c r="A7" i="48"/>
  <c r="C6" i="48"/>
  <c r="C5" i="48"/>
  <c r="C4" i="48"/>
  <c r="C3" i="48"/>
  <c r="A2" i="48"/>
  <c r="B36" i="29"/>
  <c r="C9" i="38"/>
  <c r="A7" i="38"/>
  <c r="C6" i="38"/>
  <c r="C5" i="38"/>
  <c r="A2" i="38"/>
  <c r="C9" i="37"/>
  <c r="A7" i="37"/>
  <c r="C6" i="37"/>
  <c r="C5" i="37"/>
  <c r="A2" i="37"/>
  <c r="C9" i="36"/>
  <c r="A7" i="36"/>
  <c r="C6" i="36"/>
  <c r="C5" i="36"/>
  <c r="A2" i="36"/>
  <c r="C9" i="35"/>
  <c r="A7" i="35"/>
  <c r="C6" i="35"/>
  <c r="C5" i="35"/>
  <c r="A2" i="35"/>
  <c r="C9" i="34"/>
  <c r="A7" i="34"/>
  <c r="C6" i="34"/>
  <c r="C5" i="34"/>
  <c r="A2" i="34"/>
  <c r="C9" i="33"/>
  <c r="A7" i="33"/>
  <c r="C6" i="33"/>
  <c r="C5" i="33"/>
  <c r="A2" i="33"/>
  <c r="C9" i="32"/>
  <c r="A7" i="32"/>
  <c r="C6" i="32"/>
  <c r="C5" i="32"/>
  <c r="A2" i="32"/>
  <c r="C9" i="31"/>
  <c r="A7" i="31"/>
  <c r="C6" i="31"/>
  <c r="C5" i="31"/>
  <c r="A2" i="31"/>
  <c r="C9" i="30"/>
  <c r="A7" i="30"/>
  <c r="C6" i="30"/>
  <c r="C5" i="30"/>
  <c r="A2" i="30"/>
  <c r="A2" i="26"/>
  <c r="A2" i="29"/>
  <c r="C9" i="29"/>
  <c r="A7" i="29"/>
  <c r="C6" i="29"/>
  <c r="C5" i="29"/>
  <c r="E28" i="36" l="1"/>
  <c r="E29" i="36" s="1"/>
  <c r="E27" i="36"/>
  <c r="E27" i="34"/>
  <c r="E53" i="34"/>
  <c r="E24" i="36"/>
  <c r="E18" i="34"/>
  <c r="E54" i="34"/>
  <c r="E25" i="36"/>
  <c r="E40" i="36"/>
  <c r="E42" i="36" l="1"/>
  <c r="E37" i="36"/>
  <c r="E43" i="36"/>
  <c r="E41" i="36"/>
  <c r="E39" i="36" l="1"/>
  <c r="E38" i="36"/>
</calcChain>
</file>

<file path=xl/sharedStrings.xml><?xml version="1.0" encoding="utf-8"?>
<sst xmlns="http://schemas.openxmlformats.org/spreadsheetml/2006/main" count="5385" uniqueCount="1400">
  <si>
    <t>Sastādīja:</t>
  </si>
  <si>
    <t>Arnis Gailītis</t>
  </si>
  <si>
    <t>Būves nosaukums:</t>
  </si>
  <si>
    <t>Objekta nosaukums:</t>
  </si>
  <si>
    <t>Objekta adrese:</t>
  </si>
  <si>
    <t>Nr.p.k.</t>
  </si>
  <si>
    <t>Kopā</t>
  </si>
  <si>
    <t>Kods</t>
  </si>
  <si>
    <t>Darba nosaukums</t>
  </si>
  <si>
    <t>Mērvienība</t>
  </si>
  <si>
    <t>Daudzums</t>
  </si>
  <si>
    <t>Sertifikāta Nr.20-5643</t>
  </si>
  <si>
    <t>Pārbaudīja:</t>
  </si>
  <si>
    <t>Piezīmes:</t>
  </si>
  <si>
    <t xml:space="preserve"> Būvuzņēmējam jādod pilna apjoma tendera cenu piedāvājums, ieskaitot palīgdarbus  un materiālus, kas nav uzrādīti apjomu sarakstā un projektā, bet ir nepieciešami projektētās ēkas būvniecībai un nodošanai ekspluatācijā.</t>
  </si>
  <si>
    <t>Darba apjomu saraksts Nr.</t>
  </si>
  <si>
    <t>Pasūtījuma Nr.</t>
  </si>
  <si>
    <t>gb.</t>
  </si>
  <si>
    <t>Vienības izmaksas (euro)</t>
  </si>
  <si>
    <t>Summa (euro)</t>
  </si>
  <si>
    <t>Skolas ēka un Siguldas mācību korpuss</t>
  </si>
  <si>
    <t>Skolas ēkas pārbūve un Siguldas mācību korpusa būvniecība (2. kārta- skolas ēkas pārbūve)</t>
  </si>
  <si>
    <t>Ata Kronvalda iela 7, Sigulda</t>
  </si>
  <si>
    <t>500/S/2017</t>
  </si>
  <si>
    <t>Tāme sastādīta 2017.gada tirgus cenās, pamatojoties uz SIA „K Idea” tehniskā projekta rasējumiem un darbu apjomiem</t>
  </si>
  <si>
    <t>Tāme sastādīta:  2017.gada 2. maijs</t>
  </si>
  <si>
    <t>Andris Kokins</t>
  </si>
  <si>
    <t>Sertifikāta Nr.10-0024</t>
  </si>
  <si>
    <t>14-L.c</t>
  </si>
  <si>
    <t>Cauruļvads ar stiprinājumiem un veidgabaliem</t>
  </si>
  <si>
    <t>m</t>
  </si>
  <si>
    <t>Pretkondensāta izolācija Armacell Armaflex XG  9 mm Tai skaitā izolācija veidgabaliem</t>
  </si>
  <si>
    <t>Siltumizolācija Armacell Tubolit DG 9 mm Tai skaitā izolācija veidgabaliem</t>
  </si>
  <si>
    <t>Siltumizolācija Paroc Section AluCoat T šahtās un maģistrāles 30 mm</t>
  </si>
  <si>
    <t>Ugunsdrošas sienas/pārseguma sķērsojuma cauruma aizpildīšanas materiāli</t>
  </si>
  <si>
    <t>kpl</t>
  </si>
  <si>
    <t>Noslēgvārsts stūra, hromēts  pirms izlietnes</t>
  </si>
  <si>
    <t>DN10</t>
  </si>
  <si>
    <t>gb</t>
  </si>
  <si>
    <t>Lodveida krāns</t>
  </si>
  <si>
    <t>DN15</t>
  </si>
  <si>
    <t>DN20</t>
  </si>
  <si>
    <t>DN25</t>
  </si>
  <si>
    <t>DN32</t>
  </si>
  <si>
    <t>Laistīšanas krāns neaizsalstošs</t>
  </si>
  <si>
    <t>Balansēšanas vārsts</t>
  </si>
  <si>
    <t>Tukšošanas krāns</t>
  </si>
  <si>
    <t>Jaucējkrāns virtuves izlietnei, tipu precizēt AR daļā</t>
  </si>
  <si>
    <t>Jaucējkrāns roku mazgātnei (invalīdu), tipu precizēt AR daļā</t>
  </si>
  <si>
    <t>Jaucējkrāns roku mazgātnei, tipu precizēt AR daļā</t>
  </si>
  <si>
    <t>Jaucējkrāns roku mazgātnei klasēs, tipu precizēt AR daļā</t>
  </si>
  <si>
    <t>Jaucējkrāns dušai ar dušas garnitūru, tipu precizēt AR daļā</t>
  </si>
  <si>
    <t>Noslēgvārsts stūra, hromēts pirms pieslēguma pie klozetpoda skalojamās tvertnes</t>
  </si>
  <si>
    <t>Urināla skalošanas krāns, tipu precizēt AR daļā</t>
  </si>
  <si>
    <t>Sistēmas marķēšanas materiāli</t>
  </si>
  <si>
    <t>Caurumu un kanālu veidošana</t>
  </si>
  <si>
    <t>Sistēmas pārbaude</t>
  </si>
  <si>
    <t>Palīgmateriāli</t>
  </si>
  <si>
    <t>L.c</t>
  </si>
  <si>
    <t>Pieslēgumi esošai sistēmai</t>
  </si>
  <si>
    <t>Esošo tīklu demontāža</t>
  </si>
  <si>
    <t>Sadzīves kanalizācija K1-montāžas,palaišanas darbi 1.kārta</t>
  </si>
  <si>
    <t>16-L.c</t>
  </si>
  <si>
    <t xml:space="preserve">Kanalizācijas caurule, maģistrāles un stāvvadi, ar veidgabaliem un stiprinājumiem </t>
  </si>
  <si>
    <t>Kanalizācijas caurule,maģistrāles zem grīdas, ar veidgabaliem un stiprinājumiem Plastmasa, PVC, SN8</t>
  </si>
  <si>
    <t>Kanalizācijas caurule, izvads no ēkas ar veidgabaliem un stiprinājumiem Plastmasa, PPHT</t>
  </si>
  <si>
    <t>Kanalizācijas caurule, pievadi, ar veidgabaliem un stiprinājumiem Plastmasa, PPHT</t>
  </si>
  <si>
    <t xml:space="preserve">Kanalizācijas caurule, pievadi, ar veidgabaliem un stiprinājumiem </t>
  </si>
  <si>
    <t>Akmens vates izolācija 20 mm</t>
  </si>
  <si>
    <t>Revīzija  uz stāvvadiem</t>
  </si>
  <si>
    <t>Tīrītājs  pirms izvada no ēkas ar NT lūciņu grīdā</t>
  </si>
  <si>
    <t>Revīzijas apkalpošanas lūka šahtas sienā, ugunsdrošības klase I90</t>
  </si>
  <si>
    <t>300x300mm</t>
  </si>
  <si>
    <t>50-110</t>
  </si>
  <si>
    <t>Virtuves izlietne ar stiprinjājumiem, sifonu un izteku, tipu precizēt AR daļā</t>
  </si>
  <si>
    <t>Roku mazgātne ar stiprinjājumiem, sifonu un izteku, tipu precizēt AR daļā</t>
  </si>
  <si>
    <t>Roku mazgātne (invalīdu) ar stiprinjājumiem, sifonu un izteku, tipu precizēt AR daļā</t>
  </si>
  <si>
    <t>Roku mazgātne klasēs ar stiprinjājumiem, sifonu un izteku, tipu precizēt AR daļā</t>
  </si>
  <si>
    <t>Dušas kabīne ar vāceli, sifonu un izteku, tipu precizēt AR daļā</t>
  </si>
  <si>
    <t>Klozetpods skalojamo kasti, šedriņķi un vāku, tipu precizēt AR daļā</t>
  </si>
  <si>
    <t>Klozetpods (invalīdu) skalojamo kasti, šedriņķi un vāku, tipu precizēt AR daļā</t>
  </si>
  <si>
    <t>Urināls ar sifonu, tipu precizēt AR daļā</t>
  </si>
  <si>
    <t>Ražošanas   kanalizācija K-3</t>
  </si>
  <si>
    <t xml:space="preserve">Kanalizācijas caurule, maģistrāles ar veidgabaliem un stiprinājumiem </t>
  </si>
  <si>
    <t xml:space="preserve">Kanalizācijas caurule, izvads no ēkas ar veidgabaliem un stiprinājumiem </t>
  </si>
  <si>
    <t>17-L.c</t>
  </si>
  <si>
    <t>Radiatoru apkures sistēma  "H1"-montāžas,palaišanas,pārbaudes darbi</t>
  </si>
  <si>
    <t>Tērauda radiators Purmo "Compact" komplektā ar montāžas stiprinājumiem, atgaisotāju, korķiem</t>
  </si>
  <si>
    <t>C11-400-600</t>
  </si>
  <si>
    <t>C11-400-700</t>
  </si>
  <si>
    <t>C11-400-800</t>
  </si>
  <si>
    <t>C11-400-900</t>
  </si>
  <si>
    <t>C11-400-1000</t>
  </si>
  <si>
    <t>C11-400-1100</t>
  </si>
  <si>
    <t>C11-400-1200</t>
  </si>
  <si>
    <t>C11-400-1400</t>
  </si>
  <si>
    <t>C11-400-1600</t>
  </si>
  <si>
    <t>C11-400-1800</t>
  </si>
  <si>
    <t>C11-500-1000</t>
  </si>
  <si>
    <t>C11-900-600</t>
  </si>
  <si>
    <t>C21-500-1200</t>
  </si>
  <si>
    <t>C22-900-500</t>
  </si>
  <si>
    <t>Tērauda radiators Purmo "Ventil Compact" komplektā ar montāžas stiprinājumiem, atgaisotāju, korķiem</t>
  </si>
  <si>
    <t>CV21-200-1100</t>
  </si>
  <si>
    <t>Radiatora vārsts</t>
  </si>
  <si>
    <t>Radiatora termostatgalva</t>
  </si>
  <si>
    <t>Noslēgvārsts</t>
  </si>
  <si>
    <t>Daudzslāņu kompozītcaurule PEX-c/AL/PE (taisna)</t>
  </si>
  <si>
    <t>16x2,0</t>
  </si>
  <si>
    <t>20x2,25</t>
  </si>
  <si>
    <t>25x2,5</t>
  </si>
  <si>
    <t>32x3,0</t>
  </si>
  <si>
    <t>40x4,0</t>
  </si>
  <si>
    <t>50x4,5</t>
  </si>
  <si>
    <t>63x6,0</t>
  </si>
  <si>
    <t xml:space="preserve">Balansēšanas ventilis </t>
  </si>
  <si>
    <t>STAD Dn10 Kvs=1,47</t>
  </si>
  <si>
    <t>STAD Dn15 Kvs=2,52</t>
  </si>
  <si>
    <t>STAD Dn20 Kvs=5,70</t>
  </si>
  <si>
    <t>STAD Dn20 Kvs=8,70</t>
  </si>
  <si>
    <t xml:space="preserve">Lodveida ventilis </t>
  </si>
  <si>
    <t>Dn15</t>
  </si>
  <si>
    <t>Dn20</t>
  </si>
  <si>
    <t>Dn25</t>
  </si>
  <si>
    <t>Dn32</t>
  </si>
  <si>
    <t>Polietilēna izolācija</t>
  </si>
  <si>
    <t>018-13 Climaflex</t>
  </si>
  <si>
    <t>022-13 Climaflex</t>
  </si>
  <si>
    <t>028-13 Climaflex</t>
  </si>
  <si>
    <t>035-13 Climaflex</t>
  </si>
  <si>
    <t>042-20 Climaflex</t>
  </si>
  <si>
    <t>054-20 Climaflex</t>
  </si>
  <si>
    <t>063-20 Climaflex</t>
  </si>
  <si>
    <t>Automātiskais atgaisotājs ar noslēgvārstu</t>
  </si>
  <si>
    <t>Daudzslāņu cauruļvadu veidgabali</t>
  </si>
  <si>
    <t>Daudzslāņu cauruļvadu montāžas  komplekts</t>
  </si>
  <si>
    <t>Elektrokomutācijas kabeļu komplekts</t>
  </si>
  <si>
    <t>Izolācijas palīgmateriāli</t>
  </si>
  <si>
    <t>Marķēšanas materiāli</t>
  </si>
  <si>
    <t>Ugunsdrošās manžetes</t>
  </si>
  <si>
    <t>atkarībā no montāžas veida</t>
  </si>
  <si>
    <t>Sistēmas hidrauliskā pārbaude, balansēšana un marķēšana</t>
  </si>
  <si>
    <t>Sildpaneļu siltumapgāde H2</t>
  </si>
  <si>
    <t>Sildpanelis ZIP 2 ar izolāciju un stiprinājumiem</t>
  </si>
  <si>
    <t>ZIP2 704*12000mm</t>
  </si>
  <si>
    <t xml:space="preserve">Plūsmas regulators </t>
  </si>
  <si>
    <t>VSRK-25</t>
  </si>
  <si>
    <t>Elastīgais asvienojums</t>
  </si>
  <si>
    <t>PE 25/500mm</t>
  </si>
  <si>
    <t>Daudzslāņu cauruļvadu veidgabali un stiprinājumi</t>
  </si>
  <si>
    <t>Ventilācijas siltumapgāde H3</t>
  </si>
  <si>
    <t xml:space="preserve">Elektroniskais cirkulācijas sūknis </t>
  </si>
  <si>
    <t xml:space="preserve">ALPHA2 25-40 130 </t>
  </si>
  <si>
    <t>Trīsgaitas vārsts ar motoru</t>
  </si>
  <si>
    <t>STAD Dn25 Kvs=8,7</t>
  </si>
  <si>
    <t>Lodveida ventilis (manometriem)</t>
  </si>
  <si>
    <t>Vienvirziena vārsts</t>
  </si>
  <si>
    <t>Sietiņa filtrs</t>
  </si>
  <si>
    <t xml:space="preserve">Tērauda caurule      </t>
  </si>
  <si>
    <t>Manometrs ar krānu</t>
  </si>
  <si>
    <t>0-6bar</t>
  </si>
  <si>
    <t>Bimetaliskais termometrs</t>
  </si>
  <si>
    <t>0-100°C</t>
  </si>
  <si>
    <t>Iztukšošanas ventilis ar uzgali</t>
  </si>
  <si>
    <t>Vara caurules</t>
  </si>
  <si>
    <t>12x1,0</t>
  </si>
  <si>
    <t>Etilēnglikola šķirdums 30%</t>
  </si>
  <si>
    <t>l</t>
  </si>
  <si>
    <t>Minerālvates izolācijas čaulas</t>
  </si>
  <si>
    <t>22x20mm</t>
  </si>
  <si>
    <t>35x30mm</t>
  </si>
  <si>
    <t>42x40mm</t>
  </si>
  <si>
    <t>54x40mm</t>
  </si>
  <si>
    <t>035-20 Climaflex</t>
  </si>
  <si>
    <t xml:space="preserve">Tērauda cauruļvadu veidgabali </t>
  </si>
  <si>
    <t>Tērauda cauruļvadu montāžas komplekts</t>
  </si>
  <si>
    <t>kpl.</t>
  </si>
  <si>
    <t>Ventilācijas sistēmas -montāžas,palaišanas,pārbaudes darbi</t>
  </si>
  <si>
    <t>PN-4</t>
  </si>
  <si>
    <t>Gaisa apstrādes agregāts "PN-6"; Pieplūdes ventilators: L=5730m³/h; H=260Pa; Nosūces ventilators: L=5730m³/h; H=260Pa; gaisa filtri: pieplūdes klase F7, nosūces klase M5; Gaisa sildītājs; Gaisa dzesētājs; Rotora rekuperators; Elastīgie gaisa vadu savienojumi; noslēgvārsti;  agregāta stiprinājuma rāmis; iekārtas automātika</t>
  </si>
  <si>
    <t>Gold RX 20</t>
  </si>
  <si>
    <t>Gaisa vads no cinkotā skārda</t>
  </si>
  <si>
    <t>Ø125</t>
  </si>
  <si>
    <t>Ø160</t>
  </si>
  <si>
    <t>Ø200</t>
  </si>
  <si>
    <t>300x200</t>
  </si>
  <si>
    <t>400x200</t>
  </si>
  <si>
    <t>600x500</t>
  </si>
  <si>
    <t>800x500</t>
  </si>
  <si>
    <t>800x800</t>
  </si>
  <si>
    <t>1000x400</t>
  </si>
  <si>
    <t>1000x500</t>
  </si>
  <si>
    <t>Gaisa sadalītājs (pieplūde)</t>
  </si>
  <si>
    <t>EAGLE C 160-600+ALSc 125-160</t>
  </si>
  <si>
    <t>EAGLE C 250-600+ALSc 200-250</t>
  </si>
  <si>
    <t>TST-125</t>
  </si>
  <si>
    <t>TST-160</t>
  </si>
  <si>
    <t>Gaisa sadalītājs (nosūce)</t>
  </si>
  <si>
    <t>KSO-125</t>
  </si>
  <si>
    <t>KSO-160</t>
  </si>
  <si>
    <t>PELICAN CE 200-600+ALSc 160-200</t>
  </si>
  <si>
    <t>PELICAN CE 250-600+ALSc 200-250</t>
  </si>
  <si>
    <t>Gaisa ieņemšanas / izmešanas jumtiņš</t>
  </si>
  <si>
    <t>LHR 800 800</t>
  </si>
  <si>
    <t xml:space="preserve">Droseļvārsts </t>
  </si>
  <si>
    <t>UTK/R-300x200</t>
  </si>
  <si>
    <t>UTK/R-400x200</t>
  </si>
  <si>
    <t>PTS/B-125</t>
  </si>
  <si>
    <t>PTS/B-160</t>
  </si>
  <si>
    <t>PTS/B-200</t>
  </si>
  <si>
    <t>Mainīgas plūsmas vārsts ar piedziņu un sensoriem</t>
  </si>
  <si>
    <t>REACTa 400-200</t>
  </si>
  <si>
    <t>Ugunsdrošais vārts EI-60 ar piedziņu</t>
  </si>
  <si>
    <t>FD-300x200</t>
  </si>
  <si>
    <t>FD-400x200</t>
  </si>
  <si>
    <t>Troksņu slāpētājs</t>
  </si>
  <si>
    <t>CADENZA 1000-0500-1850</t>
  </si>
  <si>
    <t>Tīrīšanas lūkas</t>
  </si>
  <si>
    <t xml:space="preserve">Minerālvates siltumizolācija "Isover" CLIMCOVER CR1 ALU2 </t>
  </si>
  <si>
    <t>20mm</t>
  </si>
  <si>
    <t>m2</t>
  </si>
  <si>
    <t>30mm</t>
  </si>
  <si>
    <t xml:space="preserve">Minerālvates siltumizolācija "Isover" CLIMCOVER CR2 ALU2 </t>
  </si>
  <si>
    <t>100mm</t>
  </si>
  <si>
    <t xml:space="preserve">Elektroinstalācijas komplekts </t>
  </si>
  <si>
    <t>Gaisa vadu veidgabali un stiprinājumi</t>
  </si>
  <si>
    <t>Sistēmas balansēšana un marķēšana</t>
  </si>
  <si>
    <t>Izolācijas komplekts, montāžas komplekts, palīgmateriāli</t>
  </si>
  <si>
    <t>PN-5</t>
  </si>
  <si>
    <t>Gaisa apstrādes agregāts "PN-5"; Pieplūdes ventilators: L=3300m³/h; H=270Pa; Nosūces ventilators: L=2800m³/h; H=240Pa; gaisa filtri: pieplūdes klase F7, nosūces klase M5; Gaisa sildītājs; Gaisa dzesētājs; Rotora rekuperators; Elastīgie gaisa vadu savienojumi; noslēgvārsti;  agregāta stiprinājuma rāmis; iekārtas automātika</t>
  </si>
  <si>
    <t>Gold RX 11</t>
  </si>
  <si>
    <t>Ø500</t>
  </si>
  <si>
    <t>600x600</t>
  </si>
  <si>
    <t>EAGLE C 200-600+ALSc 160-200</t>
  </si>
  <si>
    <t>LHR 600 600</t>
  </si>
  <si>
    <t>REACT 200</t>
  </si>
  <si>
    <t>REACT 300-200</t>
  </si>
  <si>
    <t>REACT 400-200</t>
  </si>
  <si>
    <t>FD-160</t>
  </si>
  <si>
    <t>FD-200</t>
  </si>
  <si>
    <t>CADENZA 600-500-1850</t>
  </si>
  <si>
    <t>PN-6</t>
  </si>
  <si>
    <t>Gaisa apstrādes agregāts "PN-6"; Pieplūdes ventilators: L=6400m³/h; H=230Pa; Nosūces ventilators: L=5500m³/h; H=220Pa; gaisa filtri: pieplūdes klase F7, nosūces klase M5; Gaisa sildītājs; Gaisa dzesētājs; Rotora rekuperators; Elastīgie gaisa vadu savienojumi; noslēgvārsti;  agregāta stiprinājuma rāmis; iekārtas automātika</t>
  </si>
  <si>
    <t>Ø100</t>
  </si>
  <si>
    <t>Ø250</t>
  </si>
  <si>
    <t>300x250</t>
  </si>
  <si>
    <t>500x250</t>
  </si>
  <si>
    <t>500x300</t>
  </si>
  <si>
    <t>500x700</t>
  </si>
  <si>
    <t>1200x500</t>
  </si>
  <si>
    <t>EAGLE C 125-400+ALSc 100-125</t>
  </si>
  <si>
    <t>TST-100</t>
  </si>
  <si>
    <t>KSO-100</t>
  </si>
  <si>
    <t>PELICAN CE 125-400+ALSc 100-125</t>
  </si>
  <si>
    <t>SV-1-500-300</t>
  </si>
  <si>
    <t>UTK/R-300x250</t>
  </si>
  <si>
    <t>UTK/R-500x250</t>
  </si>
  <si>
    <t>PTS/B-100</t>
  </si>
  <si>
    <t>PTS/B-250</t>
  </si>
  <si>
    <t>FD-250</t>
  </si>
  <si>
    <t>FD-300x250</t>
  </si>
  <si>
    <t>FD-500x250</t>
  </si>
  <si>
    <t>CADENZA 1200-500-1850</t>
  </si>
  <si>
    <t>N-5</t>
  </si>
  <si>
    <t>Jumta ventilators DVC 315-P EC komplektā ar VKS pretvārstu; ātruma regulatoru; jumta kārbu un ASK pāreju</t>
  </si>
  <si>
    <t>DVC 315-P EC</t>
  </si>
  <si>
    <t xml:space="preserve">Gaisa vads no cinkotā skārda </t>
  </si>
  <si>
    <t>Ø315</t>
  </si>
  <si>
    <t>400x300</t>
  </si>
  <si>
    <t>Gaisa pārplūdes restes durvīs</t>
  </si>
  <si>
    <t>TVC/OF-300-150</t>
  </si>
  <si>
    <t>TVC/OF-400-200</t>
  </si>
  <si>
    <t>TVC/OF-400-300</t>
  </si>
  <si>
    <t>FD-400x300</t>
  </si>
  <si>
    <t>CADENZA 400-300-1250</t>
  </si>
  <si>
    <t>Montāžas komplekts, palīgmateriāli</t>
  </si>
  <si>
    <t>Telpas Nr.121 nosūces ventilācija</t>
  </si>
  <si>
    <t>Nosūces kape ar iebūvētu ventilatoru ( pēc pasūtītāja vēlēšanās )</t>
  </si>
  <si>
    <t>Gaisa vads no tērauda s=1,2mm</t>
  </si>
  <si>
    <t>Gaisa izmešanas reste</t>
  </si>
  <si>
    <t>IGC-125</t>
  </si>
  <si>
    <t>Pretvārsts</t>
  </si>
  <si>
    <t>RSK-125</t>
  </si>
  <si>
    <t>18-L.c</t>
  </si>
  <si>
    <t>Iekšējā elekroinstlācija -montāžas,palaišanas,pārbaudes darbi</t>
  </si>
  <si>
    <t>A</t>
  </si>
  <si>
    <t>Sadalnes(komplektā ar automātiku)</t>
  </si>
  <si>
    <t>2</t>
  </si>
  <si>
    <t>Sadalne.v/a., IP31, rūpnieciski komplektējama 400A, 420/240V IK08, 50hz  izmērs 1050x650x2100,  montāžai uz grīdas.  Ikm3&lt; 20kA, Ikm1&lt; 10kA Ar caurspīdīgām durvīm. Ar smartlink un EBX uzskaites  vadības moduļiem,  ar Modbus TCP protokolu. Komplektā ar smartpanel vadības bloku.. komplektā ar automātiku pēc dotās shēmas MS-2</t>
  </si>
  <si>
    <t>Prisma G</t>
  </si>
  <si>
    <t>8</t>
  </si>
  <si>
    <t xml:space="preserve">Sadalnesindividuāli komplektējama   Montāžas metode  VirsapmetumaRindu skaits  3Moduļu skaits  54Caurspīdīgs pārklājs/durvis  JāKorpusa materiāls  PlastmasaAugstums  610 mmPlatums  448 mmDziļums  160 mmDIN-sliede  JāKrāsa  PelēksRAL numurs  7035Aizsardzības pakāpe (IP)  IP65, kompletācija uzstādāma atsevišķā projekta daļā VS-2
</t>
  </si>
  <si>
    <t>Kaedra</t>
  </si>
  <si>
    <t>11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</si>
  <si>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BaltsRALnumurs 9010 Aizsardzības pakāpe (IP) IP40 SS-1-1
</t>
  </si>
  <si>
    <t>Pragma</t>
  </si>
  <si>
    <t>12</t>
  </si>
  <si>
    <t xml:space="preserve">Sadalne individuāli komplektējama  Montāžas metode ZemapmetumaRindu skaits 4Moduļu skaits 48Caurspīdīgs pārklājs/durvis NēKorpusa materiāls PlastmasaAugstums 706 mmPlatums 361 mmDziļums 99 mmIebūvēšanas dziļums 92 mmDIN-sliede JāKrāsa BaltsRAL numurs 9010Aizsardzības pakāpe (IP) IP40 SS-1-2
</t>
  </si>
  <si>
    <t>14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</si>
  <si>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BaltsRAL numurs  9010Aizsardzības pakāpe (IP)  IP40 AS-1-1</t>
  </si>
  <si>
    <t>15</t>
  </si>
  <si>
    <t>Sadalne individuāli komplektējama  Montāžas metode  ZemapmetumaRindu skaits  2Moduļu skaits  24Caurspīdīgs pārklājs/durvis  NēKorpusa materiāls  PlastmasaAugstums  436 mmPlatums  361 mmDziļums  99 mmebūvēšanas dziļums  92 mmDIN-sliede  JāKrāsa  BaltsRAL numurs  9010Aizsardzības pakāpe (IP)  IP40 AS-1-2</t>
  </si>
  <si>
    <t>17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</si>
  <si>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BaltsRALnumurs 9010Aizsardzības pakāpe (IP) IP40 SS-2-1
</t>
  </si>
  <si>
    <t>18</t>
  </si>
  <si>
    <t xml:space="preserve">Sadalne individuāli komplektējama  Montāžas metode ZemapmetumaRindu skaits 4Moduļu skaits 48Caurspīdīgs pārklājs/durvis NēKorpusa materiāls PlastmasaAugstums 706 mmPlatums 361 mmDziļums 99 mmIebūvēšanas dziļums 92 mmDIN-sliede JāKrāsa BaltsRAL numurs 9010Aizsardzības pakāpe (IP) IP40 SS-2-2
</t>
  </si>
  <si>
    <t>21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</si>
  <si>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
āsa  BaltsRAL numurs  9010Aizsardzības pakāpe (IP)  IP40AS-2-1</t>
  </si>
  <si>
    <t>22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</si>
  <si>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JāKrāsa BaltsRAL numurs  9010Aizsardzības pakāpe (IP)  IP40 AS-2-2</t>
  </si>
  <si>
    <t>25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</si>
  <si>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 numurs 9010Aizsardzības pakāpe (IP) IP40 SS-3-1
</t>
  </si>
  <si>
    <t>26</t>
  </si>
  <si>
    <t xml:space="preserve">Sadalne individuāli komplektējama  Montāžas metode ZemapmetumaRindu skaits 4Moduļu skaits 48Caurspīdīgs pārklājs/durvis NēKorpusa materiāls PlastmasaAugstums 706 mmPlatums 361 mmDziļums 99 mmIebūvēšanas dziļums 92 mmDIN-sliede JāKrāsa Balts
RAL numurs 9010Aizsardzības pakāpe (IP) IP40 SS-3-2
</t>
  </si>
  <si>
    <t>29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</si>
  <si>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AS-3-1</t>
  </si>
  <si>
    <t>30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</si>
  <si>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AS-3-2</t>
  </si>
  <si>
    <t>33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</si>
  <si>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 numurs 9010Aizsardzības pakāpe (IP) IP40 SS-4-1
</t>
  </si>
  <si>
    <t>34</t>
  </si>
  <si>
    <t xml:space="preserve">Sadalne individuāli komplektējama Montāžas metode ZemapmetumaRindu skaits 4Moduļu skaits 48Caurspīdīgs pārklājs/durvis NēKorpusa materiāls PlastmasaAugstums 706 mmPlatums 361 mmDziļums 99 mmIebūvēšanas dziļums 92 mmDIN-sliede JāKrāsa BaltsRAL numurs 9010Aizsardzības pakāpe (IP) IP40 SS-4-2
</t>
  </si>
  <si>
    <t>37</t>
  </si>
  <si>
    <t>Sadalne individuāli komplektējama  Montāžas metode  ZemapmetumaRindu skaits  2Moduļu skaits  24Caurspīdīgs pārklājs/durvis  NēKorpusa materiāls  PlastmasaAugstums  436 mmPlatums  361 mmDziļums  99 mmIebūvēšanas dziļums  92 mmDIN-sliede  JāKrāsa  BaltsRAL numurs  9010Aizsardzības pakāpe (IP)  IP40 AS-4-1</t>
  </si>
  <si>
    <t>38</t>
  </si>
  <si>
    <t>Sadalne individuāli komplektējama Montāžas metode  ZemapmetumaRindu skaits  2Moduļu skaits  24Caurspīdīgs pārklājs/durvis  NēKorpusa materiāls  PlastmasaAugstums  436 mmPlatums  361 mmDziļums  99 mmIebūvēšanas dziļums  92 mmDIN-sliede  JāKrāsa BaltsRAL numurs  9010Aizsardzības pakāpe (IP)  IP40 AS-4-2</t>
  </si>
  <si>
    <t>Elektroenerģijas uzskaite</t>
  </si>
  <si>
    <t>7</t>
  </si>
  <si>
    <t>Sadalnes slēdzene</t>
  </si>
  <si>
    <t>B</t>
  </si>
  <si>
    <t>Gaismekļi</t>
  </si>
  <si>
    <t>1</t>
  </si>
  <si>
    <t>Gaismeklis LED 47W, 1197x297mm, 5300lm, z/a, IP 20, 3000K, kalpošanas laiks &gt;50 000H, garantija 5gadi, L80B10, efektivitāte &gt;90lm/W, CRI&gt;80</t>
  </si>
  <si>
    <t>MODERNA 2 1197</t>
  </si>
  <si>
    <t>Gaismeklis LED 35W, 622x622mm, 4000lm, z/a, IP 20, 3000K, 
kalpošanas laiks &gt;50 000H, garantija 5gadi, L80B10, efektivitāte &gt;90lm/W, CRI&gt;80</t>
  </si>
  <si>
    <t xml:space="preserve">MODERNA 2 622 </t>
  </si>
  <si>
    <t>3</t>
  </si>
  <si>
    <t>Gaismeklis LED 23W, 525x118mm, 2200lm, montāža pie sienas, IP 20, 3000K, kalpošanas laiks &gt;50 000H, garantija 5gadi, L80B10, efektivitāte &gt;90lm/W, CRI&gt;80</t>
  </si>
  <si>
    <t>ANGLE 30 WALL 1025</t>
  </si>
  <si>
    <t>4</t>
  </si>
  <si>
    <t>Gaismeklis LED 17W, D=172mm, 4000lm, z/a, IP 44, 3000K, kalpošanas laiks &gt;50 000H, garantija 5gadi, L80B10, efektivitāte &gt;90lm/W, CRI&gt;80</t>
  </si>
  <si>
    <t>901620.002.1</t>
  </si>
  <si>
    <t>6</t>
  </si>
  <si>
    <t>Gaismeklis LED 22W, 1030x44mm, 2050lm, montāža virs spoguļa, IP 44, 3000K, kalpošanas laiks &gt;50 000H, garantija 5gadi, L80B10, efektivitāte &gt;90lm/W, CRI&gt;80</t>
  </si>
  <si>
    <t>S4000 LED WALL 1030 22 W</t>
  </si>
  <si>
    <t>9</t>
  </si>
  <si>
    <t>EDAN RECESSED M MATT ASYM REF 39W 3600lm 4000K 80Ra 39 W</t>
  </si>
  <si>
    <t>24</t>
  </si>
  <si>
    <t>Gaismeklis LED 45W, 3720lm, montāža pie sliedes H=3m, IP 20, 3000K, kalpošanas laiks &gt;50 000H, garantija 5gadi, L80B10, efektivitāte &gt;90lm/W, CRI&gt;87</t>
  </si>
  <si>
    <t>76758.000</t>
  </si>
  <si>
    <t>Gaismeklis LED 35W, 622x622mm, 4000lm, z/a, IP 54, 3000K, 
kalpošanas laiks &gt;50 000H, garantija 5gadi, L80B10, efektivitāte &gt;90lm/W, CRI&gt;80</t>
  </si>
  <si>
    <t>MODERNA</t>
  </si>
  <si>
    <t>B.1</t>
  </si>
  <si>
    <t>Avārijas apgaismojums</t>
  </si>
  <si>
    <t>Avārijas gaismeklis LED 1W, sistēmas jauda 2.3W  izstiepts leņķis, 120x120mm, 135m, IP20,  230V,z/a, centrālai baterijas sistēmai</t>
  </si>
  <si>
    <t xml:space="preserve">Awex LVPC_1W_CB
</t>
  </si>
  <si>
    <t>Avārijas gaismeklis LED 1W, sistēmas jauda 2.4W 120 grādu leņķis, D=200mm, 135lm, IP44,  230V,v/a, centrālai baterijas sistēmai</t>
  </si>
  <si>
    <t xml:space="preserve">Awex AXNO_1W_CB
</t>
  </si>
  <si>
    <t>Avārijas gaismeklis LED 3W, sistēmas jauda 3W  120 leņķis, 120x120mm, 390lm, IP44, 230V, z/a, centrālai baterijas sistēmai</t>
  </si>
  <si>
    <t xml:space="preserve">Awex        LV2O/3W - CB
</t>
  </si>
  <si>
    <t>10</t>
  </si>
  <si>
    <t>Evakuācijas gaismeklis LED 3W   , 337x224mm, 80lm, IP44, montāžai pie griestiem, 2.5 m augstumā. Ar izejas  uzlīmi pa kreisi/pa labi- divpusēju.centrālai baterijas sistēmai</t>
  </si>
  <si>
    <t>Awex Infinity2</t>
  </si>
  <si>
    <t>Evakuācijas gaismeklis LED 3W   , 337x224mm, 80lm, IP44, montāžai pie griestiem vai virs  evakuācijas izejas , 2.5 m augstumā. Ar izejas  uzlīmi uz leju .centrālai baterijas sistēmai</t>
  </si>
  <si>
    <t>Evakuācijas gaismeklis LED 3W   , 337x224mm, 80lm, IP44, montāžai pie griestiem vai virs  evakuācijas izejas , 2.5 m augstumā. Ar izejas  uzlīmi pa kreisi/pa labi.centrālai baterijas sistēmai</t>
  </si>
  <si>
    <t>13</t>
  </si>
  <si>
    <t>Evakuācijas gaismeklis LED 3W   , 337x224mm, 80lm, IP44, montāžai pie griestiem vai virs  evakuācijas izejas , 2.5 m augstumā. Ar izejas  uzlīmi pa kreisi/pa labi- uz leju .centrālai baterijas sistēmai</t>
  </si>
  <si>
    <t>Evakuācijas gaismeklis LED 3W   , 337x224mm, 80lm, IP44, montāžai pie griestiem vai virs  evakuācijas izejas , 2.5 m augstumā. Ar izejas  uzlīmi -medpunkts .centrālai baterijas sistēmai</t>
  </si>
  <si>
    <t>Awex Infinity3</t>
  </si>
  <si>
    <t>C</t>
  </si>
  <si>
    <t>Apgaismojuma komutācija</t>
  </si>
  <si>
    <t>Herm.slēdzis,10A, z.a., ar kārbu IP 44</t>
  </si>
  <si>
    <t>Merten system M balts</t>
  </si>
  <si>
    <t>Slēdzis, 10A z.a., ar kārbu IP 20</t>
  </si>
  <si>
    <t>2 polu slēdzis, 10A, z.a. ar kārbu IP 20</t>
  </si>
  <si>
    <t>5</t>
  </si>
  <si>
    <t>Touch dim dali tasterpoga divtausti'nu, z.a ar dziļo kārbu IP20, ar DALI PRO PB Coupler</t>
  </si>
  <si>
    <t>Touch dim dali tasterpoga divtausti'nu, z.a ar dziļo kārbu IP44, ar DALI PRO PB Coupler</t>
  </si>
  <si>
    <t xml:space="preserve"> Pārslēdzis 10A, z.a. ar kārbu IP 44</t>
  </si>
  <si>
    <t>Klātbūtnes sensors, IP20,  Steinel PC PRO Dual HF, augstfrekvences, z/a, ar DALI protokolu</t>
  </si>
  <si>
    <t xml:space="preserve"> Steinel PC PRO Dual HF DALI</t>
  </si>
  <si>
    <t>Klātbūtnes sensors, IP54,  Steinel PC PRO Dual HF, v/a augstfrekvences, ar DALI protokolu</t>
  </si>
  <si>
    <t>Klātbūtnes sensors, IP20,  Steinel PC PRO HF 360, z/a augstfrekvences, ar DALI protokolu</t>
  </si>
  <si>
    <t xml:space="preserve"> Steinel PC PRO HF 360 DALI</t>
  </si>
  <si>
    <t>Klātbūtnes sensors, IP54,  Steinel PC PRO HF 360, v/a augstfrekvences, ar DALI protokolu</t>
  </si>
  <si>
    <t>Klātbūtnes sensors, IP20,  Steinel IS Quatro , z/a augstfrekvences, ar DALI protokolu</t>
  </si>
  <si>
    <t xml:space="preserve"> Steinel IS Quatro DALI</t>
  </si>
  <si>
    <t>Klātbūtnes sensors, IP54,  Steinel IS Quatro , z/a augstfrekvences, ar DALI protokolu</t>
  </si>
  <si>
    <t>Savienojumi</t>
  </si>
  <si>
    <t>Wago</t>
  </si>
  <si>
    <t>Herm. Kārba, vadu savienoj.</t>
  </si>
  <si>
    <t>D</t>
  </si>
  <si>
    <t>Kabeļi/ kabeļu aizsardzība</t>
  </si>
  <si>
    <t>Kabelis NYY-J 5x95</t>
  </si>
  <si>
    <t>Faber kabel</t>
  </si>
  <si>
    <t>Kabelis NYY-J 5x25</t>
  </si>
  <si>
    <t>Kabelis NYY-J 5x16</t>
  </si>
  <si>
    <t>Kabelis NYY-J 5x10</t>
  </si>
  <si>
    <t>Kabelis NYY-J 5x6</t>
  </si>
  <si>
    <t>Kabelis NYY-J 5x4</t>
  </si>
  <si>
    <t>Kabelis NYY-J 5x2.5</t>
  </si>
  <si>
    <t>Kabelis NYY-J 3x4</t>
  </si>
  <si>
    <t>Kabelis NYY-J 3x2.5</t>
  </si>
  <si>
    <t>Kabelis NYY-J 5x1.5</t>
  </si>
  <si>
    <t>Kabelis XPJ-5x6</t>
  </si>
  <si>
    <t>Draka Keila cables</t>
  </si>
  <si>
    <t>Kabelis XPJ-5x4</t>
  </si>
  <si>
    <t>16</t>
  </si>
  <si>
    <t>Kabelis XPJ-5x2,5</t>
  </si>
  <si>
    <t>Kabelis XPJ-3x2.5</t>
  </si>
  <si>
    <t>Kabelis XPJ-5x1.5</t>
  </si>
  <si>
    <t>19</t>
  </si>
  <si>
    <t>Kabelis XPJ-4x1.5</t>
  </si>
  <si>
    <t>20</t>
  </si>
  <si>
    <t>Kabelis XPJ-3x1.5</t>
  </si>
  <si>
    <t>Kabelis NHXH-J E90-5x16</t>
  </si>
  <si>
    <t>Kabelis NHXH-J E30-4x1.5</t>
  </si>
  <si>
    <t>23</t>
  </si>
  <si>
    <t>Kabelis NHXH-J E30-3x2.4</t>
  </si>
  <si>
    <t>Gofrēta Aizsargcaurule 50 mm</t>
  </si>
  <si>
    <t>Evopipes</t>
  </si>
  <si>
    <t>Gofrēta Aizsargcaurule 32 mm</t>
  </si>
  <si>
    <t>Gofrēta Aizsargcaurule 20 mm</t>
  </si>
  <si>
    <t>27</t>
  </si>
  <si>
    <t>Gofrēta Aizsargcaurule 16 mm</t>
  </si>
  <si>
    <t>28</t>
  </si>
  <si>
    <t>Gludsienu PE aizsargcaurule D=20mm</t>
  </si>
  <si>
    <t>Stiprinājumi/savilces/marķieri</t>
  </si>
  <si>
    <t>Sapiselco</t>
  </si>
  <si>
    <t>E</t>
  </si>
  <si>
    <t>Elektroietaises/ kontaktligzdas</t>
  </si>
  <si>
    <t>Kontaktligzda ar zem.,16A,z.a, L+N+PE, ar kārbu IP20.</t>
  </si>
  <si>
    <t>Kontaktligzda ar zem.,2-vietīga, 16A,z.a, L+N+PE, ar kārbu IP20.</t>
  </si>
  <si>
    <t>Kontaktligzda ar zem.,3-vietīga, 16A,z.a, L+N+PE, ar kārbu IP20.</t>
  </si>
  <si>
    <t>Kontaktligzda ar zem.,16A,z.a, L+N+PE, ar kārbu IP44.</t>
  </si>
  <si>
    <t>Kontaktligzda ar zem., 2-vietīga,16A,z.a, L+N+PE, ar kārbu IP44.</t>
  </si>
  <si>
    <t>Kontaktligzda ar zem., 3-vietīga,16A,z.a, L+N+PE, ar kārbu IP44.</t>
  </si>
  <si>
    <t>Kontaktligzda ar zem.,16A,v.a, L+N+PE, ar kārbu IP44.</t>
  </si>
  <si>
    <t>IDE</t>
  </si>
  <si>
    <t>Kontaktligzda ar zem., 2-vietīga,16A,v.a, L+N+PE, ar kārbu IP44.</t>
  </si>
  <si>
    <t>Kubs kontaktligzdām, izvelkams no griestiem,  IP44, 16A, 230V</t>
  </si>
  <si>
    <t>Kontaktligzda 3 fāzes, 400/230 16A, z.a. ar kārbu IP44</t>
  </si>
  <si>
    <t>Kontaktligzda ar zem., 3-vietīga, 16A, iebūvēta kabeļkanālā, L+N+PE, ar kārbu IP20.</t>
  </si>
  <si>
    <t>Optiline 45</t>
  </si>
  <si>
    <t>Kontaktligzdu  grīdas kārba 1-v 72x276x199mm OptiLine 45 ar 1gab Kontaktligzdām  ar zem. 45x45mm, bērnu aiz. balta Altira</t>
  </si>
  <si>
    <t>Optiline 44</t>
  </si>
  <si>
    <t>Herm.kārba 3 fāzes, IP44</t>
  </si>
  <si>
    <t>Herm.kārba IP 44</t>
  </si>
  <si>
    <t>Ugunsdroša kārba E90</t>
  </si>
  <si>
    <t>F</t>
  </si>
  <si>
    <t>Kabeļu plauku sistēma</t>
  </si>
  <si>
    <t>Zn Kabeļu rene  60x200 gluda C1-C-2</t>
  </si>
  <si>
    <t>Meka</t>
  </si>
  <si>
    <t>Zn Kabeļu rene  60x300  gluda C1-C-2</t>
  </si>
  <si>
    <t>Zn Kabeļu rene  60x400 gluda C1-C-2</t>
  </si>
  <si>
    <t>Zn Kabeļu rene  60x500 gluda C1-C-1</t>
  </si>
  <si>
    <t>Cinkota kabeu trepe 60x300 C1-C-2</t>
  </si>
  <si>
    <t>Kabeļu kanāls 60x100 C1-C-1</t>
  </si>
  <si>
    <t>Kabeļu grīdas kanāls 40x60 C1-C0</t>
  </si>
  <si>
    <t>Kabeļu grīdas kanāls 100x60 C1-C1</t>
  </si>
  <si>
    <t>Cinkota gaismas rene 50x70, ugumsdroša E90 C3-C-4</t>
  </si>
  <si>
    <t xml:space="preserve"> Kabeļu renes Pagrieziens  60x200, 90grādi</t>
  </si>
  <si>
    <t xml:space="preserve"> Kabeļu renes Pagrieziens  60x300, 80 grādi</t>
  </si>
  <si>
    <t xml:space="preserve"> Kabeļu renes Pagrieziens  60x300, 90 grādi</t>
  </si>
  <si>
    <t xml:space="preserve"> Kabeļu renes Pagrieziens  60x300, 65 grādi</t>
  </si>
  <si>
    <t xml:space="preserve"> Kabeļu renes Pagrieziens  60x400</t>
  </si>
  <si>
    <t xml:space="preserve"> Kabeļu renes Pagrieziens  60x500</t>
  </si>
  <si>
    <t xml:space="preserve"> Kabeļu renes Pagrieziens  60x500/60x400</t>
  </si>
  <si>
    <t xml:space="preserve">Kabeļu renes T veida savienojums 100/100/100 </t>
  </si>
  <si>
    <t xml:space="preserve">Kabeļu renes T veida savienojums 200/200/200 </t>
  </si>
  <si>
    <t>31</t>
  </si>
  <si>
    <t xml:space="preserve">Kabeļu renes T veida savienojums 200/200/300 </t>
  </si>
  <si>
    <t>32</t>
  </si>
  <si>
    <t>Kabeļu renes T veida savienojums 300/300/300</t>
  </si>
  <si>
    <t>Kabeļu renes T veida savienojums 300/300/500</t>
  </si>
  <si>
    <t>Kabeļu renes T veida savienojums 300/300/200</t>
  </si>
  <si>
    <t>35</t>
  </si>
  <si>
    <t>Kabeļu renes T veida savienojums 400/400/100</t>
  </si>
  <si>
    <t>36</t>
  </si>
  <si>
    <t>Kabeļu renes T veida savienojums 400/400/300</t>
  </si>
  <si>
    <t>Kabeļu renes T veida savienojums 400/400/200</t>
  </si>
  <si>
    <t>Kabeļu renes T veida savienojums 500/500/500</t>
  </si>
  <si>
    <t>39</t>
  </si>
  <si>
    <t>Kabeļu renes T veida savienojums 500/300/500</t>
  </si>
  <si>
    <t>40</t>
  </si>
  <si>
    <t xml:space="preserve"> Kabeļu trepes Pagrieziens  60x100</t>
  </si>
  <si>
    <t>41</t>
  </si>
  <si>
    <t xml:space="preserve"> Kabeļu trepes Pagrieziens  60x200</t>
  </si>
  <si>
    <t>42</t>
  </si>
  <si>
    <t xml:space="preserve"> Kabeļu trepes Pagrieziens  60x300</t>
  </si>
  <si>
    <t>43</t>
  </si>
  <si>
    <t xml:space="preserve"> Kabeļu trepes Pagrieziens  60x400</t>
  </si>
  <si>
    <t>44</t>
  </si>
  <si>
    <t xml:space="preserve">Kabeļu trepes T veida savienojums 200/100/100 </t>
  </si>
  <si>
    <t>45</t>
  </si>
  <si>
    <t xml:space="preserve">Kabeļu trepes T veida savienojums 300/300/200 </t>
  </si>
  <si>
    <t>46</t>
  </si>
  <si>
    <t xml:space="preserve">Kabeļu trepes T veida savienojums 300/200/300 </t>
  </si>
  <si>
    <t>47</t>
  </si>
  <si>
    <t>Kabeļu trepes T veida savienojums 400/400/400</t>
  </si>
  <si>
    <t>48</t>
  </si>
  <si>
    <t>Kabeļu trepes T veida savienojums 400/300/300</t>
  </si>
  <si>
    <t>49</t>
  </si>
  <si>
    <t>Kabeļu trepes T veida savienojums 400/400/100</t>
  </si>
  <si>
    <t>50</t>
  </si>
  <si>
    <t>Kabeļu trepes T veida savienojums 400/400/200</t>
  </si>
  <si>
    <t>52</t>
  </si>
  <si>
    <t>Aizsargcaurule EVOEL FM, 750N, D=110mm</t>
  </si>
  <si>
    <t>53</t>
  </si>
  <si>
    <t>Aizsargcaurule EVOEL FM, 750N, D=50mm</t>
  </si>
  <si>
    <t>54</t>
  </si>
  <si>
    <t>Aizsargcaurule EVOEL FM, 450N, D=40mm</t>
  </si>
  <si>
    <t>55</t>
  </si>
  <si>
    <t>Gluda caurule D=63mm 750N  pelēka EVOEL SM</t>
  </si>
  <si>
    <t>56</t>
  </si>
  <si>
    <t>Gluda caurule D=40mm 750N  pelēka EVOEL SM</t>
  </si>
  <si>
    <t>57</t>
  </si>
  <si>
    <t>Kabeļplauktu stiprinājumi</t>
  </si>
  <si>
    <t>58</t>
  </si>
  <si>
    <t>Kabeļplauktu stiprinājumi, ugunsdroši E90</t>
  </si>
  <si>
    <t>CellPack</t>
  </si>
  <si>
    <t>64</t>
  </si>
  <si>
    <t>Kabeļa gala apdare 5x16</t>
  </si>
  <si>
    <t>66</t>
  </si>
  <si>
    <t>Kabeļa gala apdare 5x6</t>
  </si>
  <si>
    <t>67</t>
  </si>
  <si>
    <t>Kabeļa gala apdare 5x4</t>
  </si>
  <si>
    <t>69</t>
  </si>
  <si>
    <t>Atvērumi pamatos, kabeļu caurules montāžai</t>
  </si>
  <si>
    <t>70</t>
  </si>
  <si>
    <t>Zibensaizsardzība,zemējums</t>
  </si>
  <si>
    <t>G</t>
  </si>
  <si>
    <t xml:space="preserve">Noteku apsilde </t>
  </si>
  <si>
    <t>Apsildes kabelis 20W/m 230V jumtiem/teknēm Deviflex DTCE-20</t>
  </si>
  <si>
    <t>"DEVI" vai analogs</t>
  </si>
  <si>
    <t>Termoregulators Devireg 850 III, ar 24V barošanas bloku DIN, Modelis 	Digitāls
Sensora tips 	Tālvadības sensors
Nominālais spriegums 	220...240 V
Komforta regulēšanas diapazons 	5...5 °C
Kontakta veids 	Normāli aizvērts kontakts (NC)
Nominālā ieslēgšanas strāva pie 230 V, bez potenciāla 	16 A
Aizsardzības pakāpe (IP) 	IP20
Moduļu skaits 	4</t>
  </si>
  <si>
    <t>k-ts</t>
  </si>
  <si>
    <t xml:space="preserve">Devigut stiprinājumi notekrenēm </t>
  </si>
  <si>
    <t xml:space="preserve">Devichain metāla ķēde kabeļu vertikālai stiprināšanai </t>
  </si>
  <si>
    <t>Jumta mitruma/temperatūras sensors 15m priekš Devireg 850 III</t>
  </si>
  <si>
    <t>19-L.c</t>
  </si>
  <si>
    <t>Sakaru sistēmas (Datoru un telefonu tīkls)  --montāžas,palaišanas darbi</t>
  </si>
  <si>
    <t>Telekomunikāciju skapis ar metāla durvīm un slēdzi</t>
  </si>
  <si>
    <t>24U 800x800mm</t>
  </si>
  <si>
    <t>Ventilatoru panelis ar termostatu</t>
  </si>
  <si>
    <t>Zemējuma klemme komutācijas skapim</t>
  </si>
  <si>
    <t>Skrūves - uzgriežņi M6 (komutācijas skapim)</t>
  </si>
  <si>
    <t>8-vietīgā el. Rozete 19' montēt komutācijas skapī</t>
  </si>
  <si>
    <t>WiFi piekļuves punkts</t>
  </si>
  <si>
    <t xml:space="preserve">Mikrotik WiFi AP cAP 2n </t>
  </si>
  <si>
    <t>PoE switch 26 ports Cisco</t>
  </si>
  <si>
    <t>Cisco SLM2024PT SG 200-26P</t>
  </si>
  <si>
    <t>PoE gigabit switch 52 port Cisco</t>
  </si>
  <si>
    <t>SGE2010P 48-Port Gigabit Switch</t>
  </si>
  <si>
    <t>Gigabit switch 26 port Cisco</t>
  </si>
  <si>
    <t>SRW2024-KG SG 300-26</t>
  </si>
  <si>
    <t>SFP modulis SM</t>
  </si>
  <si>
    <t>UPS APC Smart-UPS 3000VA LCD RM 2U 230V</t>
  </si>
  <si>
    <t>Patch panelis Cat6</t>
  </si>
  <si>
    <t xml:space="preserve">24p Cat6 UTP B3 </t>
  </si>
  <si>
    <t>Kabeļu organaizeris horizontālais</t>
  </si>
  <si>
    <t>24p duplex optiskais patch panelis ar kaseti un SC adapteri</t>
  </si>
  <si>
    <t>Pigteils SM-SC</t>
  </si>
  <si>
    <t>Dubultie datu un telefonu rozešu mehānismi</t>
  </si>
  <si>
    <t>marku saskaņot ar EL tīkliem</t>
  </si>
  <si>
    <t>Vienvietīgais datu un telefonu rozešu mehānisms</t>
  </si>
  <si>
    <t>HDMI 2.0 z/a rozete ar ethernet</t>
  </si>
  <si>
    <t>VGA rozete</t>
  </si>
  <si>
    <t xml:space="preserve">Cat6 UTP patch kabelis 1.0m </t>
  </si>
  <si>
    <t>(Patch paneļi un WiFi)</t>
  </si>
  <si>
    <t xml:space="preserve">Cat6 UTP patch kabelis 3.0m </t>
  </si>
  <si>
    <t>(rozetes)</t>
  </si>
  <si>
    <t>SM optiskais patch kabelis 2.0m SC-LC</t>
  </si>
  <si>
    <t>(patch panelis - switch)</t>
  </si>
  <si>
    <t xml:space="preserve">SM optiskais patch kabelis 2.0m LC-LC </t>
  </si>
  <si>
    <t>(switch - switch)</t>
  </si>
  <si>
    <t>HDMI 2.0 kabelis ar ethernet 10m</t>
  </si>
  <si>
    <t>-</t>
  </si>
  <si>
    <t>VGA kabelis 10m</t>
  </si>
  <si>
    <t>Kabelis Cat6</t>
  </si>
  <si>
    <t>Cat6 4x2x0.5 LSZH (Low Smoke Zero Halogen)</t>
  </si>
  <si>
    <t xml:space="preserve">Optisko šķiedru kabelis 4 dzīslas SM </t>
  </si>
  <si>
    <t>CLT 4/4 SM, 9/125, LSZH</t>
  </si>
  <si>
    <t>Aizsargcaurule/gofrētā LSZH d25 mm</t>
  </si>
  <si>
    <t>Kabeļu trepe 60x300mm 3m biezums=1mm C1-C2 KS20-300</t>
  </si>
  <si>
    <t>MEKA PRO</t>
  </si>
  <si>
    <t xml:space="preserve"> Kabeļu trepes līkums 90° </t>
  </si>
  <si>
    <t>Savienojums kabeļu trepei</t>
  </si>
  <si>
    <t xml:space="preserve"> Kabeļu trepes T-veida savienojums</t>
  </si>
  <si>
    <t xml:space="preserve">Spaile ar uzgiezni </t>
  </si>
  <si>
    <t xml:space="preserve">Montāžas plāksne </t>
  </si>
  <si>
    <t>Alumīnija stiprinājums (ankeris)</t>
  </si>
  <si>
    <t>Uzgriežņu komplekts</t>
  </si>
  <si>
    <t>Ugunsdrošās putas caurumu aizpildīšanai</t>
  </si>
  <si>
    <t>Montāžas un stiprināšanas materiāli</t>
  </si>
  <si>
    <t>Apsardzes signalizācijas sistēma  --montāžas,palaišanas darbi</t>
  </si>
  <si>
    <t>APSARDZES SISTĒMA</t>
  </si>
  <si>
    <t>Barošanas bloks 12V 2A</t>
  </si>
  <si>
    <t>TS-138N 2A 12V</t>
  </si>
  <si>
    <t>Akkumulators 7Ah 12V</t>
  </si>
  <si>
    <t>MARS 7Ah/12V</t>
  </si>
  <si>
    <t>8-zonu paplašinātājs</t>
  </si>
  <si>
    <t>Premier Elite 8XP</t>
  </si>
  <si>
    <t>Tastatūra LCD metālu korpuss, z/a montāža</t>
  </si>
  <si>
    <t>DBB-0066 (LCDL)</t>
  </si>
  <si>
    <t>Durvju magnēta kontakts, z/a montāža</t>
  </si>
  <si>
    <t>SD-70WR</t>
  </si>
  <si>
    <t xml:space="preserve">Kombinēts kustības un stikla plīšanas detektors </t>
  </si>
  <si>
    <t>JS-25 Combo</t>
  </si>
  <si>
    <t>Sirēna ar stroblampu</t>
  </si>
  <si>
    <t>MR-300</t>
  </si>
  <si>
    <t xml:space="preserve">Kabelis Cat5 LSZH </t>
  </si>
  <si>
    <t>AWG24</t>
  </si>
  <si>
    <t>Kabelis Cat6 LSZH</t>
  </si>
  <si>
    <t>12 VDC barošanas kabelis</t>
  </si>
  <si>
    <t>NYM-J 2x1.0</t>
  </si>
  <si>
    <t>Ugunsdrošais pildījums</t>
  </si>
  <si>
    <t xml:space="preserve"> (java GVS Fire Stop )</t>
  </si>
  <si>
    <t>Instalācijas materiāli</t>
  </si>
  <si>
    <t>Automātiskās ugunsgrēka atklāšanas un trauksmes iekārtas sistēma--montāžas,palaišanas darbi</t>
  </si>
  <si>
    <t>Kontroles panelis:</t>
  </si>
  <si>
    <t xml:space="preserve">Kontroles panelis   </t>
  </si>
  <si>
    <t>FX3NetL ESMI</t>
  </si>
  <si>
    <t>Skapis papildus baterijām</t>
  </si>
  <si>
    <t>ESMI  FX-BAT</t>
  </si>
  <si>
    <t>Cilpu modulis</t>
  </si>
  <si>
    <t xml:space="preserve"> FX-ALCB (2 cilpas)</t>
  </si>
  <si>
    <t xml:space="preserve">Akumulators </t>
  </si>
  <si>
    <t>12V/17 A/h</t>
  </si>
  <si>
    <t>RS-485 protokola modulis</t>
  </si>
  <si>
    <t>FX-SAB</t>
  </si>
  <si>
    <t>Sistēmas devēji:</t>
  </si>
  <si>
    <t xml:space="preserve">Adrešu kombinēts dūmu un siltuma devējs </t>
  </si>
  <si>
    <t>EDI-30</t>
  </si>
  <si>
    <t xml:space="preserve">Adrešu siltumu devējs </t>
  </si>
  <si>
    <t>EDI-50</t>
  </si>
  <si>
    <t xml:space="preserve">Devēju bāze </t>
  </si>
  <si>
    <t>EBI-12</t>
  </si>
  <si>
    <t xml:space="preserve">Devēju bāze ar izolatoru </t>
  </si>
  <si>
    <t>EBI-11</t>
  </si>
  <si>
    <t>Rokas adreses trauksmes poga ar izolatoru</t>
  </si>
  <si>
    <t>EPP-20</t>
  </si>
  <si>
    <t xml:space="preserve">Rokas adreses trauksmes pogas bāze </t>
  </si>
  <si>
    <t>SR2G</t>
  </si>
  <si>
    <t xml:space="preserve">Vadības modulis </t>
  </si>
  <si>
    <t>EMI-311/240</t>
  </si>
  <si>
    <t>Vadības moduļa kārba IP65</t>
  </si>
  <si>
    <t xml:space="preserve">Adrešu sirēna </t>
  </si>
  <si>
    <t>ESI-40</t>
  </si>
  <si>
    <t>Analoga sirēna ar gaismas indikāciju IP65</t>
  </si>
  <si>
    <t>AH-03127BS</t>
  </si>
  <si>
    <t>Iznesamais LED indikators</t>
  </si>
  <si>
    <t>Instalācijas materiāli:</t>
  </si>
  <si>
    <t>Kabelis vent. Atslēgšana</t>
  </si>
  <si>
    <t>JE-H(ST)H FE180/PH90 2x1.0</t>
  </si>
  <si>
    <t>Ugunsdrošs kabelis</t>
  </si>
  <si>
    <t>180/E30 2x0.8 Eurosafe</t>
  </si>
  <si>
    <t>Barošanas kabelis</t>
  </si>
  <si>
    <t xml:space="preserve">NHXN-FE180/E30 3x1.5mm2 </t>
  </si>
  <si>
    <t>Kabelis kontroles paneļu apvienošanai tīklā</t>
  </si>
  <si>
    <t>Cat6 E30</t>
  </si>
  <si>
    <t>Aizsargcaurule PVC d25 mm</t>
  </si>
  <si>
    <t>Starpsienu urbšanas darbi</t>
  </si>
  <si>
    <t xml:space="preserve">gb. </t>
  </si>
  <si>
    <t>Balss trauksmes izziņošanas sistēma</t>
  </si>
  <si>
    <t xml:space="preserve">Līnijas gala iekārtas </t>
  </si>
  <si>
    <t>PLN1-EOL</t>
  </si>
  <si>
    <t>Sienu/griestu skaļrunis (6/3/1,5 Watt)</t>
  </si>
  <si>
    <t>LB1-UM06E-1</t>
  </si>
  <si>
    <t>EVAC. Savienošais adapteris ar termodrošinātāju</t>
  </si>
  <si>
    <t>LB-UW06-L1</t>
  </si>
  <si>
    <t>Ugunsizturīgs kabelis 3x1,5 (E30)</t>
  </si>
  <si>
    <t>3x1,5 (E30)</t>
  </si>
  <si>
    <t xml:space="preserve">m </t>
  </si>
  <si>
    <t>Videonovērošanas sistēma  montāžas,palaišanas darbi</t>
  </si>
  <si>
    <t>Cisco SRW2024-K9 SG 300-26</t>
  </si>
  <si>
    <t xml:space="preserve">SM optiskais patch kabelis 10m LC-LC </t>
  </si>
  <si>
    <t>IP videokamera (iekštelpās) kupola 6Mpix Mobotix</t>
  </si>
  <si>
    <t>Mobotix D25</t>
  </si>
  <si>
    <t>IP kameras fiksēts objektīvs Super- Wide 90°</t>
  </si>
  <si>
    <t>Mobotix MX-B041</t>
  </si>
  <si>
    <t xml:space="preserve">Programmatūra Mobotix </t>
  </si>
  <si>
    <t>Professional VMS</t>
  </si>
  <si>
    <t>Dators ierakstīšanai, serveru telpa: rackmount case 4U, PSU 1000W, Intel Core i7-7700K/RAM 32GB/SSD 120GB/4x8000GB WD RED servera tipa 24/7 HDD/3x1Gbit LAN/Win7 x64 ultimate license</t>
  </si>
  <si>
    <t>Cieto disku masīvs uz 12HDD RackStation NAS 2U</t>
  </si>
  <si>
    <t>Synology RS2416+</t>
  </si>
  <si>
    <t>Cietais disks WD RED servera tipa 24/7 HDD 8Tb SATA3 6Gbit/s</t>
  </si>
  <si>
    <t>Western Digital RED</t>
  </si>
  <si>
    <t>APC Smart-UPS 5000VA 230V Rackmount 5U</t>
  </si>
  <si>
    <t>APC SUA5000RMI5U</t>
  </si>
  <si>
    <t>Barošanas kabeļa uzgālis barošanai pa tiešo no UPS iekārtas 16A 2P+E</t>
  </si>
  <si>
    <t>Dators apsardzes darbiniekam Tower case/i7 cpu  4770T 2,5GHz/ 128Gb SSD/ 16 Gb DDR4 RAM/ GTX1060 2xDisplay Ports, 2xHDMI Ports/Win10 pro licence/tastatūra un pēle</t>
  </si>
  <si>
    <t>Monitors apsardzes darbiniekam LED 4K 28" HDMI Port + Display Port</t>
  </si>
  <si>
    <t>UHD 3840x2160 28" DELL S2817Q LED</t>
  </si>
  <si>
    <t>UPS dežuranta postenī</t>
  </si>
  <si>
    <t>APC UPS TOWER APC-smart UPS 1500VA</t>
  </si>
  <si>
    <t xml:space="preserve">Kabelis Cat6 </t>
  </si>
  <si>
    <t>Instalācijas un papildus materiāli</t>
  </si>
  <si>
    <t>Trīsgaitas vārsts ar piedziņu</t>
  </si>
  <si>
    <t>Dn20; Kvs=6,3</t>
  </si>
  <si>
    <t>Dn32; Kvs=16.0</t>
  </si>
  <si>
    <t>STAD Dn32 Kvs=14,2</t>
  </si>
  <si>
    <t>STAD Dn40 Kvs=19,2</t>
  </si>
  <si>
    <t xml:space="preserve">Lodveida ventilis  </t>
  </si>
  <si>
    <t xml:space="preserve"> Dn 32</t>
  </si>
  <si>
    <t xml:space="preserve"> Dn 40</t>
  </si>
  <si>
    <t xml:space="preserve"> Dn 50</t>
  </si>
  <si>
    <t xml:space="preserve"> Dn 15</t>
  </si>
  <si>
    <t>Tehniskais manometrs ar ventili</t>
  </si>
  <si>
    <t xml:space="preserve">0-10 bar </t>
  </si>
  <si>
    <t xml:space="preserve">Tehniskais termometrs </t>
  </si>
  <si>
    <t xml:space="preserve"> Dn 25</t>
  </si>
  <si>
    <t xml:space="preserve"> Dn 65</t>
  </si>
  <si>
    <t>Etilēnglikola šķirdums 35%</t>
  </si>
  <si>
    <t>Prekondensāta izolācija</t>
  </si>
  <si>
    <t>35x19mm</t>
  </si>
  <si>
    <t>42x19mm</t>
  </si>
  <si>
    <t>48x19mm</t>
  </si>
  <si>
    <t>60x19mm</t>
  </si>
  <si>
    <t>76x19mm</t>
  </si>
  <si>
    <t>Cinkota skārda apšuvums dzesēšanas caurulēm</t>
  </si>
  <si>
    <t>0,5mm</t>
  </si>
  <si>
    <t>Iekšējais ūdensvads</t>
  </si>
  <si>
    <t>Iekšējā kanalizācija</t>
  </si>
  <si>
    <t>Apkure</t>
  </si>
  <si>
    <t>Ventilācija</t>
  </si>
  <si>
    <t>Sakaru sistēmas (datoru un telefonu tīkli)</t>
  </si>
  <si>
    <t xml:space="preserve">Apsardzes un piekļuves sistēmas </t>
  </si>
  <si>
    <t>Automātiskās ugunsgrēka atklāšanas un trauksmes iekārtas sistēma</t>
  </si>
  <si>
    <t>Videonovērošanas sistēma</t>
  </si>
  <si>
    <t>Dzesēšana</t>
  </si>
  <si>
    <t>2CC-11</t>
  </si>
  <si>
    <t>29.1</t>
  </si>
  <si>
    <t>Vadības skapis 600x800x250</t>
  </si>
  <si>
    <t>Rittal</t>
  </si>
  <si>
    <t>gab.</t>
  </si>
  <si>
    <t>29.2</t>
  </si>
  <si>
    <t>Ievadautomāts 1pol. 16A</t>
  </si>
  <si>
    <t>ABB</t>
  </si>
  <si>
    <t>29.3</t>
  </si>
  <si>
    <t>Ievadautomāts 1pol. 32A</t>
  </si>
  <si>
    <t>29.4</t>
  </si>
  <si>
    <t>BACnet kontrolleris</t>
  </si>
  <si>
    <t>WAGO</t>
  </si>
  <si>
    <t>29.5</t>
  </si>
  <si>
    <t>16-kanālu digitālo ieeju modulis, 24 VDC, 3.0 ms</t>
  </si>
  <si>
    <t>29.6</t>
  </si>
  <si>
    <t>8-kanālu digitālo izeju modulis 24 VDC, 0.5 A</t>
  </si>
  <si>
    <t>29.7</t>
  </si>
  <si>
    <t>DALI Multi-Master modulis</t>
  </si>
  <si>
    <t>29.8</t>
  </si>
  <si>
    <t>DALI DC/DC konvertors 1A</t>
  </si>
  <si>
    <t>29.9</t>
  </si>
  <si>
    <t>2 kanālu 0..10V analogas izejas modulis</t>
  </si>
  <si>
    <t>29.10</t>
  </si>
  <si>
    <t>2 kanālu 0..10V analogas ieejas modulis</t>
  </si>
  <si>
    <t>29.11</t>
  </si>
  <si>
    <t>Kopnes gala modulis</t>
  </si>
  <si>
    <t>29.12</t>
  </si>
  <si>
    <t>Barošanas bloks 20A 230VAC/24VDC 1~</t>
  </si>
  <si>
    <t>Phoenix-Contact</t>
  </si>
  <si>
    <t>29.13</t>
  </si>
  <si>
    <t>UPS kontroles un uzlādes modulis ar bateriju 3.4Ah</t>
  </si>
  <si>
    <t>29.14</t>
  </si>
  <si>
    <t>24VDC 1-polu CO relejs ar indikāciju</t>
  </si>
  <si>
    <t>29.15</t>
  </si>
  <si>
    <t>Drošinātāja 5x20mm spaile ar indikāciju</t>
  </si>
  <si>
    <t>29.16</t>
  </si>
  <si>
    <t>Spaile, zeme 2,5mm2</t>
  </si>
  <si>
    <t>29.17</t>
  </si>
  <si>
    <t>Spaile, zila, 2,5mm2</t>
  </si>
  <si>
    <t>29.18</t>
  </si>
  <si>
    <t>Spaile, pelēka, 2,5mm2</t>
  </si>
  <si>
    <t>29.19</t>
  </si>
  <si>
    <t>Spaile, pelēka, divi stāvi, 2,5mm2</t>
  </si>
  <si>
    <t>29.20</t>
  </si>
  <si>
    <t>Spailes borts</t>
  </si>
  <si>
    <t>29.21</t>
  </si>
  <si>
    <t>Spailes gala elements, oranža</t>
  </si>
  <si>
    <t>29.22</t>
  </si>
  <si>
    <t>Spailes gala elements 2 stāvi, oranža</t>
  </si>
  <si>
    <t>29.23</t>
  </si>
  <si>
    <t>5 portu industriālais komutātors</t>
  </si>
  <si>
    <t>29.24</t>
  </si>
  <si>
    <t>LED lampa, sarkana 24V DC/AC</t>
  </si>
  <si>
    <t>29.25</t>
  </si>
  <si>
    <t>LED lampa, zaļa 24V DC/AC</t>
  </si>
  <si>
    <t>29.26</t>
  </si>
  <si>
    <t>Vadi, vadu marķēšana, vadu kanāli, montāžas palīgmateriāli</t>
  </si>
  <si>
    <t>2CC-11.1</t>
  </si>
  <si>
    <t>30.1</t>
  </si>
  <si>
    <t>30.2</t>
  </si>
  <si>
    <t>30.3</t>
  </si>
  <si>
    <t>30.4</t>
  </si>
  <si>
    <t>ETHERNET kontrolleris 32bit</t>
  </si>
  <si>
    <t>30.5</t>
  </si>
  <si>
    <t>Barošanas modulis 24 VDC/ 230 VAC</t>
  </si>
  <si>
    <t>30.6</t>
  </si>
  <si>
    <t>30.7</t>
  </si>
  <si>
    <t>30.8</t>
  </si>
  <si>
    <t>30.9</t>
  </si>
  <si>
    <t>30.10</t>
  </si>
  <si>
    <t>4 kanālu 0..10V analogas ieejas modulis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</si>
  <si>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</si>
  <si>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</si>
  <si>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</si>
  <si>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</si>
  <si>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</si>
  <si>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</si>
  <si>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</si>
  <si>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</si>
  <si>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</si>
  <si>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</si>
  <si>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</si>
  <si>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</si>
  <si>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</si>
  <si>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</si>
  <si>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</si>
  <si>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</si>
  <si>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2CC-21</t>
  </si>
  <si>
    <t>31.1</t>
  </si>
  <si>
    <t>31.2</t>
  </si>
  <si>
    <t>31.3</t>
  </si>
  <si>
    <t>31.4</t>
  </si>
  <si>
    <t>31.5</t>
  </si>
  <si>
    <t>16-kanālu digitālo izeju modulis 24 VDC, 0.5 A</t>
  </si>
  <si>
    <t>31.6</t>
  </si>
  <si>
    <t>31.7</t>
  </si>
  <si>
    <t>8-kanālu digitālo ieeju modulis, 24 VDC, 3.0 ms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</si>
  <si>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</si>
  <si>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</si>
  <si>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</si>
  <si>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</si>
  <si>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</si>
  <si>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</si>
  <si>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</si>
  <si>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</si>
  <si>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</si>
  <si>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</si>
  <si>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</si>
  <si>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</si>
  <si>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</si>
  <si>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</si>
  <si>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</si>
  <si>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</si>
  <si>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</si>
  <si>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</si>
  <si>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</si>
  <si>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</si>
  <si>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2CC-21.1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</si>
  <si>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</si>
  <si>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</si>
  <si>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</si>
  <si>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</si>
  <si>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</si>
  <si>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</si>
  <si>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</si>
  <si>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</si>
  <si>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</si>
  <si>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</si>
  <si>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</si>
  <si>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</si>
  <si>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</si>
  <si>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</si>
  <si>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</si>
  <si>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</si>
  <si>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</si>
  <si>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</si>
  <si>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</si>
  <si>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</si>
  <si>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</si>
  <si>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</si>
  <si>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</si>
  <si>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</si>
  <si>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</si>
  <si>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</si>
  <si>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2CC-31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</si>
  <si>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</si>
  <si>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</si>
  <si>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</si>
  <si>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</si>
  <si>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</si>
  <si>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</si>
  <si>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</si>
  <si>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</si>
  <si>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</si>
  <si>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</si>
  <si>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</si>
  <si>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</si>
  <si>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</si>
  <si>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</si>
  <si>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</si>
  <si>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</si>
  <si>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</si>
  <si>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</si>
  <si>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</si>
  <si>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</si>
  <si>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</si>
  <si>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</si>
  <si>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</si>
  <si>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</si>
  <si>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</si>
  <si>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</si>
  <si>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2CC-31.1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</si>
  <si>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</si>
  <si>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</si>
  <si>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</si>
  <si>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</si>
  <si>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</si>
  <si>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</si>
  <si>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</si>
  <si>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</si>
  <si>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</si>
  <si>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</si>
  <si>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</si>
  <si>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</si>
  <si>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</si>
  <si>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</si>
  <si>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</si>
  <si>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</si>
  <si>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</si>
  <si>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</si>
  <si>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</si>
  <si>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</si>
  <si>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</si>
  <si>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</si>
  <si>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</si>
  <si>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</si>
  <si>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</si>
  <si>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</si>
  <si>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2CC-31.2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</si>
  <si>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</si>
  <si>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</si>
  <si>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</si>
  <si>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</si>
  <si>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</si>
  <si>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</si>
  <si>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</si>
  <si>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</si>
  <si>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</si>
  <si>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</si>
  <si>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</si>
  <si>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</si>
  <si>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</si>
  <si>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</si>
  <si>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</si>
  <si>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</si>
  <si>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</si>
  <si>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</si>
  <si>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</si>
  <si>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</si>
  <si>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</si>
  <si>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35.22</t>
  </si>
  <si>
    <t>35.23</t>
  </si>
  <si>
    <t>35.24</t>
  </si>
  <si>
    <t>35.25</t>
  </si>
  <si>
    <t>35.26</t>
  </si>
  <si>
    <t>2CC-41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</si>
  <si>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</si>
  <si>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</si>
  <si>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</si>
  <si>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</si>
  <si>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</si>
  <si>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</si>
  <si>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</si>
  <si>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</si>
  <si>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</si>
  <si>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</si>
  <si>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</si>
  <si>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</si>
  <si>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</si>
  <si>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</si>
  <si>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</si>
  <si>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</si>
  <si>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</si>
  <si>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</si>
  <si>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</si>
  <si>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</si>
  <si>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</si>
  <si>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</si>
  <si>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>36.23</t>
  </si>
  <si>
    <t>36.24</t>
  </si>
  <si>
    <t>36.25</t>
  </si>
  <si>
    <t>Kontaktors 7.5kW 18A</t>
  </si>
  <si>
    <t>36.26</t>
  </si>
  <si>
    <t>36.27</t>
  </si>
  <si>
    <t>36.28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</si>
  <si>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</si>
  <si>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</si>
  <si>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</si>
  <si>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</si>
  <si>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</si>
  <si>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</si>
  <si>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</si>
  <si>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</si>
  <si>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</si>
  <si>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</si>
  <si>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</si>
  <si>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</si>
  <si>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</si>
  <si>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</si>
  <si>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</si>
  <si>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</si>
  <si>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</si>
  <si>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</si>
  <si>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</si>
  <si>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</si>
  <si>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</si>
  <si>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</si>
  <si>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37.23</t>
  </si>
  <si>
    <t>37.24</t>
  </si>
  <si>
    <t>37.25</t>
  </si>
  <si>
    <t>37.26</t>
  </si>
  <si>
    <t>37.27</t>
  </si>
  <si>
    <t>2CC-51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</si>
  <si>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</si>
  <si>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</si>
  <si>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</si>
  <si>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</si>
  <si>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</si>
  <si>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</si>
  <si>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</si>
  <si>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</si>
  <si>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</si>
  <si>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</si>
  <si>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</si>
  <si>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</si>
  <si>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</si>
  <si>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</si>
  <si>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</si>
  <si>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</si>
  <si>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</si>
  <si>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</si>
  <si>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</si>
  <si>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</si>
  <si>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</si>
  <si>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</si>
  <si>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</si>
  <si>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</si>
  <si>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</si>
  <si>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</si>
  <si>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</si>
  <si>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Sensori</t>
  </si>
  <si>
    <t>CO2 un temperatūras devējs. 0-10VDC. 0-2000ppm</t>
  </si>
  <si>
    <t>Kabeļi</t>
  </si>
  <si>
    <t>Kontroles kabelis 2x1.5</t>
  </si>
  <si>
    <t>GLOBAFLEX-OZ 2x1.5</t>
  </si>
  <si>
    <t>Ugunsdroš kabelis 5x1.5</t>
  </si>
  <si>
    <t>NHXH-J E90 5x1.5</t>
  </si>
  <si>
    <t>Kontroles kabelis 3x2.5</t>
  </si>
  <si>
    <t>GLOBAFLEX-JZ 3x2.5</t>
  </si>
  <si>
    <t>Kontroles kabelis 5x2.5</t>
  </si>
  <si>
    <t>GLOBAFLEX-JZ 5x2.5</t>
  </si>
  <si>
    <t>Datu kabelis Cat5e</t>
  </si>
  <si>
    <t>4x2x0.5 F/UTP</t>
  </si>
  <si>
    <t>Gofrētas caurules (ar montāžas/palīg-materiāliem)</t>
  </si>
  <si>
    <t>Plastmasas caurules
(ar montāžas materiāliem, līkumiem un pārejām)</t>
  </si>
  <si>
    <t>Kabeļu plaukts (ar montāžas/palīg-materiāliem)</t>
  </si>
  <si>
    <t>Kabeļu izvads jumtā, kronšteins āra devēju un iekārtu montāžai</t>
  </si>
  <si>
    <t>Savienojuma kārbas</t>
  </si>
  <si>
    <t>Kabeļu montāžas papildmateriāli</t>
  </si>
  <si>
    <t>51</t>
  </si>
  <si>
    <t>Montāžas materiāli, programmēšana</t>
  </si>
  <si>
    <t>Sienu šķērsojumi, urbšana</t>
  </si>
  <si>
    <t>Programmēšana, sistēmas ieregulēšana un palaišana</t>
  </si>
  <si>
    <t>kompl.</t>
  </si>
  <si>
    <t>Izpilddokumentācija</t>
  </si>
  <si>
    <t>VAS</t>
  </si>
  <si>
    <t>Dušas starpsiena 900x200x2 mm,turēt.2080 mm,caurspīdiģa</t>
  </si>
  <si>
    <t>Griestu skaļruņis 8ohm 9W</t>
  </si>
  <si>
    <t>LC5-WC06E4</t>
  </si>
  <si>
    <t>RCA rozete (skaļruņiem)</t>
  </si>
  <si>
    <t>Audio kabelis</t>
  </si>
  <si>
    <t>YFAZ 2x1.5mm</t>
  </si>
  <si>
    <t>Mobotix M25 viena sensora kamera ar PoE (IEEE 802.3af) class3&gt;12W</t>
  </si>
  <si>
    <t>Mobotix M25</t>
  </si>
  <si>
    <t>L.c.</t>
  </si>
  <si>
    <t xml:space="preserve">Pagaidu laukumi materiālu, konstrukciju, iekārtu izvietošanai, kā arī automašīnu stāvvietām </t>
  </si>
  <si>
    <t>Objekta būvtafeles uzstādīšana</t>
  </si>
  <si>
    <t>Celtniecības sadzīves konteineru  uzstādīšana,noma uz būvniecības laiku</t>
  </si>
  <si>
    <t xml:space="preserve">Pārvietojamo tualešu  uzstādīšana  un  noma </t>
  </si>
  <si>
    <t>Konteinera tipa vagoniņi  darba vadītāja sadzīves telpa  ar medicīnas aptieciņām uzstādīšana ar autoceltni;noma</t>
  </si>
  <si>
    <t xml:space="preserve">Metāla konteinera inventāram  uzstādīšana ar autoceltni;noma </t>
  </si>
  <si>
    <t xml:space="preserve">Sarga moduļa uzstādīšana,noma </t>
  </si>
  <si>
    <t>Objekta apsardze izmaksas</t>
  </si>
  <si>
    <t>Atkritumu konteineru novietne</t>
  </si>
  <si>
    <t>Teritorijas pagaidu nožogošana</t>
  </si>
  <si>
    <t>Iebraucamie vārti-4m pagaidu</t>
  </si>
  <si>
    <t>Pagaidu elektrības apgādes ierīkošana un būvlaukuma apgaismojuma izbūve</t>
  </si>
  <si>
    <t>Pagaidu ūdensvada izbūve un pieslēgšana</t>
  </si>
  <si>
    <t>Maksa par resursu izmantošanu (ūdens, kanalizācija, elektroenerģija, siltums) objekta būvniecības laikā</t>
  </si>
  <si>
    <t>Esošā fasādes siltinājuma demontāža</t>
  </si>
  <si>
    <t>m3</t>
  </si>
  <si>
    <t xml:space="preserve">Esošo sienu  konstrukciju demontāža </t>
  </si>
  <si>
    <t xml:space="preserve">Esošās grīdas seguma,pamatojuma demontāža </t>
  </si>
  <si>
    <t>Inženiertīklu šahtu veidošana</t>
  </si>
  <si>
    <t>Esošo logu,durvju demontāža</t>
  </si>
  <si>
    <t>Esošā pārseguma demontāža</t>
  </si>
  <si>
    <t>Dažādi demontāžas darbi</t>
  </si>
  <si>
    <t>c/h</t>
  </si>
  <si>
    <t>Konteineru noma</t>
  </si>
  <si>
    <t>Būvgružu savākšana,aizvešana uz atbērtni</t>
  </si>
  <si>
    <t>Būvgružu pieņemšana atbērtnē-poligonā K=1,6</t>
  </si>
  <si>
    <t>AR daļa</t>
  </si>
  <si>
    <t xml:space="preserve">S-8 </t>
  </si>
  <si>
    <t>08-L.c.</t>
  </si>
  <si>
    <t>Gipškartona starpsienu karkasa (100mm) izbūve</t>
  </si>
  <si>
    <t>Metāla profilu karkass 100 mm</t>
  </si>
  <si>
    <t>Skrūves, stiprinājumi, palīgmateriāli</t>
  </si>
  <si>
    <t>13-L.c.</t>
  </si>
  <si>
    <t>Akmens vates (PAROC ) iestrāde   karkasā siltuma / skaņas izolācijai</t>
  </si>
  <si>
    <t>Paroc UNS37z 100 mm</t>
  </si>
  <si>
    <t>Karkasu  apšūšana ar ugunsdrošo  ģipškartonu  (2kārtas)</t>
  </si>
  <si>
    <t>Knauf skrūves TN 25 mm gara</t>
  </si>
  <si>
    <t>100gb</t>
  </si>
  <si>
    <t>Knauf skrūves TN 35 mm gara</t>
  </si>
  <si>
    <t>Knauf ģipškartona plātne Silentboard</t>
  </si>
  <si>
    <t>S-9</t>
  </si>
  <si>
    <t>Gipškartona starpsienu karkasa (75mm) izbūve</t>
  </si>
  <si>
    <t>Metāla profilu karkass 75 mm</t>
  </si>
  <si>
    <t>Paroc UNS37z 75 mm</t>
  </si>
  <si>
    <t>S-16</t>
  </si>
  <si>
    <t>Horizontālās hidroizolācijas ierīkošana no 2 kārtām ruberoīda mastikā</t>
  </si>
  <si>
    <t>06-L.c.</t>
  </si>
  <si>
    <t xml:space="preserve">Sienu mūrēšana </t>
  </si>
  <si>
    <t xml:space="preserve">Ķieģeļi 250x120x88 </t>
  </si>
  <si>
    <t>tūkst.</t>
  </si>
  <si>
    <t xml:space="preserve">Cementa java </t>
  </si>
  <si>
    <t>10-L.c.</t>
  </si>
  <si>
    <t>Sienu apmetuma izveidošana 10 mm ieskaitot ailsānus</t>
  </si>
  <si>
    <t>Baumit Ratio Glatt</t>
  </si>
  <si>
    <t>kg</t>
  </si>
  <si>
    <t>Zemapmetuma grunts PUTZGRUND vai ekvivalents</t>
  </si>
  <si>
    <t>S-18</t>
  </si>
  <si>
    <t>Karkasu  apšūšana ar ģipškartonu (1kārta)</t>
  </si>
  <si>
    <t>dažādi darbi</t>
  </si>
  <si>
    <t>Saliekamo WC šķērssienu  TB-1 montāža saskaņā ar ARD-4</t>
  </si>
  <si>
    <t>Saliekamo WC šķērssienu  TB-2 montāža saskaņā ar ARD-4</t>
  </si>
  <si>
    <t>Ģērbtuvju starpsienu montāža saskaņā ar ARD-19-t.sk. Perforētas metāla loksnes, krāsoti metāla stabiņi 60x60x3mm, krāsoti metināti flanķi, stiprinājumi, palīgmateriāli</t>
  </si>
  <si>
    <t>BK daļa</t>
  </si>
  <si>
    <t>Jaunbūvējamās sienas BK-02, BK-03, BK-04</t>
  </si>
  <si>
    <t xml:space="preserve">Ķieģeļu iekšsienu aizmūrēšana no iekšsienu ķieģeļiem  </t>
  </si>
  <si>
    <t>Stiegrojums</t>
  </si>
  <si>
    <t>BK Pārsedzes 1.stāvs</t>
  </si>
  <si>
    <t>Pagaidu pārseguma stiprinājumi uzstādīšana,nojaukšana pārsedžu izbūves laikā</t>
  </si>
  <si>
    <t>Tērauda konstrukciju izgatavošana,piegāde,montāža</t>
  </si>
  <si>
    <t>Tērauda konstrukcijas apstrādātas atbilstoši BK norādījumiem</t>
  </si>
  <si>
    <t>Palīgmateriāli -koka ķīļi,uzgriežņi,paplāksnis u.c</t>
  </si>
  <si>
    <t>Metāla aiļu pārsedžu apmešana ,aptinot ar Rabica sietu</t>
  </si>
  <si>
    <t>Rabica siets</t>
  </si>
  <si>
    <t>Apmetuma java</t>
  </si>
  <si>
    <t>Mūra noķīlēšana un aizpildīšana zem spiediena ar smalkgraudainu betonu ar bezrukuma piedevu</t>
  </si>
  <si>
    <t xml:space="preserve">Java aizpildīšanai </t>
  </si>
  <si>
    <t>palīgmateriāli</t>
  </si>
  <si>
    <t>Gropes izkalšana pārsedzēm</t>
  </si>
  <si>
    <t>BK Pārsedzes 2.stāvs</t>
  </si>
  <si>
    <t>BK Pārsedzes 3.stāvs</t>
  </si>
  <si>
    <t>BK Pārsedzes 4.stāvs</t>
  </si>
  <si>
    <t>BK Pārsedzes 5.stāvs</t>
  </si>
  <si>
    <t>BK Pārsegumu šahtas 2.stāvs</t>
  </si>
  <si>
    <t>05-L.c.</t>
  </si>
  <si>
    <t xml:space="preserve">Inventāro veidņu uzstādīšana,eļļošana un nojaukšana </t>
  </si>
  <si>
    <t>Veidņu īre</t>
  </si>
  <si>
    <t>konusi ,aizbāžņi, caurulītes, skrūves uc paligmateriāli</t>
  </si>
  <si>
    <t>Armatūras sietu izgatavošana ,uzstādīšana,fiksatoru uzstādīšana .</t>
  </si>
  <si>
    <t>t</t>
  </si>
  <si>
    <t>Armatūra AIII</t>
  </si>
  <si>
    <t>distanceri, armatūras sienamais materiāls, ieliekamās detaļas uc paligmateriāli</t>
  </si>
  <si>
    <t>Monolītā betona iestrādāšana</t>
  </si>
  <si>
    <t>Betons C25/30</t>
  </si>
  <si>
    <t>Betona sūknis</t>
  </si>
  <si>
    <t>h</t>
  </si>
  <si>
    <t>Betons C30/37</t>
  </si>
  <si>
    <t>BK Pārsegumu šahtas 3.stāvs</t>
  </si>
  <si>
    <t>BK Pārsegumu šahtas 4.stāvs</t>
  </si>
  <si>
    <t>BK Starpstāvs 5.stāvs</t>
  </si>
  <si>
    <t>P-6</t>
  </si>
  <si>
    <t>Paroc UNS 7z 50 mm</t>
  </si>
  <si>
    <t>Paroc UNS 7z 200 mm</t>
  </si>
  <si>
    <t>Paroc EXTRA 200 mm</t>
  </si>
  <si>
    <t>Siltumizolācijas ierīkošana: PAROC 50 mm</t>
  </si>
  <si>
    <t>Paroc WAS 25t-50 mm</t>
  </si>
  <si>
    <t>Latojuma ierīkošana 50 mm</t>
  </si>
  <si>
    <t>Knauf sistēmas iekārto griestu metāla karkasa ierīkošana</t>
  </si>
  <si>
    <t>Knauf ģipškartona plātne silentboard</t>
  </si>
  <si>
    <t>P-7</t>
  </si>
  <si>
    <t>Siltumizolācija ierīkošana ar EKOVATI 250 mm</t>
  </si>
  <si>
    <t>Siltumizolācija EKOVATE</t>
  </si>
  <si>
    <t>P-8</t>
  </si>
  <si>
    <t>Betona  slānis 50 mm</t>
  </si>
  <si>
    <t>Betons B 25</t>
  </si>
  <si>
    <t>Sūknis</t>
  </si>
  <si>
    <t>RUUKKI nesošais profils</t>
  </si>
  <si>
    <t>Jumts 1. stāva pārseguma līmenī</t>
  </si>
  <si>
    <t xml:space="preserve">Tvaika izolācijas plèves ieklâšana </t>
  </si>
  <si>
    <t>Tvaika barjera Icopal Plaster, bitumena grunts, līme</t>
  </si>
  <si>
    <t>Siltumizolācijas ieklāšana,  dībeļošana</t>
  </si>
  <si>
    <t xml:space="preserve">PAROC  ROS30  100mm  </t>
  </si>
  <si>
    <t xml:space="preserve">PAROC  ROS30g  80mm  </t>
  </si>
  <si>
    <t>Lēzeno jumtu virskārtas izolācija Paroc ROB80 30mm</t>
  </si>
  <si>
    <t>PAROC ROB80 30mm</t>
  </si>
  <si>
    <t>09-L.c.</t>
  </si>
  <si>
    <t>Ruļļveida apakšklāja ieklāšana jumtam</t>
  </si>
  <si>
    <t>apakšklājs, palīgmateriāli</t>
  </si>
  <si>
    <t>Ruļļveida augšklāja ieklāšana jumtam</t>
  </si>
  <si>
    <t>Ruļļveida bitumena virsklājs, palīgmateriāli</t>
  </si>
  <si>
    <t>Pieslēgums pie asošās sienas</t>
  </si>
  <si>
    <t>Mezgla M-7 ierīkošana</t>
  </si>
  <si>
    <t>Jumts J-5, virsgaismas logu paaustinājumi u.c.</t>
  </si>
  <si>
    <t>Karkasu  apšūšana ar ģipškartonu  (2kārtas)</t>
  </si>
  <si>
    <t>Jumta koka konstrukciju sagatavošana un montāža</t>
  </si>
  <si>
    <t>Kokmateriāli antiseptēti</t>
  </si>
  <si>
    <t>Metāla stiprinājumi</t>
  </si>
  <si>
    <t>Paroc UNS37z 50 mm</t>
  </si>
  <si>
    <t>Paroc UNS37z 150 mm</t>
  </si>
  <si>
    <t xml:space="preserve">Difūzijas plēves  izolācija  </t>
  </si>
  <si>
    <t>Esošo jumta koka konstrukciju remonts</t>
  </si>
  <si>
    <t xml:space="preserve">Jumta latojuma izveidošana </t>
  </si>
  <si>
    <t>Latas 50x50 mm</t>
  </si>
  <si>
    <t xml:space="preserve">Skrūves </t>
  </si>
  <si>
    <t>Latas 25x100 mm</t>
  </si>
  <si>
    <t>Jumta iesegšana ar Ruukki</t>
  </si>
  <si>
    <t>RUUKKI loksnes Valcprofils 0,5mm cinkots</t>
  </si>
  <si>
    <t>Skrūves Ruukki</t>
  </si>
  <si>
    <t>Specelementi (kores, karnīzes, vējadēļi)</t>
  </si>
  <si>
    <t>Dažādi jumta darbi</t>
  </si>
  <si>
    <t>Teķnu 160 mm montāža t.sk. veidgabali</t>
  </si>
  <si>
    <t>Noteku 110 mm montāža t.sk. veidgabali</t>
  </si>
  <si>
    <t>Esošo margu attīrīšana, labošana, krāsošana</t>
  </si>
  <si>
    <t>Jauna koka margu roktura uzstādīšana</t>
  </si>
  <si>
    <t>8-8 griezums telpa Nr.109</t>
  </si>
  <si>
    <t>Blietētas grants pamatojuma ierīkošana ,blīvā veidā ,novibrējot</t>
  </si>
  <si>
    <t>Šķembu pamatojuma ierīkošana fr.20-40,blīvā veidā ,novibrējot</t>
  </si>
  <si>
    <t>Betona C12/15 iestrādāšana pamatu konstrukcijās,novibrējot,betonu padod ar sūkni</t>
  </si>
  <si>
    <t>Betons C12/15</t>
  </si>
  <si>
    <t>Horizontālā hidroizolācija</t>
  </si>
  <si>
    <t>13-L.c</t>
  </si>
  <si>
    <t xml:space="preserve">Putupolistirola izolācija </t>
  </si>
  <si>
    <t>Putupolistirols 100 mm</t>
  </si>
  <si>
    <t>Armatūras sietu izgatavošana ,uzstādīšana,fiksatoru uzstādīšana pamatiem .</t>
  </si>
  <si>
    <t>Armatūra B500B</t>
  </si>
  <si>
    <t>Betona C25/30iestrādāšana 60 mm</t>
  </si>
  <si>
    <t>Grīdas apdare</t>
  </si>
  <si>
    <t xml:space="preserve">Grīdas špaktelēšana ar Vetonit 3000  </t>
  </si>
  <si>
    <t>Vetonit 3000 Nobeiguma līdzinātājs vai ekvivalents</t>
  </si>
  <si>
    <t xml:space="preserve">Linoleja grīdu iesegšana </t>
  </si>
  <si>
    <t>Linolejs Heterogēns PVH segums Forbo Sarlon; 15dB; biezums 2,6mm; PVH aizsargslānis 0,7mm; R9; 34/42.klase; iespiedums 0,05mm; izm.stabilitāte 0,1%; Bfl-s1;</t>
  </si>
  <si>
    <t>Linoleja līme</t>
  </si>
  <si>
    <t>Metināšana diegs</t>
  </si>
  <si>
    <t>t.m.</t>
  </si>
  <si>
    <t>"RAKO"Heterogēns PVH segums Forbo Allura; 34/43.klase; biezums 2,5mm; PVH aisargslānis 0,7mm; R10; iespiedums 0,04mm; izm.stabilitāte 0,05%; 6db; Bfl-s1; (m2)</t>
  </si>
  <si>
    <t xml:space="preserve">Heterogēns PVH segums ar alumīnija oksīdu Forbo Surestep; biezums 2,0mm; PVH aizsargslānis 0,7mm; 34/43 klase; R10/ESf; izm.stabilitāte 0,1%; iespiedums 0,05mm; Bfl-s1
 object"
TAURUS GRANIT
R9; (m2)
</t>
  </si>
  <si>
    <t>Heterogēns PVH segums ar alumīnija oksīdu Forbo Surestep (biezums 2,0mm; PVH aizsargslānis 0,7mm; 34/43 klase; R10/ESf; izm.stabilitāte 0,1%; iespiedums 0,05mm; Bfl-s1
 object"
TAURUS GRANIT
R9) uzlocījums uz sienas kājlīstes zonā h=80mm; (m)</t>
  </si>
  <si>
    <t>Flīžu seguma ierīkošana</t>
  </si>
  <si>
    <t>Flīzes; 300x300 mm;</t>
  </si>
  <si>
    <t>Flīžu līme Atlas vai ekvivalents</t>
  </si>
  <si>
    <t>Šuvju mastika Mapei Ultracolor vai ekvivalents</t>
  </si>
  <si>
    <t>Flīžu seguma ierīkošana-horizontālās un vertikālās kāpņu flīzes</t>
  </si>
  <si>
    <t>Epoksīdsveķu pārklājuma ierīkošana</t>
  </si>
  <si>
    <t>Koka grīdlīstes uzstādīšana</t>
  </si>
  <si>
    <t>Logu bloku uzstādīšana saskaņā ar ARD1 līdz ARD-3</t>
  </si>
  <si>
    <t xml:space="preserve">L-2 (1,72x2,37m) </t>
  </si>
  <si>
    <t xml:space="preserve">L-3 (1,55x3,54m) </t>
  </si>
  <si>
    <t xml:space="preserve">L-3* (1,55x3,54m) </t>
  </si>
  <si>
    <t xml:space="preserve">L-3u (1,55x3,54m) </t>
  </si>
  <si>
    <t xml:space="preserve">L-4 (1,36x1,44m) </t>
  </si>
  <si>
    <t xml:space="preserve">L-5 (1,66x1,39m) </t>
  </si>
  <si>
    <t xml:space="preserve">L-5* (1,66x1,39m) </t>
  </si>
  <si>
    <t xml:space="preserve">L-7 (1,66x1,04m) </t>
  </si>
  <si>
    <t xml:space="preserve">L-8 (1,36x2,39m) </t>
  </si>
  <si>
    <t xml:space="preserve">L-9 (1,36x1,52m) </t>
  </si>
  <si>
    <t xml:space="preserve">L-10 (1,36x1,12m) </t>
  </si>
  <si>
    <t xml:space="preserve">L-11 (1,35x0,46m) </t>
  </si>
  <si>
    <t>Palīgmateriāli(skavas,putas,silikons, hidroizolācija ailsāniem u.c.)</t>
  </si>
  <si>
    <t>Ārējo palodžu montāža</t>
  </si>
  <si>
    <t>Krāsots skārds</t>
  </si>
  <si>
    <t>Dībeļi, skrūves, kniedes, siltumizolācija , palīgmateriāli</t>
  </si>
  <si>
    <t>Stikla vitrīnas montāža V-13 5,15x3,55m saskaņā ar ARD-3 norādījumiem ieskaitot palīgmateriālus</t>
  </si>
  <si>
    <t>Durvju bloku uzstādīšana saskaņā ar ARD-3</t>
  </si>
  <si>
    <t xml:space="preserve">D-2 durvis (1,07x2,07m) </t>
  </si>
  <si>
    <t xml:space="preserve">D-4 durvis (0,87x2,07m) </t>
  </si>
  <si>
    <t xml:space="preserve">D-4u durvis (0,87x2,07m) </t>
  </si>
  <si>
    <t xml:space="preserve">D-7 durvis (1,44x2,07m) </t>
  </si>
  <si>
    <t xml:space="preserve">D-7u durvis (1,44x2,07m) </t>
  </si>
  <si>
    <t xml:space="preserve">D-11u durvis (3,09x2,07m) </t>
  </si>
  <si>
    <t xml:space="preserve">D-12u durvis (3,63x2,07m) </t>
  </si>
  <si>
    <t xml:space="preserve">D-13u durvis (3,71x2,07m) </t>
  </si>
  <si>
    <t xml:space="preserve">D-17u durvis (1,67x2,07m) </t>
  </si>
  <si>
    <t>Durvju bloku uzstādīšana saskaņā ar ARD rasējumu</t>
  </si>
  <si>
    <t xml:space="preserve">AD-5 durvis (0,91x2,07m) </t>
  </si>
  <si>
    <t xml:space="preserve">AD-7u durvis (1,47x2,07m) </t>
  </si>
  <si>
    <t>Palīgmateriāli(skavas,putas,silikons u.c.)</t>
  </si>
  <si>
    <t>Salokāmo durvju bloku uzstādīšana saskaņā ar ARD-3</t>
  </si>
  <si>
    <t xml:space="preserve">SD-1 durvis (14,1x2,4m) </t>
  </si>
  <si>
    <t>Virsgaismas loga VL-1 ierīkošana saskaņā ar ARD-2 norādījumiem ieskaitot palīgmateriālus un pieslēgumus</t>
  </si>
  <si>
    <t>08-L.c</t>
  </si>
  <si>
    <t>Iekšējo ailsānu apdare saskaņā ar M-8 mezglu AR-15</t>
  </si>
  <si>
    <t>Amoritizējošo dizūzijas lentu iebūve pa logu un ārduvju perimetru (iekšējās un ārējās)</t>
  </si>
  <si>
    <t xml:space="preserve">Griesti </t>
  </si>
  <si>
    <t>Iekārtie griesti, 600x600 mm, Rokfon Hygienic (m2) ieskaitot metāla karkasu, montāža</t>
  </si>
  <si>
    <t>Iekārtie griesti, 600x600 mm,OWA coustic premium, Cosmos/N (m2) ieskaitot metāla karkasu, montāža</t>
  </si>
  <si>
    <t xml:space="preserve">Knauf sistēmas iekārto griestu metāla karkasa ierīkošana </t>
  </si>
  <si>
    <t xml:space="preserve">Gipškartona špaktelēšana (špaktelējot visā plaknē), slīpēšana </t>
  </si>
  <si>
    <t>Stiklašķiedras šuvju lenta</t>
  </si>
  <si>
    <t>Uniflott 25 kg maiss</t>
  </si>
  <si>
    <t>špaktele</t>
  </si>
  <si>
    <t>Smilšpapīrs</t>
  </si>
  <si>
    <t xml:space="preserve">Sagatavotu griestu gruntēšana </t>
  </si>
  <si>
    <t>Gruntskrāsa</t>
  </si>
  <si>
    <t>Sagatavotu griestu krāsošana  2kārtās</t>
  </si>
  <si>
    <t>Sadolin Bindo krāsa</t>
  </si>
  <si>
    <t>Iekārtie griesti, 600x1250 mm, System S 9a  OWAconsult Unique (m2) ieskaitot metāla karkasu, montāža</t>
  </si>
  <si>
    <t>CEIR Griliati QR1 37.5x 37 Dublt L perimetra līsteANODĒTS ALUMINIJS ieskaitot metāla karkasu, montāža</t>
  </si>
  <si>
    <t>Iekārtie griesti,OWA caustic premium SINFONIA C, 600x600 mm, System S 15b OWAline exposed (m2) ieskaitot metāla karkasu, montāža</t>
  </si>
  <si>
    <t>Dzelzbetona konstruktīvie griesti, sijas apstrādātas ar pretputekļu pārklājumu Knauf Tiefengrunt</t>
  </si>
  <si>
    <t>Dzelzbetona konstruktīvie griesti, sijas,  apstrādātas ar pretputekļu pārklājumu Knauf Tiefengrunt, jākrāso ar RAL 7011 LATEKSA krāsu,tīkli, vent vadi krāsoti RAL 7011(tumši pelēks)</t>
  </si>
  <si>
    <t>Dzelzbetona konstruktīvie griesti jāizlīdzina ar bezsmilts apmetuma javu (ģipša) un jākrāso ar RAL 9010 LATEKSA krāsu</t>
  </si>
  <si>
    <t>Sienas</t>
  </si>
  <si>
    <t>Sienu apmetuma izveidošana ieskaitot ailsānus</t>
  </si>
  <si>
    <t>Apmetuma špaktelēšana, slīpēšana t.sk. Ailu apmales</t>
  </si>
  <si>
    <t>Tiefgrund LF  Dziļumgrunts</t>
  </si>
  <si>
    <t xml:space="preserve">Sagatavotu sienu gruntēšana </t>
  </si>
  <si>
    <t>Sagatavotu sienu krāsošana  2kārtās</t>
  </si>
  <si>
    <t>Krāsa Sadolin vai ekvivalents</t>
  </si>
  <si>
    <t>Hidroizolācija no uzziežamas membrānas Knauf Flaechendicht vai analogs</t>
  </si>
  <si>
    <t>Sienu flīzēšana</t>
  </si>
  <si>
    <t>Sienu flīzes</t>
  </si>
  <si>
    <t>Flīžu līme Atlas</t>
  </si>
  <si>
    <t>Šuvju mastika</t>
  </si>
  <si>
    <t>Betona aizsargpārklājuma uzklāšana</t>
  </si>
  <si>
    <t>S-14-fasāde</t>
  </si>
  <si>
    <t>Sastatņu uzstādīšana ,nojaukšana ieskaitot nomu(iekļaujot sastatņu aizsargsietu)</t>
  </si>
  <si>
    <t>BIK</t>
  </si>
  <si>
    <t>Fasādes  gruntēšana</t>
  </si>
  <si>
    <t xml:space="preserve">Dziļumgrunts </t>
  </si>
  <si>
    <t>Paroc Linio 10 150 mm vai ekvivalents</t>
  </si>
  <si>
    <t xml:space="preserve">Līmēšanas java </t>
  </si>
  <si>
    <t xml:space="preserve">Dībelis </t>
  </si>
  <si>
    <t>Armējošā sieta  iestrāde fasādei</t>
  </si>
  <si>
    <t xml:space="preserve">Līmēšanas un armēšanas java </t>
  </si>
  <si>
    <t>Stiklašķiedras siets fasādei</t>
  </si>
  <si>
    <t>Palīgmateriāli (līstes, palodžu profili,stiprinājumi u.c.)</t>
  </si>
  <si>
    <t>Gruntskrāsa  ( zem dekoratīvā apmetuma)</t>
  </si>
  <si>
    <t>Dekoratīvā apmetuma ierīkošana fasādei ts.k. ailsāni</t>
  </si>
  <si>
    <t>Dekoratīvais apmetums 1,5 mm-tonēts</t>
  </si>
  <si>
    <t>Fasādes-cokola  gruntēšana</t>
  </si>
  <si>
    <t>Dekoratīvā apmetuma ierīkošana fasādei-cokolam</t>
  </si>
  <si>
    <t>Margu montāža balkonam, kāpnēm 5st.</t>
  </si>
  <si>
    <t>20a</t>
  </si>
  <si>
    <t>25a</t>
  </si>
  <si>
    <t>31a</t>
  </si>
  <si>
    <t>10a</t>
  </si>
  <si>
    <t>Demontāžas darbi</t>
  </si>
  <si>
    <t>Grīdas</t>
  </si>
  <si>
    <t>Iekšējie apdares darbi</t>
  </si>
  <si>
    <t>Plaisu remonts visos stāvos saskaņā ar BK-03</t>
  </si>
  <si>
    <t>Plaisu remonts visos stāvos-
1.Izkalt sienās padziļinājumus 30 mm dziļumā;
2.d=12 mm solis 500 ieurbt sienā 100 mm dziļumā; pēc montāžas aizpildīt ar plastisku polimērjavu;
3. Plaisu iztīrīt un aizpildīt ar polimērcementa plastisku remontjavu zem spiediena</t>
  </si>
  <si>
    <t>Sienu apmešana ,aptinot ar Rabica sietu</t>
  </si>
  <si>
    <t>Cinkots apmetuma siets</t>
  </si>
  <si>
    <t>Esošo koka kopņu apstrāde un remonts</t>
  </si>
  <si>
    <t>1a</t>
  </si>
  <si>
    <t>Kopņu tīrīšana un apstrāde ar antiseptiķi un antipirēniem</t>
  </si>
  <si>
    <t>Tērauda detaļu tīrīšana apstrāde</t>
  </si>
  <si>
    <t>Esošo mezglu pārbaude, nospriegošana un remonts</t>
  </si>
  <si>
    <t>Gaismeklis LED 39W, 1170x60mm, 3600lm, piekarami griestos H= &gt;2.5m, IP 20, 3000K, kalpošanas laiks &gt;50 000H, garantija 5gadi, L80B10, efektivitāte &gt;90lm/W, CRI&gt;80</t>
  </si>
  <si>
    <t>Gaismeklis LED 55W, 637x637mm, 6300lm, z/a, antibakteriāls, IP 44, 3000K, kalpošanas laiks &gt;50 000H, garantija 5gadi, L80B10, efektivitāte &gt;90lm/W, CRI&gt;80</t>
  </si>
  <si>
    <t>CR446B 1xLED88/840 60 W</t>
  </si>
  <si>
    <t>Kontaktligzdu  grīdas kārba 8-v 72x276x199mm OptiLine 45 ar 6gab Kontaktligzdām  ar zem. 45x45mm, bērnu aiz. balta Altira</t>
  </si>
  <si>
    <t>Ugunsdrošas skavas kabeļa stiprināšanai pie sienas E90</t>
  </si>
  <si>
    <t>Esošās zibensaizsardzības sistēmas demontāža-montāža</t>
  </si>
  <si>
    <t>Pārsprieguma noved.  (I + II klase)</t>
  </si>
  <si>
    <t xml:space="preserve">iPRF1  </t>
  </si>
  <si>
    <t>Pārsprieguma noved.  II klase</t>
  </si>
  <si>
    <t xml:space="preserve">iPF  / iPF8 </t>
  </si>
  <si>
    <t>Ugunsdzēsības stenda ar  ugunsdzēšamajiem   aparātiem  uzstādīšana</t>
  </si>
  <si>
    <t>Hidrauliskā celtņa uzstādīšana, noma</t>
  </si>
  <si>
    <t xml:space="preserve">L-6u (1,36x1,99m) </t>
  </si>
  <si>
    <t>Iekšējo koka palodžu uzstādīšana saskaņā ar ARD-5 specifikāciju</t>
  </si>
  <si>
    <t xml:space="preserve">D-5 durvis (1,0x2,07m) </t>
  </si>
  <si>
    <t>Durvju bloku(ugunsdrošu) uzstādīšana saskaņā ar ARD-3</t>
  </si>
  <si>
    <t xml:space="preserve">D-1u durvis (1,5x2,07m) </t>
  </si>
  <si>
    <t xml:space="preserve">D-3u durvis (0,77x2,07m) </t>
  </si>
  <si>
    <t xml:space="preserve">D-5u durvis (1,0x2,07m) </t>
  </si>
  <si>
    <t xml:space="preserve">D-11u* durvis (3,09x2,07m) </t>
  </si>
  <si>
    <t xml:space="preserve">D-14u durvis (3,07x3,52m) </t>
  </si>
  <si>
    <t xml:space="preserve">AD-1u durvis (3,07x3,16m) </t>
  </si>
  <si>
    <t xml:space="preserve">AD-2u durvis (1,57x2,07m) </t>
  </si>
  <si>
    <t>Paroc izolācija 150mm uz līmjavas (ugunsdrošajām joslām atbilstoši AR-14)</t>
  </si>
  <si>
    <t>cokols (uz esošā siltinājuma)</t>
  </si>
  <si>
    <t>Diagonālā invalīda pacēlāja uzstādīšana 5. stāvā kāpnēs</t>
  </si>
  <si>
    <t>Kāpnes un pandusa uzstādīšana no celtniecības sastatnēm 2. kārtas būvniecības laikā</t>
  </si>
  <si>
    <t>Autotransporta riteņu mazgāšanas vietas izbūve</t>
  </si>
  <si>
    <t>Sagatavošanas darbi, būvlaukuma uzturēšana</t>
  </si>
  <si>
    <t>Pārsegums</t>
  </si>
  <si>
    <t>Jumts</t>
  </si>
  <si>
    <t>Kāpnes un lievenis</t>
  </si>
  <si>
    <t>Ailu aizpildījuma elementi</t>
  </si>
  <si>
    <t>Fasāde</t>
  </si>
  <si>
    <t>Dažādi darbi</t>
  </si>
  <si>
    <t>Esošo pakāpienu attīrīšana, gruntēšana.  Remonts ar polimērjavu aptuveni 50 pakāpieniem.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</si>
</sst>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0.0"/>
  </numFmts>
  <fonts count="53"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</font>
    <font>
      <sz val="10"/>
      <name val="Arial Narrow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mbria"/>
      <family val="2"/>
      <charset val="204"/>
      <scheme val="major"/>
    </font>
    <font>
      <b/>
      <i/>
      <sz val="10"/>
      <color indexed="8"/>
      <name val="Arial"/>
      <family val="2"/>
      <charset val="186"/>
    </font>
    <font>
      <sz val="12"/>
      <color indexed="8"/>
      <name val="Arial Narrow"/>
      <family val="2"/>
      <charset val="186"/>
    </font>
    <font>
      <sz val="12"/>
      <name val="BaltCenturyOldStyl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mbria"/>
      <family val="2"/>
      <charset val="204"/>
      <scheme val="major"/>
    </font>
    <font>
      <sz val="10"/>
      <name val="Cambria"/>
      <family val="2"/>
      <charset val="204"/>
      <scheme val="major"/>
    </font>
    <font>
      <b/>
      <sz val="10"/>
      <name val="Cambria"/>
      <family val="2"/>
      <charset val="204"/>
      <scheme val="major"/>
    </font>
    <font>
      <sz val="11"/>
      <color rgb="FF000000"/>
      <name val="Calibri Light"/>
      <family val="2"/>
      <charset val="204"/>
    </font>
    <font>
      <sz val="11"/>
      <color indexed="8"/>
      <name val="Calibri"/>
      <family val="2"/>
      <charset val="186"/>
    </font>
    <font>
      <b/>
      <i/>
      <u/>
      <sz val="12"/>
      <name val="Arial"/>
      <family val="2"/>
      <charset val="186"/>
    </font>
    <font>
      <b/>
      <i/>
      <u/>
      <sz val="10"/>
      <name val="Arial"/>
      <family val="2"/>
      <charset val="186"/>
    </font>
    <font>
      <sz val="10"/>
      <color indexed="8"/>
      <name val="Arial Narrow"/>
      <family val="2"/>
      <charset val="186"/>
    </font>
    <font>
      <sz val="12"/>
      <name val="Arial Narrow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62">
    <xf numFmtId="0" fontId="0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ill="0" applyBorder="0" applyAlignment="0" applyProtection="0"/>
    <xf numFmtId="165" fontId="14" fillId="0" borderId="0">
      <protection locked="0"/>
    </xf>
    <xf numFmtId="166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30" fillId="0" borderId="0"/>
    <xf numFmtId="49" fontId="9" fillId="0" borderId="0">
      <alignment vertical="center"/>
    </xf>
    <xf numFmtId="0" fontId="3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2" fillId="0" borderId="0"/>
    <xf numFmtId="0" fontId="2" fillId="0" borderId="0"/>
    <xf numFmtId="0" fontId="9" fillId="0" borderId="0" applyFill="0" applyProtection="0"/>
    <xf numFmtId="0" fontId="9" fillId="0" borderId="0"/>
    <xf numFmtId="0" fontId="48" fillId="0" borderId="0"/>
    <xf numFmtId="0" fontId="9" fillId="0" borderId="0"/>
    <xf numFmtId="0" fontId="2" fillId="0" borderId="0"/>
  </cellStyleXfs>
  <cellXfs count="447">
    <xf numFmtId="0" fontId="0" fillId="0" borderId="0" xfId="0"/>
    <xf numFmtId="0" fontId="11" fillId="0" borderId="0" xfId="0" applyFont="1" applyAlignment="1">
      <alignment horizontal="right" vertical="top" wrapText="1"/>
    </xf>
    <xf numFmtId="0" fontId="11" fillId="0" borderId="0" xfId="0" applyFont="1"/>
    <xf numFmtId="0" fontId="9" fillId="0" borderId="0" xfId="27" applyFont="1"/>
    <xf numFmtId="0" fontId="11" fillId="0" borderId="0" xfId="27" applyFont="1" applyAlignment="1">
      <alignment horizontal="right"/>
    </xf>
    <xf numFmtId="0" fontId="20" fillId="0" borderId="0" xfId="36" applyFont="1"/>
    <xf numFmtId="0" fontId="20" fillId="0" borderId="0" xfId="36" applyFont="1" applyAlignment="1">
      <alignment horizontal="right" vertical="center"/>
    </xf>
    <xf numFmtId="0" fontId="20" fillId="0" borderId="0" xfId="36" applyFont="1" applyAlignment="1">
      <alignment vertical="center"/>
    </xf>
    <xf numFmtId="0" fontId="20" fillId="4" borderId="0" xfId="36" applyFont="1" applyFill="1" applyAlignment="1">
      <alignment horizontal="right" vertical="center"/>
    </xf>
    <xf numFmtId="0" fontId="21" fillId="0" borderId="0" xfId="36" applyFont="1"/>
    <xf numFmtId="0" fontId="19" fillId="0" borderId="0" xfId="36" applyFont="1"/>
    <xf numFmtId="0" fontId="20" fillId="4" borderId="0" xfId="36" applyFont="1" applyFill="1" applyAlignment="1">
      <alignment vertical="center"/>
    </xf>
    <xf numFmtId="2" fontId="19" fillId="3" borderId="8" xfId="36" applyNumberFormat="1" applyFont="1" applyFill="1" applyBorder="1" applyAlignment="1">
      <alignment horizontal="center" vertical="center"/>
    </xf>
    <xf numFmtId="0" fontId="21" fillId="0" borderId="2" xfId="36" applyFont="1" applyBorder="1" applyAlignment="1">
      <alignment horizontal="center" vertical="center"/>
    </xf>
    <xf numFmtId="0" fontId="19" fillId="0" borderId="0" xfId="36" applyFont="1" applyAlignment="1">
      <alignment vertical="top"/>
    </xf>
    <xf numFmtId="0" fontId="19" fillId="0" borderId="0" xfId="36" applyFont="1" applyAlignment="1">
      <alignment vertical="center" wrapText="1"/>
    </xf>
    <xf numFmtId="0" fontId="22" fillId="0" borderId="0" xfId="36" applyFont="1" applyAlignment="1">
      <alignment vertical="center"/>
    </xf>
    <xf numFmtId="0" fontId="20" fillId="3" borderId="0" xfId="36" applyFont="1" applyFill="1"/>
    <xf numFmtId="0" fontId="12" fillId="0" borderId="2" xfId="36" applyFont="1" applyFill="1" applyBorder="1" applyAlignment="1">
      <alignment horizontal="right" vertical="center" wrapText="1"/>
    </xf>
    <xf numFmtId="0" fontId="12" fillId="0" borderId="2" xfId="36" applyFont="1" applyFill="1" applyBorder="1" applyAlignment="1">
      <alignment vertical="center" wrapText="1"/>
    </xf>
    <xf numFmtId="164" fontId="12" fillId="0" borderId="2" xfId="36" applyNumberFormat="1" applyFont="1" applyFill="1" applyBorder="1" applyAlignment="1">
      <alignment horizontal="right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4" xfId="36" applyNumberFormat="1" applyFont="1" applyBorder="1" applyAlignment="1">
      <alignment horizontal="center" vertical="center"/>
    </xf>
    <xf numFmtId="2" fontId="19" fillId="0" borderId="10" xfId="36" applyNumberFormat="1" applyFont="1" applyBorder="1" applyAlignment="1">
      <alignment horizontal="center" vertical="center"/>
    </xf>
    <xf numFmtId="0" fontId="0" fillId="0" borderId="0" xfId="0" applyFont="1"/>
    <xf numFmtId="0" fontId="17" fillId="0" borderId="0" xfId="12" applyFont="1" applyFill="1" applyBorder="1" applyAlignment="1">
      <alignment horizontal="left" vertical="center" wrapText="1"/>
    </xf>
    <xf numFmtId="0" fontId="0" fillId="0" borderId="0" xfId="12" applyFont="1" applyFill="1" applyBorder="1" applyAlignment="1">
      <alignment vertical="center"/>
    </xf>
    <xf numFmtId="0" fontId="19" fillId="3" borderId="7" xfId="36" applyFont="1" applyFill="1" applyBorder="1" applyAlignment="1">
      <alignment horizontal="center" vertical="center"/>
    </xf>
    <xf numFmtId="0" fontId="19" fillId="3" borderId="8" xfId="36" applyFont="1" applyFill="1" applyBorder="1" applyAlignment="1">
      <alignment horizontal="center" vertical="center"/>
    </xf>
    <xf numFmtId="0" fontId="18" fillId="3" borderId="8" xfId="34" applyFont="1" applyFill="1" applyBorder="1" applyAlignment="1" applyProtection="1">
      <alignment horizontal="left" vertical="center" wrapText="1" indent="1"/>
      <protection locked="0"/>
    </xf>
    <xf numFmtId="0" fontId="18" fillId="3" borderId="8" xfId="34" applyFont="1" applyFill="1" applyBorder="1" applyAlignment="1" applyProtection="1">
      <alignment horizontal="center" vertical="center"/>
      <protection locked="0"/>
    </xf>
    <xf numFmtId="2" fontId="19" fillId="3" borderId="9" xfId="36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4" fontId="20" fillId="0" borderId="0" xfId="36" applyNumberFormat="1" applyFont="1"/>
    <xf numFmtId="0" fontId="21" fillId="0" borderId="0" xfId="36" applyFont="1" applyAlignment="1"/>
    <xf numFmtId="0" fontId="19" fillId="3" borderId="0" xfId="36" applyFont="1" applyFill="1" applyAlignment="1">
      <alignment vertical="top"/>
    </xf>
    <xf numFmtId="0" fontId="25" fillId="0" borderId="0" xfId="0" applyFont="1" applyAlignment="1">
      <alignment horizontal="right" vertical="top" wrapText="1"/>
    </xf>
    <xf numFmtId="0" fontId="26" fillId="0" borderId="0" xfId="27" applyFont="1"/>
    <xf numFmtId="0" fontId="25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1" fillId="0" borderId="0" xfId="36" applyFont="1" applyAlignment="1">
      <alignment horizontal="right"/>
    </xf>
    <xf numFmtId="0" fontId="11" fillId="0" borderId="0" xfId="0" applyFont="1" applyAlignment="1">
      <alignment horizontal="left" vertical="top" wrapText="1"/>
    </xf>
    <xf numFmtId="0" fontId="21" fillId="0" borderId="0" xfId="36" applyFont="1" applyAlignment="1">
      <alignment horizontal="right"/>
    </xf>
    <xf numFmtId="0" fontId="19" fillId="0" borderId="15" xfId="42" applyFont="1" applyBorder="1" applyAlignment="1">
      <alignment horizontal="center" vertical="center"/>
    </xf>
    <xf numFmtId="0" fontId="19" fillId="3" borderId="16" xfId="42" applyFont="1" applyFill="1" applyBorder="1" applyAlignment="1">
      <alignment horizontal="center" vertical="center"/>
    </xf>
    <xf numFmtId="0" fontId="10" fillId="2" borderId="16" xfId="33" applyFont="1" applyFill="1" applyBorder="1" applyAlignment="1" applyProtection="1">
      <alignment vertical="center" wrapText="1"/>
      <protection locked="0"/>
    </xf>
    <xf numFmtId="0" fontId="18" fillId="0" borderId="16" xfId="34" applyFont="1" applyBorder="1" applyAlignment="1" applyProtection="1">
      <alignment horizontal="center" vertical="center"/>
      <protection locked="0"/>
    </xf>
    <xf numFmtId="0" fontId="18" fillId="3" borderId="16" xfId="34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vertical="center" wrapText="1"/>
    </xf>
    <xf numFmtId="1" fontId="27" fillId="0" borderId="18" xfId="44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18" xfId="44" applyNumberFormat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 wrapText="1"/>
    </xf>
    <xf numFmtId="1" fontId="18" fillId="0" borderId="18" xfId="4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18" fillId="0" borderId="18" xfId="0" applyFont="1" applyFill="1" applyBorder="1" applyAlignment="1"/>
    <xf numFmtId="0" fontId="18" fillId="0" borderId="18" xfId="0" applyFont="1" applyFill="1" applyBorder="1"/>
    <xf numFmtId="0" fontId="28" fillId="0" borderId="18" xfId="0" applyFont="1" applyFill="1" applyBorder="1" applyAlignment="1">
      <alignment horizontal="center" vertical="center"/>
    </xf>
    <xf numFmtId="0" fontId="18" fillId="0" borderId="18" xfId="45" applyNumberFormat="1" applyFont="1" applyFill="1" applyBorder="1" applyAlignment="1">
      <alignment vertical="center" wrapText="1"/>
    </xf>
    <xf numFmtId="0" fontId="18" fillId="0" borderId="18" xfId="45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9" fillId="0" borderId="16" xfId="34" applyFont="1" applyBorder="1" applyAlignment="1" applyProtection="1">
      <alignment horizontal="center" vertical="center"/>
      <protection locked="0"/>
    </xf>
    <xf numFmtId="0" fontId="9" fillId="3" borderId="16" xfId="34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7" fillId="3" borderId="18" xfId="45" applyNumberFormat="1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0" fontId="20" fillId="0" borderId="18" xfId="46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8" xfId="44" applyNumberFormat="1" applyFont="1" applyFill="1" applyBorder="1" applyAlignment="1">
      <alignment horizontal="left" vertical="center" wrapText="1"/>
    </xf>
    <xf numFmtId="0" fontId="20" fillId="0" borderId="18" xfId="44" applyFont="1" applyFill="1" applyBorder="1" applyAlignment="1">
      <alignment horizontal="center" vertical="center" wrapText="1"/>
    </xf>
    <xf numFmtId="1" fontId="9" fillId="0" borderId="18" xfId="44" applyNumberFormat="1" applyFont="1" applyFill="1" applyBorder="1" applyAlignment="1">
      <alignment horizontal="center" vertical="center"/>
    </xf>
    <xf numFmtId="1" fontId="20" fillId="0" borderId="18" xfId="44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/>
    <xf numFmtId="0" fontId="9" fillId="0" borderId="18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8" xfId="45" applyNumberFormat="1" applyFont="1" applyFill="1" applyBorder="1" applyAlignment="1">
      <alignment vertical="center" wrapText="1"/>
    </xf>
    <xf numFmtId="0" fontId="9" fillId="0" borderId="18" xfId="45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/>
    <xf numFmtId="0" fontId="29" fillId="0" borderId="18" xfId="0" applyFont="1" applyFill="1" applyBorder="1" applyAlignment="1"/>
    <xf numFmtId="0" fontId="19" fillId="0" borderId="19" xfId="42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10" fillId="2" borderId="4" xfId="33" applyFont="1" applyFill="1" applyBorder="1" applyAlignment="1" applyProtection="1">
      <alignment vertical="center" wrapText="1"/>
      <protection locked="0"/>
    </xf>
    <xf numFmtId="0" fontId="18" fillId="0" borderId="4" xfId="34" applyFont="1" applyBorder="1" applyAlignment="1" applyProtection="1">
      <alignment horizontal="center" vertical="center"/>
      <protection locked="0"/>
    </xf>
    <xf numFmtId="0" fontId="18" fillId="3" borderId="4" xfId="34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5" xfId="19" applyFont="1" applyFill="1" applyBorder="1" applyAlignment="1">
      <alignment horizontal="left" vertical="center" wrapText="1"/>
    </xf>
    <xf numFmtId="0" fontId="9" fillId="0" borderId="5" xfId="19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2" fontId="18" fillId="3" borderId="5" xfId="47" applyNumberFormat="1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18" fillId="3" borderId="5" xfId="47" applyFont="1" applyFill="1" applyBorder="1" applyAlignment="1">
      <alignment horizontal="center"/>
    </xf>
    <xf numFmtId="2" fontId="18" fillId="3" borderId="5" xfId="47" applyNumberFormat="1" applyFont="1" applyFill="1" applyBorder="1" applyAlignment="1">
      <alignment horizontal="center" vertical="center"/>
    </xf>
    <xf numFmtId="0" fontId="18" fillId="3" borderId="5" xfId="47" applyFont="1" applyFill="1" applyBorder="1" applyAlignment="1">
      <alignment horizontal="center" wrapText="1"/>
    </xf>
    <xf numFmtId="2" fontId="18" fillId="3" borderId="5" xfId="47" applyNumberFormat="1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/>
    </xf>
    <xf numFmtId="0" fontId="18" fillId="0" borderId="5" xfId="0" applyFont="1" applyFill="1" applyBorder="1"/>
    <xf numFmtId="0" fontId="18" fillId="3" borderId="5" xfId="4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19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18" fillId="3" borderId="5" xfId="47" applyFont="1" applyFill="1" applyBorder="1" applyAlignment="1">
      <alignment horizontal="left" vertical="center" wrapText="1"/>
    </xf>
    <xf numFmtId="1" fontId="31" fillId="3" borderId="5" xfId="47" applyNumberFormat="1" applyFont="1" applyFill="1" applyBorder="1" applyAlignment="1">
      <alignment horizontal="center"/>
    </xf>
    <xf numFmtId="1" fontId="31" fillId="3" borderId="5" xfId="0" applyNumberFormat="1" applyFont="1" applyFill="1" applyBorder="1" applyAlignment="1">
      <alignment horizontal="center" vertical="center" wrapText="1"/>
    </xf>
    <xf numFmtId="2" fontId="9" fillId="5" borderId="5" xfId="47" applyNumberFormat="1" applyFont="1" applyFill="1" applyBorder="1" applyAlignment="1">
      <alignment vertical="center" wrapText="1"/>
    </xf>
    <xf numFmtId="2" fontId="32" fillId="0" borderId="5" xfId="47" applyNumberFormat="1" applyFont="1" applyFill="1" applyBorder="1" applyAlignment="1">
      <alignment vertical="center" wrapText="1"/>
    </xf>
    <xf numFmtId="2" fontId="33" fillId="0" borderId="5" xfId="47" applyNumberFormat="1" applyFont="1" applyFill="1" applyBorder="1" applyAlignment="1">
      <alignment vertical="center" wrapText="1"/>
    </xf>
    <xf numFmtId="1" fontId="31" fillId="0" borderId="5" xfId="0" applyNumberFormat="1" applyFont="1" applyFill="1" applyBorder="1" applyAlignment="1">
      <alignment horizontal="center" vertical="center" wrapText="1"/>
    </xf>
    <xf numFmtId="2" fontId="18" fillId="0" borderId="5" xfId="47" applyNumberFormat="1" applyFont="1" applyFill="1" applyBorder="1" applyAlignment="1">
      <alignment vertical="center" wrapText="1"/>
    </xf>
    <xf numFmtId="0" fontId="18" fillId="0" borderId="5" xfId="47" applyFont="1" applyFill="1" applyBorder="1" applyAlignment="1">
      <alignment horizontal="center"/>
    </xf>
    <xf numFmtId="1" fontId="31" fillId="0" borderId="5" xfId="47" applyNumberFormat="1" applyFont="1" applyFill="1" applyBorder="1" applyAlignment="1">
      <alignment horizontal="center"/>
    </xf>
    <xf numFmtId="0" fontId="18" fillId="0" borderId="5" xfId="47" applyFont="1" applyFill="1" applyBorder="1" applyAlignment="1">
      <alignment horizontal="left" vertical="center" wrapText="1"/>
    </xf>
    <xf numFmtId="2" fontId="18" fillId="0" borderId="5" xfId="47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18" fillId="0" borderId="5" xfId="47" applyFont="1" applyFill="1" applyBorder="1" applyAlignment="1">
      <alignment horizontal="center" vertical="center" wrapText="1"/>
    </xf>
    <xf numFmtId="1" fontId="31" fillId="0" borderId="5" xfId="47" applyNumberFormat="1" applyFont="1" applyFill="1" applyBorder="1" applyAlignment="1">
      <alignment horizontal="center" vertical="center"/>
    </xf>
    <xf numFmtId="0" fontId="18" fillId="0" borderId="5" xfId="47" applyFont="1" applyFill="1" applyBorder="1" applyAlignment="1">
      <alignment horizontal="center" wrapText="1"/>
    </xf>
    <xf numFmtId="0" fontId="18" fillId="0" borderId="5" xfId="4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2" fontId="18" fillId="0" borderId="5" xfId="47" applyNumberFormat="1" applyFont="1" applyFill="1" applyBorder="1" applyAlignment="1">
      <alignment horizontal="center" vertical="center"/>
    </xf>
    <xf numFmtId="9" fontId="18" fillId="3" borderId="5" xfId="47" applyNumberFormat="1" applyFont="1" applyFill="1" applyBorder="1" applyAlignment="1">
      <alignment horizontal="center" vertical="center" wrapText="1"/>
    </xf>
    <xf numFmtId="2" fontId="31" fillId="0" borderId="5" xfId="47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7" fillId="5" borderId="18" xfId="48" applyFont="1" applyFill="1" applyBorder="1" applyAlignment="1">
      <alignment horizontal="left" vertical="top" wrapText="1"/>
    </xf>
    <xf numFmtId="0" fontId="17" fillId="0" borderId="18" xfId="20" applyFont="1" applyBorder="1" applyAlignment="1"/>
    <xf numFmtId="0" fontId="9" fillId="5" borderId="17" xfId="0" applyFont="1" applyFill="1" applyBorder="1" applyAlignment="1">
      <alignment horizontal="center" vertical="center"/>
    </xf>
    <xf numFmtId="49" fontId="9" fillId="5" borderId="18" xfId="47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1" fontId="23" fillId="0" borderId="17" xfId="47" applyNumberFormat="1" applyFont="1" applyFill="1" applyBorder="1" applyAlignment="1">
      <alignment horizontal="center" vertical="center"/>
    </xf>
    <xf numFmtId="2" fontId="18" fillId="0" borderId="18" xfId="47" applyNumberFormat="1" applyFont="1" applyFill="1" applyBorder="1" applyAlignment="1">
      <alignment vertical="center" wrapText="1"/>
    </xf>
    <xf numFmtId="2" fontId="18" fillId="0" borderId="18" xfId="47" applyNumberFormat="1" applyFont="1" applyFill="1" applyBorder="1" applyAlignment="1">
      <alignment horizontal="center" vertical="center" wrapText="1"/>
    </xf>
    <xf numFmtId="2" fontId="31" fillId="0" borderId="18" xfId="47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" fontId="31" fillId="0" borderId="17" xfId="47" applyNumberFormat="1" applyFont="1" applyFill="1" applyBorder="1" applyAlignment="1">
      <alignment horizontal="center" vertical="center"/>
    </xf>
    <xf numFmtId="2" fontId="31" fillId="0" borderId="18" xfId="47" applyNumberFormat="1" applyFont="1" applyFill="1" applyBorder="1" applyAlignment="1">
      <alignment vertical="center" wrapText="1"/>
    </xf>
    <xf numFmtId="2" fontId="31" fillId="0" borderId="18" xfId="47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2" fontId="18" fillId="0" borderId="18" xfId="47" applyNumberFormat="1" applyFont="1" applyFill="1" applyBorder="1" applyAlignment="1" applyProtection="1">
      <alignment horizontal="center" vertical="center"/>
      <protection locked="0"/>
    </xf>
    <xf numFmtId="2" fontId="18" fillId="0" borderId="18" xfId="47" applyNumberFormat="1" applyFont="1" applyFill="1" applyBorder="1" applyAlignment="1">
      <alignment vertical="center"/>
    </xf>
    <xf numFmtId="2" fontId="32" fillId="0" borderId="18" xfId="47" applyNumberFormat="1" applyFont="1" applyFill="1" applyBorder="1" applyAlignment="1">
      <alignment vertical="center" wrapText="1"/>
    </xf>
    <xf numFmtId="2" fontId="33" fillId="0" borderId="18" xfId="47" applyNumberFormat="1" applyFont="1" applyFill="1" applyBorder="1" applyAlignment="1">
      <alignment vertical="center" wrapText="1"/>
    </xf>
    <xf numFmtId="2" fontId="18" fillId="3" borderId="18" xfId="47" applyNumberFormat="1" applyFont="1" applyFill="1" applyBorder="1" applyAlignment="1">
      <alignment horizontal="center" vertical="center" wrapText="1"/>
    </xf>
    <xf numFmtId="1" fontId="18" fillId="3" borderId="18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34" fillId="0" borderId="18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49" fontId="35" fillId="0" borderId="1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9" fillId="0" borderId="18" xfId="19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left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2" fontId="9" fillId="0" borderId="18" xfId="49" applyNumberFormat="1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horizontal="left" vertical="center" wrapText="1"/>
    </xf>
    <xf numFmtId="0" fontId="18" fillId="8" borderId="18" xfId="0" applyNumberFormat="1" applyFont="1" applyFill="1" applyBorder="1" applyAlignment="1">
      <alignment horizontal="left" vertical="center" wrapText="1"/>
    </xf>
    <xf numFmtId="0" fontId="18" fillId="8" borderId="18" xfId="0" applyNumberFormat="1" applyFont="1" applyFill="1" applyBorder="1" applyAlignment="1">
      <alignment horizontal="center" vertical="center" wrapText="1"/>
    </xf>
    <xf numFmtId="0" fontId="39" fillId="8" borderId="18" xfId="0" applyNumberFormat="1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left" vertical="center" wrapText="1"/>
    </xf>
    <xf numFmtId="0" fontId="38" fillId="9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41" fillId="8" borderId="18" xfId="0" applyFont="1" applyFill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left" vertical="center" wrapText="1"/>
    </xf>
    <xf numFmtId="0" fontId="38" fillId="8" borderId="18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left" vertical="center" wrapText="1"/>
    </xf>
    <xf numFmtId="0" fontId="18" fillId="9" borderId="18" xfId="0" applyNumberFormat="1" applyFont="1" applyFill="1" applyBorder="1" applyAlignment="1">
      <alignment horizontal="center" vertical="center" wrapText="1"/>
    </xf>
    <xf numFmtId="0" fontId="38" fillId="8" borderId="18" xfId="0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38" fillId="8" borderId="18" xfId="0" applyFont="1" applyFill="1" applyBorder="1"/>
    <xf numFmtId="0" fontId="38" fillId="9" borderId="18" xfId="0" applyFont="1" applyFill="1" applyBorder="1"/>
    <xf numFmtId="0" fontId="38" fillId="9" borderId="18" xfId="0" applyNumberFormat="1" applyFont="1" applyFill="1" applyBorder="1" applyAlignment="1">
      <alignment horizontal="center" vertical="center"/>
    </xf>
    <xf numFmtId="49" fontId="18" fillId="9" borderId="18" xfId="0" applyNumberFormat="1" applyFont="1" applyFill="1" applyBorder="1" applyAlignment="1">
      <alignment horizontal="left" vertical="top"/>
    </xf>
    <xf numFmtId="0" fontId="38" fillId="10" borderId="18" xfId="0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 vertical="center" wrapText="1"/>
    </xf>
    <xf numFmtId="0" fontId="24" fillId="0" borderId="18" xfId="0" applyFont="1" applyFill="1" applyBorder="1"/>
    <xf numFmtId="0" fontId="19" fillId="0" borderId="17" xfId="50" applyFont="1" applyBorder="1"/>
    <xf numFmtId="0" fontId="19" fillId="0" borderId="18" xfId="50" applyFont="1" applyBorder="1"/>
    <xf numFmtId="0" fontId="19" fillId="0" borderId="17" xfId="50" applyFont="1" applyBorder="1" applyAlignment="1">
      <alignment horizontal="center"/>
    </xf>
    <xf numFmtId="0" fontId="38" fillId="8" borderId="18" xfId="51" applyFont="1" applyFill="1" applyBorder="1" applyAlignment="1">
      <alignment horizontal="left" vertical="center" wrapText="1"/>
    </xf>
    <xf numFmtId="0" fontId="18" fillId="8" borderId="18" xfId="51" applyFont="1" applyFill="1" applyBorder="1" applyAlignment="1">
      <alignment horizontal="center" vertical="center" wrapText="1"/>
    </xf>
    <xf numFmtId="0" fontId="38" fillId="8" borderId="18" xfId="0" applyNumberFormat="1" applyFont="1" applyFill="1" applyBorder="1" applyAlignment="1">
      <alignment horizontal="center" vertical="center"/>
    </xf>
    <xf numFmtId="0" fontId="18" fillId="8" borderId="18" xfId="51" applyFont="1" applyFill="1" applyBorder="1" applyAlignment="1">
      <alignment vertical="center" wrapText="1"/>
    </xf>
    <xf numFmtId="0" fontId="18" fillId="8" borderId="18" xfId="51" applyFont="1" applyFill="1" applyBorder="1" applyAlignment="1">
      <alignment horizontal="center" vertical="center"/>
    </xf>
    <xf numFmtId="0" fontId="19" fillId="0" borderId="15" xfId="50" applyFont="1" applyBorder="1" applyAlignment="1">
      <alignment horizontal="center" vertical="center"/>
    </xf>
    <xf numFmtId="0" fontId="17" fillId="0" borderId="18" xfId="52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wrapText="1"/>
    </xf>
    <xf numFmtId="0" fontId="20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center"/>
    </xf>
    <xf numFmtId="0" fontId="19" fillId="0" borderId="16" xfId="50" applyFont="1" applyBorder="1" applyAlignment="1">
      <alignment horizontal="center" vertical="center"/>
    </xf>
    <xf numFmtId="2" fontId="19" fillId="0" borderId="16" xfId="5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17" fillId="0" borderId="18" xfId="20" applyFont="1" applyBorder="1" applyAlignment="1">
      <alignment wrapText="1"/>
    </xf>
    <xf numFmtId="0" fontId="44" fillId="0" borderId="18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8" xfId="49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49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18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/>
    </xf>
    <xf numFmtId="0" fontId="17" fillId="0" borderId="18" xfId="0" applyFont="1" applyBorder="1"/>
    <xf numFmtId="0" fontId="34" fillId="0" borderId="18" xfId="0" applyFont="1" applyBorder="1" applyAlignment="1">
      <alignment vertical="center" wrapText="1"/>
    </xf>
    <xf numFmtId="0" fontId="34" fillId="11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20" applyFont="1" applyBorder="1" applyAlignment="1">
      <alignment horizontal="center"/>
    </xf>
    <xf numFmtId="0" fontId="47" fillId="0" borderId="18" xfId="0" applyFont="1" applyBorder="1" applyAlignment="1">
      <alignment horizontal="left" wrapText="1"/>
    </xf>
    <xf numFmtId="0" fontId="47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horizontal="center"/>
    </xf>
    <xf numFmtId="0" fontId="27" fillId="0" borderId="18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34" fillId="0" borderId="18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31" fillId="0" borderId="18" xfId="47" applyFont="1" applyFill="1" applyBorder="1" applyAlignment="1">
      <alignment horizontal="center" wrapText="1"/>
    </xf>
    <xf numFmtId="2" fontId="18" fillId="0" borderId="18" xfId="53" applyNumberFormat="1" applyFont="1" applyFill="1" applyBorder="1" applyAlignment="1">
      <alignment horizontal="center" vertical="center" wrapText="1"/>
    </xf>
    <xf numFmtId="0" fontId="18" fillId="0" borderId="18" xfId="53" applyFont="1" applyFill="1" applyBorder="1" applyAlignment="1">
      <alignment horizontal="center" vertical="center"/>
    </xf>
    <xf numFmtId="0" fontId="18" fillId="0" borderId="18" xfId="47" applyFont="1" applyFill="1" applyBorder="1" applyAlignment="1">
      <alignment horizontal="center" wrapText="1"/>
    </xf>
    <xf numFmtId="1" fontId="18" fillId="0" borderId="18" xfId="47" applyNumberFormat="1" applyFont="1" applyFill="1" applyBorder="1" applyAlignment="1">
      <alignment horizontal="center"/>
    </xf>
    <xf numFmtId="0" fontId="9" fillId="0" borderId="18" xfId="53" applyFont="1" applyFill="1" applyBorder="1" applyAlignment="1">
      <alignment horizontal="left" vertical="center" wrapText="1"/>
    </xf>
    <xf numFmtId="0" fontId="9" fillId="0" borderId="18" xfId="47" applyFont="1" applyFill="1" applyBorder="1" applyAlignment="1">
      <alignment horizontal="center"/>
    </xf>
    <xf numFmtId="0" fontId="23" fillId="0" borderId="18" xfId="53" applyFont="1" applyFill="1" applyBorder="1" applyAlignment="1">
      <alignment horizontal="center" vertical="center"/>
    </xf>
    <xf numFmtId="2" fontId="9" fillId="0" borderId="18" xfId="47" applyNumberFormat="1" applyFont="1" applyFill="1" applyBorder="1" applyAlignment="1">
      <alignment vertical="center" wrapText="1"/>
    </xf>
    <xf numFmtId="0" fontId="9" fillId="0" borderId="18" xfId="47" applyFont="1" applyFill="1" applyBorder="1" applyAlignment="1">
      <alignment horizontal="center" vertical="center"/>
    </xf>
    <xf numFmtId="0" fontId="23" fillId="0" borderId="18" xfId="47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2" fontId="18" fillId="3" borderId="18" xfId="47" applyNumberFormat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2" fontId="18" fillId="3" borderId="18" xfId="47" applyNumberFormat="1" applyFont="1" applyFill="1" applyBorder="1" applyAlignment="1">
      <alignment vertical="center" wrapText="1"/>
    </xf>
    <xf numFmtId="9" fontId="18" fillId="3" borderId="18" xfId="47" applyNumberFormat="1" applyFont="1" applyFill="1" applyBorder="1" applyAlignment="1">
      <alignment horizontal="center" vertical="center" wrapText="1"/>
    </xf>
    <xf numFmtId="1" fontId="31" fillId="3" borderId="18" xfId="0" applyNumberFormat="1" applyFont="1" applyFill="1" applyBorder="1" applyAlignment="1">
      <alignment horizontal="center" vertical="center" wrapText="1"/>
    </xf>
    <xf numFmtId="0" fontId="18" fillId="0" borderId="18" xfId="47" applyFont="1" applyFill="1" applyBorder="1" applyAlignment="1">
      <alignment horizontal="center"/>
    </xf>
    <xf numFmtId="2" fontId="18" fillId="0" borderId="18" xfId="47" applyNumberFormat="1" applyFont="1" applyFill="1" applyBorder="1" applyAlignment="1">
      <alignment horizontal="center" vertical="center"/>
    </xf>
    <xf numFmtId="0" fontId="18" fillId="0" borderId="18" xfId="47" applyFont="1" applyFill="1" applyBorder="1" applyAlignment="1">
      <alignment horizontal="center" vertical="center"/>
    </xf>
    <xf numFmtId="0" fontId="18" fillId="0" borderId="18" xfId="19" applyFont="1" applyFill="1" applyBorder="1" applyAlignment="1">
      <alignment horizontal="center"/>
    </xf>
    <xf numFmtId="0" fontId="18" fillId="0" borderId="18" xfId="47" applyFont="1" applyFill="1" applyBorder="1" applyAlignment="1">
      <alignment horizontal="left" vertical="center" wrapText="1"/>
    </xf>
    <xf numFmtId="1" fontId="31" fillId="0" borderId="18" xfId="47" applyNumberFormat="1" applyFont="1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0" fontId="20" fillId="3" borderId="18" xfId="50" applyFont="1" applyFill="1" applyBorder="1" applyAlignment="1">
      <alignment horizontal="center"/>
    </xf>
    <xf numFmtId="0" fontId="39" fillId="0" borderId="18" xfId="0" applyFont="1" applyFill="1" applyBorder="1" applyAlignment="1">
      <alignment horizontal="left" vertical="top" wrapText="1"/>
    </xf>
    <xf numFmtId="0" fontId="20" fillId="3" borderId="18" xfId="50" applyFont="1" applyFill="1" applyBorder="1"/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0" fillId="3" borderId="17" xfId="50" applyFont="1" applyFill="1" applyBorder="1"/>
    <xf numFmtId="49" fontId="39" fillId="0" borderId="18" xfId="54" applyNumberFormat="1" applyFont="1" applyFill="1" applyBorder="1" applyAlignment="1">
      <alignment horizontal="left" vertical="center" wrapText="1" shrinkToFit="1"/>
    </xf>
    <xf numFmtId="0" fontId="23" fillId="7" borderId="18" xfId="53" applyFont="1" applyFill="1" applyBorder="1" applyAlignment="1">
      <alignment horizontal="center" vertical="center"/>
    </xf>
    <xf numFmtId="0" fontId="19" fillId="0" borderId="20" xfId="50" applyFont="1" applyBorder="1" applyAlignment="1">
      <alignment horizontal="center" vertical="center"/>
    </xf>
    <xf numFmtId="0" fontId="18" fillId="0" borderId="18" xfId="34" applyFont="1" applyBorder="1" applyAlignment="1" applyProtection="1">
      <alignment horizontal="center" vertical="center"/>
      <protection locked="0"/>
    </xf>
    <xf numFmtId="0" fontId="18" fillId="3" borderId="18" xfId="34" applyFont="1" applyFill="1" applyBorder="1" applyAlignment="1" applyProtection="1">
      <alignment horizontal="center" vertical="center"/>
      <protection locked="0"/>
    </xf>
    <xf numFmtId="0" fontId="9" fillId="5" borderId="17" xfId="34" applyFont="1" applyFill="1" applyBorder="1" applyAlignment="1">
      <alignment horizontal="center" vertical="center" wrapText="1"/>
    </xf>
    <xf numFmtId="0" fontId="23" fillId="5" borderId="18" xfId="41" applyFont="1" applyFill="1" applyBorder="1" applyAlignment="1">
      <alignment horizontal="center" vertical="center" wrapText="1"/>
    </xf>
    <xf numFmtId="0" fontId="9" fillId="5" borderId="18" xfId="34" applyFont="1" applyFill="1" applyBorder="1" applyAlignment="1" applyProtection="1">
      <alignment vertical="center" wrapText="1"/>
      <protection locked="0"/>
    </xf>
    <xf numFmtId="0" fontId="9" fillId="3" borderId="18" xfId="34" applyFont="1" applyFill="1" applyBorder="1" applyAlignment="1" applyProtection="1">
      <alignment horizontal="center" vertical="center"/>
      <protection locked="0"/>
    </xf>
    <xf numFmtId="2" fontId="9" fillId="3" borderId="18" xfId="34" applyNumberFormat="1" applyFont="1" applyFill="1" applyBorder="1" applyAlignment="1" applyProtection="1">
      <alignment horizontal="center" vertical="center"/>
      <protection locked="0"/>
    </xf>
    <xf numFmtId="0" fontId="9" fillId="0" borderId="18" xfId="34" applyFont="1" applyFill="1" applyBorder="1" applyAlignment="1" applyProtection="1">
      <alignment vertical="center" wrapText="1"/>
      <protection locked="0"/>
    </xf>
    <xf numFmtId="0" fontId="23" fillId="0" borderId="5" xfId="0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23" fillId="3" borderId="18" xfId="34" applyFont="1" applyFill="1" applyBorder="1" applyAlignment="1">
      <alignment horizontal="center" vertical="center" wrapText="1"/>
    </xf>
    <xf numFmtId="0" fontId="49" fillId="3" borderId="18" xfId="33" applyFont="1" applyFill="1" applyBorder="1" applyAlignment="1" applyProtection="1">
      <alignment vertical="center" wrapText="1"/>
      <protection locked="0"/>
    </xf>
    <xf numFmtId="4" fontId="9" fillId="3" borderId="18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0" fillId="3" borderId="18" xfId="33" applyFont="1" applyFill="1" applyBorder="1" applyAlignment="1" applyProtection="1">
      <alignment vertical="center" wrapText="1"/>
      <protection locked="0"/>
    </xf>
    <xf numFmtId="0" fontId="9" fillId="3" borderId="17" xfId="34" applyFont="1" applyFill="1" applyBorder="1" applyAlignment="1">
      <alignment horizontal="center" vertical="center" wrapText="1"/>
    </xf>
    <xf numFmtId="0" fontId="9" fillId="3" borderId="18" xfId="34" applyFont="1" applyFill="1" applyBorder="1" applyAlignment="1" applyProtection="1">
      <alignment vertical="center" wrapText="1"/>
      <protection locked="0"/>
    </xf>
    <xf numFmtId="0" fontId="9" fillId="0" borderId="18" xfId="34" applyFont="1" applyBorder="1" applyAlignment="1" applyProtection="1">
      <alignment horizontal="left" vertical="center" wrapText="1" indent="1"/>
      <protection locked="0"/>
    </xf>
    <xf numFmtId="0" fontId="9" fillId="3" borderId="18" xfId="55" applyFont="1" applyFill="1" applyBorder="1" applyAlignment="1">
      <alignment horizontal="center" vertical="center" wrapText="1"/>
    </xf>
    <xf numFmtId="0" fontId="9" fillId="5" borderId="18" xfId="56" applyFont="1" applyFill="1" applyBorder="1" applyAlignment="1">
      <alignment horizontal="center" vertical="center" wrapText="1"/>
    </xf>
    <xf numFmtId="0" fontId="9" fillId="3" borderId="18" xfId="57" applyFont="1" applyFill="1" applyBorder="1" applyAlignment="1">
      <alignment horizontal="center" vertical="center"/>
    </xf>
    <xf numFmtId="0" fontId="9" fillId="3" borderId="18" xfId="58" applyFont="1" applyFill="1" applyBorder="1" applyAlignment="1" applyProtection="1">
      <alignment wrapText="1"/>
      <protection locked="0"/>
    </xf>
    <xf numFmtId="0" fontId="24" fillId="0" borderId="17" xfId="50" applyFont="1" applyBorder="1" applyAlignment="1">
      <alignment horizontal="center" vertical="center"/>
    </xf>
    <xf numFmtId="0" fontId="24" fillId="5" borderId="18" xfId="50" applyFont="1" applyFill="1" applyBorder="1"/>
    <xf numFmtId="0" fontId="29" fillId="0" borderId="18" xfId="50" applyFont="1" applyBorder="1" applyAlignment="1">
      <alignment horizontal="center"/>
    </xf>
    <xf numFmtId="0" fontId="24" fillId="3" borderId="18" xfId="50" applyFont="1" applyFill="1" applyBorder="1"/>
    <xf numFmtId="0" fontId="24" fillId="3" borderId="18" xfId="50" applyFont="1" applyFill="1" applyBorder="1" applyAlignment="1">
      <alignment horizontal="center" vertical="center"/>
    </xf>
    <xf numFmtId="0" fontId="24" fillId="5" borderId="18" xfId="50" applyFont="1" applyFill="1" applyBorder="1" applyAlignment="1">
      <alignment horizontal="center" vertical="center"/>
    </xf>
    <xf numFmtId="0" fontId="24" fillId="0" borderId="18" xfId="59" applyFont="1" applyFill="1" applyBorder="1" applyAlignment="1">
      <alignment horizontal="left" vertical="center" wrapText="1"/>
    </xf>
    <xf numFmtId="0" fontId="9" fillId="3" borderId="18" xfId="59" applyFont="1" applyFill="1" applyBorder="1" applyAlignment="1">
      <alignment horizontal="center" vertical="center" wrapText="1"/>
    </xf>
    <xf numFmtId="0" fontId="9" fillId="3" borderId="18" xfId="59" applyFont="1" applyFill="1" applyBorder="1" applyAlignment="1">
      <alignment horizontal="center" vertical="center"/>
    </xf>
    <xf numFmtId="0" fontId="24" fillId="5" borderId="18" xfId="50" applyFont="1" applyFill="1" applyBorder="1" applyAlignment="1">
      <alignment horizontal="center"/>
    </xf>
    <xf numFmtId="0" fontId="9" fillId="0" borderId="18" xfId="59" applyFont="1" applyFill="1" applyBorder="1" applyAlignment="1">
      <alignment horizontal="left" wrapText="1"/>
    </xf>
    <xf numFmtId="2" fontId="9" fillId="3" borderId="18" xfId="59" applyNumberFormat="1" applyFont="1" applyFill="1" applyBorder="1" applyAlignment="1">
      <alignment horizontal="center" vertical="center"/>
    </xf>
    <xf numFmtId="0" fontId="9" fillId="0" borderId="18" xfId="59" applyFont="1" applyFill="1" applyBorder="1" applyAlignment="1">
      <alignment horizontal="right" vertical="top" wrapText="1"/>
    </xf>
    <xf numFmtId="0" fontId="9" fillId="3" borderId="18" xfId="59" applyFont="1" applyFill="1" applyBorder="1" applyAlignment="1">
      <alignment horizontal="center"/>
    </xf>
    <xf numFmtId="0" fontId="24" fillId="0" borderId="18" xfId="50" applyFont="1" applyBorder="1"/>
    <xf numFmtId="0" fontId="23" fillId="3" borderId="18" xfId="55" applyFont="1" applyFill="1" applyBorder="1" applyAlignment="1">
      <alignment horizontal="center" vertical="center" wrapText="1"/>
    </xf>
    <xf numFmtId="0" fontId="9" fillId="5" borderId="18" xfId="34" applyFont="1" applyFill="1" applyBorder="1" applyAlignment="1" applyProtection="1">
      <alignment horizontal="left" vertical="center" wrapText="1" indent="1"/>
      <protection locked="0"/>
    </xf>
    <xf numFmtId="0" fontId="19" fillId="3" borderId="18" xfId="34" applyFont="1" applyFill="1" applyBorder="1" applyAlignment="1" applyProtection="1">
      <alignment vertical="center" wrapText="1"/>
      <protection locked="0"/>
    </xf>
    <xf numFmtId="0" fontId="9" fillId="3" borderId="18" xfId="34" applyFont="1" applyFill="1" applyBorder="1" applyAlignment="1" applyProtection="1">
      <alignment horizontal="left" vertical="center" wrapText="1" indent="1"/>
      <protection locked="0"/>
    </xf>
    <xf numFmtId="0" fontId="23" fillId="5" borderId="18" xfId="55" applyFont="1" applyFill="1" applyBorder="1" applyAlignment="1">
      <alignment horizontal="center" vertical="center" wrapText="1"/>
    </xf>
    <xf numFmtId="0" fontId="11" fillId="3" borderId="17" xfId="34" applyFont="1" applyFill="1" applyBorder="1" applyAlignment="1">
      <alignment horizontal="center" vertical="center" wrapText="1"/>
    </xf>
    <xf numFmtId="0" fontId="23" fillId="3" borderId="18" xfId="56" applyFont="1" applyFill="1" applyBorder="1" applyAlignment="1">
      <alignment horizontal="center" vertical="center" wrapText="1"/>
    </xf>
    <xf numFmtId="0" fontId="17" fillId="0" borderId="18" xfId="34" applyFont="1" applyFill="1" applyBorder="1" applyAlignment="1" applyProtection="1">
      <alignment horizontal="left" vertical="center" wrapText="1" indent="1"/>
      <protection locked="0"/>
    </xf>
    <xf numFmtId="0" fontId="19" fillId="3" borderId="18" xfId="34" applyFont="1" applyFill="1" applyBorder="1" applyAlignment="1" applyProtection="1">
      <alignment horizontal="left" vertical="center" wrapText="1" indent="1"/>
      <protection locked="0"/>
    </xf>
    <xf numFmtId="0" fontId="0" fillId="3" borderId="18" xfId="34" applyFont="1" applyFill="1" applyBorder="1" applyAlignment="1" applyProtection="1">
      <alignment horizontal="center" vertical="center"/>
      <protection locked="0"/>
    </xf>
    <xf numFmtId="0" fontId="0" fillId="3" borderId="18" xfId="34" applyFont="1" applyFill="1" applyBorder="1" applyAlignment="1" applyProtection="1">
      <alignment vertical="center" wrapText="1"/>
      <protection locked="0"/>
    </xf>
    <xf numFmtId="0" fontId="9" fillId="3" borderId="17" xfId="60" applyFont="1" applyFill="1" applyBorder="1" applyAlignment="1">
      <alignment horizontal="center" vertical="center"/>
    </xf>
    <xf numFmtId="0" fontId="24" fillId="3" borderId="18" xfId="60" applyFont="1" applyFill="1" applyBorder="1" applyAlignment="1">
      <alignment horizontal="left" vertical="center" wrapText="1"/>
    </xf>
    <xf numFmtId="2" fontId="24" fillId="3" borderId="18" xfId="60" applyNumberFormat="1" applyFont="1" applyFill="1" applyBorder="1" applyAlignment="1">
      <alignment horizontal="center" vertical="center"/>
    </xf>
    <xf numFmtId="0" fontId="19" fillId="0" borderId="22" xfId="50" applyFont="1" applyBorder="1" applyAlignment="1">
      <alignment horizontal="center" vertical="center"/>
    </xf>
    <xf numFmtId="2" fontId="19" fillId="0" borderId="5" xfId="50" applyNumberFormat="1" applyFont="1" applyBorder="1" applyAlignment="1">
      <alignment horizontal="center" vertical="center"/>
    </xf>
    <xf numFmtId="0" fontId="9" fillId="0" borderId="18" xfId="59" applyFont="1" applyBorder="1" applyAlignment="1">
      <alignment horizontal="center" vertical="center"/>
    </xf>
    <xf numFmtId="0" fontId="9" fillId="8" borderId="18" xfId="59" quotePrefix="1" applyFont="1" applyFill="1" applyBorder="1" applyAlignment="1">
      <alignment horizontal="left" vertical="center" wrapText="1"/>
    </xf>
    <xf numFmtId="2" fontId="9" fillId="3" borderId="18" xfId="59" applyNumberFormat="1" applyFont="1" applyFill="1" applyBorder="1" applyAlignment="1">
      <alignment horizontal="center" vertical="center" wrapText="1"/>
    </xf>
    <xf numFmtId="0" fontId="9" fillId="3" borderId="17" xfId="55" applyFont="1" applyFill="1" applyBorder="1" applyAlignment="1">
      <alignment horizontal="center" vertical="center" wrapText="1"/>
    </xf>
    <xf numFmtId="0" fontId="9" fillId="3" borderId="18" xfId="59" applyFont="1" applyFill="1" applyBorder="1" applyAlignment="1">
      <alignment horizontal="left" vertical="center" wrapText="1"/>
    </xf>
    <xf numFmtId="2" fontId="9" fillId="3" borderId="18" xfId="59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168" fontId="9" fillId="3" borderId="18" xfId="59" applyNumberFormat="1" applyFont="1" applyFill="1" applyBorder="1" applyAlignment="1">
      <alignment horizontal="center"/>
    </xf>
    <xf numFmtId="0" fontId="17" fillId="0" borderId="18" xfId="34" applyFont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50" fillId="3" borderId="18" xfId="33" applyFont="1" applyFill="1" applyBorder="1" applyAlignment="1" applyProtection="1">
      <alignment vertical="center" wrapText="1"/>
      <protection locked="0"/>
    </xf>
    <xf numFmtId="0" fontId="9" fillId="3" borderId="18" xfId="56" applyFont="1" applyFill="1" applyBorder="1" applyAlignment="1">
      <alignment horizontal="center" vertical="center" wrapText="1"/>
    </xf>
    <xf numFmtId="0" fontId="19" fillId="3" borderId="18" xfId="34" applyFont="1" applyFill="1" applyBorder="1" applyAlignment="1" applyProtection="1">
      <alignment horizontal="center" vertical="center"/>
      <protection locked="0"/>
    </xf>
    <xf numFmtId="0" fontId="9" fillId="3" borderId="18" xfId="34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wrapText="1"/>
    </xf>
    <xf numFmtId="0" fontId="9" fillId="3" borderId="18" xfId="34" applyFont="1" applyFill="1" applyBorder="1" applyAlignment="1" applyProtection="1">
      <alignment horizontal="left" vertical="center" wrapText="1"/>
      <protection locked="0"/>
    </xf>
    <xf numFmtId="0" fontId="24" fillId="3" borderId="17" xfId="61" applyFont="1" applyFill="1" applyBorder="1" applyAlignment="1">
      <alignment horizontal="center" vertical="center"/>
    </xf>
    <xf numFmtId="0" fontId="23" fillId="0" borderId="18" xfId="55" applyFont="1" applyFill="1" applyBorder="1" applyAlignment="1">
      <alignment horizontal="center" vertical="center" wrapText="1"/>
    </xf>
    <xf numFmtId="0" fontId="23" fillId="0" borderId="18" xfId="56" applyFont="1" applyFill="1" applyBorder="1" applyAlignment="1">
      <alignment horizontal="center" vertical="center" wrapText="1"/>
    </xf>
    <xf numFmtId="0" fontId="9" fillId="3" borderId="18" xfId="45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vertical="center" wrapText="1"/>
    </xf>
    <xf numFmtId="0" fontId="19" fillId="3" borderId="18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0" borderId="18" xfId="59" applyFont="1" applyFill="1" applyBorder="1" applyAlignment="1">
      <alignment horizontal="left" wrapText="1"/>
    </xf>
    <xf numFmtId="0" fontId="0" fillId="0" borderId="18" xfId="34" applyFont="1" applyBorder="1" applyAlignment="1" applyProtection="1">
      <alignment horizontal="left" vertical="center" wrapText="1" indent="1"/>
      <protection locked="0"/>
    </xf>
    <xf numFmtId="0" fontId="0" fillId="5" borderId="18" xfId="34" applyFont="1" applyFill="1" applyBorder="1" applyAlignment="1" applyProtection="1">
      <alignment vertical="center" wrapText="1"/>
      <protection locked="0"/>
    </xf>
    <xf numFmtId="2" fontId="0" fillId="3" borderId="18" xfId="34" applyNumberFormat="1" applyFont="1" applyFill="1" applyBorder="1" applyAlignment="1" applyProtection="1">
      <alignment horizontal="center" vertical="center"/>
      <protection locked="0"/>
    </xf>
    <xf numFmtId="0" fontId="51" fillId="9" borderId="23" xfId="0" applyFont="1" applyFill="1" applyBorder="1" applyAlignment="1">
      <alignment horizontal="left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center" vertical="center" wrapText="1"/>
    </xf>
    <xf numFmtId="0" fontId="28" fillId="9" borderId="24" xfId="0" applyFont="1" applyFill="1" applyBorder="1" applyAlignment="1">
      <alignment horizontal="left" vertical="center" wrapText="1"/>
    </xf>
    <xf numFmtId="0" fontId="28" fillId="9" borderId="0" xfId="0" applyFont="1" applyFill="1" applyBorder="1" applyAlignment="1">
      <alignment horizontal="left" vertical="center" wrapText="1"/>
    </xf>
    <xf numFmtId="0" fontId="52" fillId="9" borderId="24" xfId="0" applyFont="1" applyFill="1" applyBorder="1" applyAlignment="1">
      <alignment horizontal="left" vertical="center" wrapText="1"/>
    </xf>
    <xf numFmtId="0" fontId="36" fillId="9" borderId="2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9" fillId="5" borderId="18" xfId="55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left" wrapText="1"/>
    </xf>
    <xf numFmtId="2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0" fontId="19" fillId="3" borderId="16" xfId="50" applyFont="1" applyFill="1" applyBorder="1" applyAlignment="1">
      <alignment horizontal="center" vertical="center"/>
    </xf>
    <xf numFmtId="2" fontId="19" fillId="0" borderId="16" xfId="36" applyNumberFormat="1" applyFont="1" applyBorder="1" applyAlignment="1">
      <alignment horizontal="center" vertical="center"/>
    </xf>
    <xf numFmtId="2" fontId="19" fillId="0" borderId="27" xfId="36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0" fontId="19" fillId="0" borderId="17" xfId="50" applyFont="1" applyBorder="1" applyAlignment="1">
      <alignment horizontal="center" vertical="center"/>
    </xf>
    <xf numFmtId="0" fontId="19" fillId="0" borderId="18" xfId="50" applyFont="1" applyBorder="1" applyAlignment="1">
      <alignment vertical="center" wrapText="1"/>
    </xf>
    <xf numFmtId="0" fontId="19" fillId="0" borderId="18" xfId="50" applyFont="1" applyBorder="1" applyAlignment="1">
      <alignment horizontal="center" vertical="center" wrapText="1"/>
    </xf>
    <xf numFmtId="2" fontId="19" fillId="0" borderId="18" xfId="50" applyNumberFormat="1" applyFont="1" applyBorder="1" applyAlignment="1">
      <alignment horizontal="center" vertical="center"/>
    </xf>
    <xf numFmtId="0" fontId="9" fillId="5" borderId="29" xfId="34" applyFont="1" applyFill="1" applyBorder="1" applyAlignment="1">
      <alignment horizontal="center" vertical="center" wrapText="1"/>
    </xf>
    <xf numFmtId="0" fontId="23" fillId="5" borderId="30" xfId="55" applyFont="1" applyFill="1" applyBorder="1" applyAlignment="1">
      <alignment horizontal="center" vertical="center" wrapText="1"/>
    </xf>
    <xf numFmtId="0" fontId="19" fillId="0" borderId="30" xfId="36" applyFont="1" applyBorder="1" applyAlignment="1">
      <alignment vertical="center" wrapText="1"/>
    </xf>
    <xf numFmtId="0" fontId="19" fillId="0" borderId="30" xfId="36" applyFont="1" applyBorder="1" applyAlignment="1">
      <alignment horizontal="center" vertical="center" wrapText="1"/>
    </xf>
    <xf numFmtId="2" fontId="19" fillId="0" borderId="30" xfId="36" applyNumberFormat="1" applyFont="1" applyBorder="1" applyAlignment="1">
      <alignment horizontal="center" vertical="center"/>
    </xf>
    <xf numFmtId="2" fontId="19" fillId="3" borderId="30" xfId="36" applyNumberFormat="1" applyFont="1" applyFill="1" applyBorder="1" applyAlignment="1">
      <alignment horizontal="center" vertical="center"/>
    </xf>
    <xf numFmtId="2" fontId="19" fillId="3" borderId="31" xfId="36" applyNumberFormat="1" applyFont="1" applyFill="1" applyBorder="1" applyAlignment="1">
      <alignment horizontal="center" vertical="center"/>
    </xf>
    <xf numFmtId="0" fontId="24" fillId="12" borderId="18" xfId="6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1" fillId="0" borderId="0" xfId="36" applyFont="1" applyAlignment="1">
      <alignment horizontal="right"/>
    </xf>
    <xf numFmtId="0" fontId="21" fillId="0" borderId="0" xfId="36" applyFont="1" applyAlignment="1">
      <alignment horizontal="center" vertical="center"/>
    </xf>
    <xf numFmtId="0" fontId="19" fillId="0" borderId="1" xfId="36" applyFont="1" applyBorder="1" applyAlignment="1">
      <alignment horizontal="center" vertical="center" textRotation="90" wrapText="1"/>
    </xf>
    <xf numFmtId="0" fontId="19" fillId="0" borderId="3" xfId="36" applyFont="1" applyBorder="1" applyAlignment="1">
      <alignment horizontal="center" vertical="center" textRotation="90" wrapText="1"/>
    </xf>
    <xf numFmtId="0" fontId="19" fillId="0" borderId="2" xfId="36" applyFont="1" applyBorder="1" applyAlignment="1">
      <alignment horizontal="center" vertical="center" textRotation="90"/>
    </xf>
    <xf numFmtId="0" fontId="19" fillId="0" borderId="1" xfId="36" applyFont="1" applyBorder="1" applyAlignment="1">
      <alignment horizontal="center" vertical="center" textRotation="90"/>
    </xf>
    <xf numFmtId="0" fontId="19" fillId="0" borderId="3" xfId="36" applyFont="1" applyBorder="1" applyAlignment="1">
      <alignment horizontal="center" vertical="center" textRotation="90"/>
    </xf>
    <xf numFmtId="0" fontId="20" fillId="0" borderId="2" xfId="36" applyFont="1" applyBorder="1" applyAlignment="1">
      <alignment horizontal="center" vertical="center" wrapText="1"/>
    </xf>
    <xf numFmtId="0" fontId="19" fillId="0" borderId="2" xfId="36" applyFont="1" applyBorder="1" applyAlignment="1">
      <alignment horizontal="center" vertical="center" textRotation="90" wrapText="1"/>
    </xf>
    <xf numFmtId="0" fontId="21" fillId="0" borderId="0" xfId="36" applyFont="1" applyAlignment="1">
      <alignment horizontal="left" vertical="center" wrapText="1"/>
    </xf>
    <xf numFmtId="0" fontId="21" fillId="0" borderId="0" xfId="36" applyFont="1" applyAlignment="1">
      <alignment horizontal="left" vertical="center"/>
    </xf>
    <xf numFmtId="0" fontId="20" fillId="0" borderId="11" xfId="36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 wrapText="1"/>
    </xf>
    <xf numFmtId="0" fontId="20" fillId="0" borderId="14" xfId="36" applyFont="1" applyBorder="1" applyAlignment="1">
      <alignment horizontal="center" vertical="center" wrapText="1"/>
    </xf>
  </cellXfs>
  <cellStyles count="62">
    <cellStyle name="20% - Accent3" xfId="44" builtinId="38"/>
    <cellStyle name="20% - Accent3 2" xfId="46"/>
    <cellStyle name="Comma 2" xfId="2"/>
    <cellStyle name="Comma 2 2" xfId="3"/>
    <cellStyle name="Comma 2 3" xfId="4"/>
    <cellStyle name="Comma 2 3 2" xfId="5"/>
    <cellStyle name="Comma 3" xfId="6"/>
    <cellStyle name="Comma 4" xfId="7"/>
    <cellStyle name="Comma 5" xfId="37"/>
    <cellStyle name="Date" xfId="8"/>
    <cellStyle name="Fixed" xfId="9"/>
    <cellStyle name="Heading1" xfId="10"/>
    <cellStyle name="Heading2" xfId="11"/>
    <cellStyle name="Normal" xfId="0" builtinId="0"/>
    <cellStyle name="Normal 10" xfId="12"/>
    <cellStyle name="Normal 10 2" xfId="13"/>
    <cellStyle name="Normal 10 3" xfId="14"/>
    <cellStyle name="Normal 10 3 2" xfId="15"/>
    <cellStyle name="Normal 10 3 3" xfId="16"/>
    <cellStyle name="Normal 10 3 4" xfId="17"/>
    <cellStyle name="Normal 11" xfId="18"/>
    <cellStyle name="Normal 12" xfId="36"/>
    <cellStyle name="Normal 12 2" xfId="50"/>
    <cellStyle name="Normal 12 2 2 2 2" xfId="61"/>
    <cellStyle name="Normal 12 3" xfId="42"/>
    <cellStyle name="Normal 12 4" xfId="43"/>
    <cellStyle name="Normal 15" xfId="40"/>
    <cellStyle name="Normal 15 2" xfId="41"/>
    <cellStyle name="Normal 15 2 2" xfId="55"/>
    <cellStyle name="Normal 15 3" xfId="56"/>
    <cellStyle name="Normal 16" xfId="60"/>
    <cellStyle name="Normal 16 2" xfId="59"/>
    <cellStyle name="Normal 18 3 7" xfId="54"/>
    <cellStyle name="Normal 2" xfId="19"/>
    <cellStyle name="Normal 2 2" xfId="20"/>
    <cellStyle name="Normal 2 2 2" xfId="21"/>
    <cellStyle name="Normal 2 2_OlainesPP_Magonite_08_12_1(no groz)" xfId="22"/>
    <cellStyle name="Normal 2 3" xfId="23"/>
    <cellStyle name="Normal 2 3 2" xfId="24"/>
    <cellStyle name="Normal 3" xfId="25"/>
    <cellStyle name="Normal 4" xfId="26"/>
    <cellStyle name="Normal 4 2" xfId="53"/>
    <cellStyle name="Normal 45" xfId="39"/>
    <cellStyle name="Normal 5" xfId="1"/>
    <cellStyle name="Normal 5 2" xfId="27"/>
    <cellStyle name="Normal 5 2 2" xfId="38"/>
    <cellStyle name="Normal 5 2 3" xfId="45"/>
    <cellStyle name="Normal 5 3" xfId="28"/>
    <cellStyle name="Normal 6" xfId="29"/>
    <cellStyle name="Normal 7" xfId="30"/>
    <cellStyle name="Normal 8" xfId="31"/>
    <cellStyle name="Normal 9" xfId="32"/>
    <cellStyle name="Normal_501-06tames forma" xfId="51"/>
    <cellStyle name="Normal_Būvdarbi" xfId="52"/>
    <cellStyle name="Normal_Dz.Nr1" xfId="49"/>
    <cellStyle name="Normal_Dzm_vaives 2 2" xfId="57"/>
    <cellStyle name="Normal_RS_spec_vent_17.05" xfId="47"/>
    <cellStyle name="Normal_SandisP_rem_07" xfId="33"/>
    <cellStyle name="Normal_Sheet1" xfId="48"/>
    <cellStyle name="Normal_SIENAS" xfId="58"/>
    <cellStyle name="Style 1" xfId="34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5"/>
  <sheetViews>
    <sheetView showZeros="0" view="pageBreakPreview" topLeftCell="A7" zoomScale="80" zoomScaleNormal="100" zoomScaleSheetLayoutView="80" workbookViewId="0">
      <selection activeCell="K25" sqref="K25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9.140625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1,1</v>
      </c>
      <c r="E1" s="36"/>
      <c r="F1" s="36"/>
      <c r="G1" s="36"/>
    </row>
    <row r="2" spans="1:7" s="9" customFormat="1" ht="15">
      <c r="A2" s="433" t="str">
        <f>C13</f>
        <v>Sagatavošanas darbi, būvlaukuma uzturēšana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">
        <v>20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">
        <v>21</v>
      </c>
      <c r="D4" s="441"/>
      <c r="E4" s="441"/>
      <c r="F4" s="441"/>
      <c r="G4" s="441"/>
    </row>
    <row r="5" spans="1:7" ht="15">
      <c r="A5" s="6"/>
      <c r="B5" s="6" t="s">
        <v>4</v>
      </c>
      <c r="C5" s="441" t="s">
        <v>22</v>
      </c>
      <c r="D5" s="441"/>
      <c r="E5" s="441"/>
      <c r="F5" s="441"/>
      <c r="G5" s="441"/>
    </row>
    <row r="6" spans="1:7">
      <c r="A6" s="6"/>
      <c r="B6" s="6" t="s">
        <v>16</v>
      </c>
      <c r="C6" s="7" t="s">
        <v>23</v>
      </c>
      <c r="D6" s="7"/>
      <c r="E6" s="14"/>
      <c r="F6" s="37"/>
      <c r="G6" s="37"/>
    </row>
    <row r="7" spans="1:7" ht="33.75" customHeight="1">
      <c r="A7" s="431" t="s">
        <v>24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">
        <v>25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31.5">
      <c r="A13" s="214"/>
      <c r="B13" s="413"/>
      <c r="C13" s="48" t="s">
        <v>1392</v>
      </c>
      <c r="D13" s="49"/>
      <c r="E13" s="50"/>
      <c r="F13" s="414"/>
      <c r="G13" s="415"/>
    </row>
    <row r="14" spans="1:7" ht="38.25">
      <c r="A14" s="306">
        <v>1</v>
      </c>
      <c r="B14" s="345" t="s">
        <v>1076</v>
      </c>
      <c r="C14" s="308" t="s">
        <v>1077</v>
      </c>
      <c r="D14" s="350" t="s">
        <v>220</v>
      </c>
      <c r="E14" s="310">
        <v>75</v>
      </c>
      <c r="F14" s="416"/>
      <c r="G14" s="417"/>
    </row>
    <row r="15" spans="1:7">
      <c r="A15" s="306">
        <v>2</v>
      </c>
      <c r="B15" s="345" t="s">
        <v>1076</v>
      </c>
      <c r="C15" s="308" t="s">
        <v>1078</v>
      </c>
      <c r="D15" s="309" t="s">
        <v>38</v>
      </c>
      <c r="E15" s="310">
        <v>1</v>
      </c>
      <c r="F15" s="416"/>
      <c r="G15" s="417"/>
    </row>
    <row r="16" spans="1:7" ht="25.5">
      <c r="A16" s="306">
        <v>3</v>
      </c>
      <c r="B16" s="345" t="s">
        <v>1076</v>
      </c>
      <c r="C16" s="398" t="s">
        <v>1374</v>
      </c>
      <c r="D16" s="309" t="s">
        <v>38</v>
      </c>
      <c r="E16" s="310">
        <v>1</v>
      </c>
      <c r="F16" s="416"/>
      <c r="G16" s="417"/>
    </row>
    <row r="17" spans="1:7" ht="25.5">
      <c r="A17" s="306">
        <v>4</v>
      </c>
      <c r="B17" s="345" t="s">
        <v>1076</v>
      </c>
      <c r="C17" s="308" t="s">
        <v>1079</v>
      </c>
      <c r="D17" s="309" t="s">
        <v>38</v>
      </c>
      <c r="E17" s="310">
        <v>2</v>
      </c>
      <c r="F17" s="416"/>
      <c r="G17" s="417"/>
    </row>
    <row r="18" spans="1:7">
      <c r="A18" s="306">
        <v>5</v>
      </c>
      <c r="B18" s="345" t="s">
        <v>1076</v>
      </c>
      <c r="C18" s="308" t="s">
        <v>1080</v>
      </c>
      <c r="D18" s="309" t="s">
        <v>38</v>
      </c>
      <c r="E18" s="310">
        <v>1</v>
      </c>
      <c r="F18" s="416"/>
      <c r="G18" s="417"/>
    </row>
    <row r="19" spans="1:7" ht="38.25">
      <c r="A19" s="306">
        <v>6</v>
      </c>
      <c r="B19" s="408" t="s">
        <v>1076</v>
      </c>
      <c r="C19" s="311" t="s">
        <v>1081</v>
      </c>
      <c r="D19" s="309" t="s">
        <v>17</v>
      </c>
      <c r="E19" s="310">
        <v>1</v>
      </c>
      <c r="F19" s="416"/>
      <c r="G19" s="417"/>
    </row>
    <row r="20" spans="1:7" ht="25.5">
      <c r="A20" s="306">
        <v>7</v>
      </c>
      <c r="B20" s="408" t="s">
        <v>1076</v>
      </c>
      <c r="C20" s="308" t="s">
        <v>1082</v>
      </c>
      <c r="D20" s="309" t="s">
        <v>17</v>
      </c>
      <c r="E20" s="310">
        <v>1</v>
      </c>
      <c r="F20" s="416"/>
      <c r="G20" s="417"/>
    </row>
    <row r="21" spans="1:7" ht="14.25" customHeight="1">
      <c r="A21" s="306">
        <v>8</v>
      </c>
      <c r="B21" s="408" t="s">
        <v>1076</v>
      </c>
      <c r="C21" s="308" t="s">
        <v>1083</v>
      </c>
      <c r="D21" s="309" t="s">
        <v>17</v>
      </c>
      <c r="E21" s="310">
        <v>1</v>
      </c>
      <c r="F21" s="416"/>
      <c r="G21" s="417"/>
    </row>
    <row r="22" spans="1:7">
      <c r="A22" s="306">
        <v>0</v>
      </c>
      <c r="B22" s="408" t="s">
        <v>1076</v>
      </c>
      <c r="C22" s="311" t="s">
        <v>1084</v>
      </c>
      <c r="D22" s="309" t="s">
        <v>35</v>
      </c>
      <c r="E22" s="310">
        <v>1</v>
      </c>
      <c r="F22" s="416"/>
      <c r="G22" s="417"/>
    </row>
    <row r="23" spans="1:7">
      <c r="A23" s="306">
        <v>9</v>
      </c>
      <c r="B23" s="408" t="s">
        <v>1076</v>
      </c>
      <c r="C23" s="308" t="s">
        <v>1085</v>
      </c>
      <c r="D23" s="309" t="s">
        <v>38</v>
      </c>
      <c r="E23" s="310">
        <v>4</v>
      </c>
      <c r="F23" s="416"/>
      <c r="G23" s="417"/>
    </row>
    <row r="24" spans="1:7">
      <c r="A24" s="306">
        <v>10</v>
      </c>
      <c r="B24" s="408" t="s">
        <v>1076</v>
      </c>
      <c r="C24" s="308" t="s">
        <v>1086</v>
      </c>
      <c r="D24" s="309" t="s">
        <v>30</v>
      </c>
      <c r="E24" s="310">
        <v>145</v>
      </c>
      <c r="F24" s="416"/>
      <c r="G24" s="417"/>
    </row>
    <row r="25" spans="1:7">
      <c r="A25" s="306">
        <v>11</v>
      </c>
      <c r="B25" s="408" t="s">
        <v>1076</v>
      </c>
      <c r="C25" s="308" t="s">
        <v>1087</v>
      </c>
      <c r="D25" s="309" t="s">
        <v>38</v>
      </c>
      <c r="E25" s="310">
        <v>2</v>
      </c>
      <c r="F25" s="416"/>
      <c r="G25" s="417"/>
    </row>
    <row r="26" spans="1:7" ht="25.5">
      <c r="A26" s="306">
        <v>12</v>
      </c>
      <c r="B26" s="408" t="s">
        <v>1076</v>
      </c>
      <c r="C26" s="308" t="s">
        <v>1088</v>
      </c>
      <c r="D26" s="309" t="s">
        <v>35</v>
      </c>
      <c r="E26" s="310">
        <v>1</v>
      </c>
      <c r="F26" s="416"/>
      <c r="G26" s="417"/>
    </row>
    <row r="27" spans="1:7">
      <c r="A27" s="306">
        <v>13</v>
      </c>
      <c r="B27" s="345" t="s">
        <v>1076</v>
      </c>
      <c r="C27" s="308" t="s">
        <v>1089</v>
      </c>
      <c r="D27" s="309" t="s">
        <v>35</v>
      </c>
      <c r="E27" s="310">
        <v>1</v>
      </c>
      <c r="F27" s="416"/>
      <c r="G27" s="417"/>
    </row>
    <row r="28" spans="1:7" ht="38.25">
      <c r="A28" s="306">
        <v>14</v>
      </c>
      <c r="B28" s="345" t="s">
        <v>1076</v>
      </c>
      <c r="C28" s="308" t="s">
        <v>1090</v>
      </c>
      <c r="D28" s="309" t="s">
        <v>35</v>
      </c>
      <c r="E28" s="310">
        <v>1</v>
      </c>
      <c r="F28" s="416"/>
      <c r="G28" s="417"/>
    </row>
    <row r="29" spans="1:7" s="17" customFormat="1">
      <c r="A29" s="306">
        <v>15</v>
      </c>
      <c r="B29" s="345" t="s">
        <v>1076</v>
      </c>
      <c r="C29" s="398" t="s">
        <v>1375</v>
      </c>
      <c r="D29" s="309" t="s">
        <v>35</v>
      </c>
      <c r="E29" s="310">
        <v>1</v>
      </c>
      <c r="F29" s="416"/>
      <c r="G29" s="417"/>
    </row>
    <row r="30" spans="1:7" s="17" customFormat="1" ht="25.5">
      <c r="A30" s="418">
        <v>16</v>
      </c>
      <c r="B30" s="345" t="s">
        <v>1076</v>
      </c>
      <c r="C30" s="419" t="s">
        <v>1391</v>
      </c>
      <c r="D30" s="420" t="s">
        <v>35</v>
      </c>
      <c r="E30" s="421">
        <v>1</v>
      </c>
      <c r="F30" s="416"/>
      <c r="G30" s="417"/>
    </row>
    <row r="31" spans="1:7" s="17" customFormat="1">
      <c r="A31" s="422"/>
      <c r="B31" s="423"/>
      <c r="C31" s="424"/>
      <c r="D31" s="425"/>
      <c r="E31" s="426"/>
      <c r="F31" s="427"/>
      <c r="G31" s="428"/>
    </row>
    <row r="32" spans="1:7" ht="15">
      <c r="A32" s="13"/>
      <c r="B32" s="13"/>
      <c r="C32" s="18"/>
      <c r="D32" s="19"/>
      <c r="E32" s="18"/>
      <c r="F32" s="18" t="s">
        <v>6</v>
      </c>
      <c r="G32" s="20"/>
    </row>
    <row r="34" spans="1:9" s="25" customFormat="1" ht="12.75" customHeight="1">
      <c r="B34" s="26" t="s">
        <v>13</v>
      </c>
    </row>
    <row r="35" spans="1:9" s="25" customFormat="1" ht="45" customHeight="1">
      <c r="A35" s="430" t="s">
        <v>14</v>
      </c>
      <c r="B35" s="430"/>
      <c r="C35" s="430"/>
      <c r="D35" s="430"/>
      <c r="E35" s="430"/>
      <c r="F35" s="430"/>
      <c r="G35" s="430"/>
    </row>
    <row r="36" spans="1:9" s="25" customFormat="1" ht="96" customHeight="1">
      <c r="A36" s="430"/>
      <c r="B36" s="430"/>
      <c r="C36" s="430"/>
      <c r="D36" s="430"/>
      <c r="E36" s="430"/>
      <c r="F36" s="430"/>
      <c r="G36" s="430"/>
      <c r="H36" s="430"/>
      <c r="I36" s="430"/>
    </row>
    <row r="37" spans="1:9" s="25" customFormat="1" ht="12.75" customHeight="1">
      <c r="B37" s="27"/>
    </row>
    <row r="38" spans="1:9">
      <c r="B38" s="5" t="s">
        <v>0</v>
      </c>
    </row>
    <row r="39" spans="1:9" ht="14.25" customHeight="1">
      <c r="C39" s="33" t="s">
        <v>1</v>
      </c>
    </row>
    <row r="40" spans="1:9">
      <c r="C40" s="34" t="s">
        <v>11</v>
      </c>
      <c r="D40" s="35"/>
    </row>
    <row r="43" spans="1:9">
      <c r="B43" s="42" t="s">
        <v>12</v>
      </c>
      <c r="C43" s="39"/>
    </row>
    <row r="44" spans="1:9">
      <c r="B44" s="40"/>
      <c r="C44" s="33" t="s">
        <v>26</v>
      </c>
    </row>
    <row r="45" spans="1:9">
      <c r="B45" s="38"/>
      <c r="C45" s="34" t="s">
        <v>27</v>
      </c>
    </row>
  </sheetData>
  <mergeCells count="16">
    <mergeCell ref="A36:G36"/>
    <mergeCell ref="H36:I36"/>
    <mergeCell ref="A35:G35"/>
    <mergeCell ref="A7:G7"/>
    <mergeCell ref="A1:C1"/>
    <mergeCell ref="A2:G2"/>
    <mergeCell ref="G11:G12"/>
    <mergeCell ref="A11:A12"/>
    <mergeCell ref="B11:B12"/>
    <mergeCell ref="C11:C12"/>
    <mergeCell ref="D11:D12"/>
    <mergeCell ref="E11:E12"/>
    <mergeCell ref="F11:F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9"/>
  <sheetViews>
    <sheetView showZeros="0" view="pageBreakPreview" zoomScale="80" zoomScaleNormal="100" zoomScaleSheetLayoutView="80" workbookViewId="0">
      <selection activeCell="A13" sqref="A13:E34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1,10</v>
      </c>
      <c r="E1" s="36"/>
      <c r="F1" s="36"/>
      <c r="G1" s="36"/>
    </row>
    <row r="2" spans="1:7" s="9" customFormat="1" ht="15">
      <c r="A2" s="433" t="str">
        <f>C13</f>
        <v>Fasāde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1397</v>
      </c>
      <c r="D13" s="304"/>
      <c r="E13" s="305"/>
      <c r="F13" s="23"/>
      <c r="G13" s="24"/>
    </row>
    <row r="14" spans="1:7" ht="15.75">
      <c r="A14" s="313">
        <v>0</v>
      </c>
      <c r="B14" s="314"/>
      <c r="C14" s="318" t="s">
        <v>1330</v>
      </c>
      <c r="D14" s="316"/>
      <c r="E14" s="317"/>
      <c r="F14" s="21"/>
      <c r="G14" s="22"/>
    </row>
    <row r="15" spans="1:7" ht="25.5">
      <c r="A15" s="376">
        <v>1</v>
      </c>
      <c r="B15" s="70" t="s">
        <v>1076</v>
      </c>
      <c r="C15" s="320" t="s">
        <v>1331</v>
      </c>
      <c r="D15" s="309" t="s">
        <v>220</v>
      </c>
      <c r="E15" s="310">
        <v>2936</v>
      </c>
      <c r="F15" s="21"/>
      <c r="G15" s="22"/>
    </row>
    <row r="16" spans="1:7">
      <c r="A16" s="319">
        <v>2</v>
      </c>
      <c r="B16" s="377" t="s">
        <v>1332</v>
      </c>
      <c r="C16" s="366" t="s">
        <v>1333</v>
      </c>
      <c r="D16" s="309" t="s">
        <v>220</v>
      </c>
      <c r="E16" s="310">
        <v>2690</v>
      </c>
      <c r="F16" s="21"/>
      <c r="G16" s="22"/>
    </row>
    <row r="17" spans="1:7">
      <c r="A17" s="319">
        <v>0</v>
      </c>
      <c r="B17" s="377">
        <v>0</v>
      </c>
      <c r="C17" s="321" t="s">
        <v>1334</v>
      </c>
      <c r="D17" s="309" t="s">
        <v>167</v>
      </c>
      <c r="E17" s="310">
        <f>0.25*E16</f>
        <v>672.5</v>
      </c>
      <c r="F17" s="21"/>
      <c r="G17" s="22"/>
    </row>
    <row r="18" spans="1:7" ht="25.5">
      <c r="A18" s="319">
        <v>3</v>
      </c>
      <c r="B18" s="378" t="s">
        <v>1332</v>
      </c>
      <c r="C18" s="410" t="s">
        <v>1387</v>
      </c>
      <c r="D18" s="309" t="s">
        <v>220</v>
      </c>
      <c r="E18" s="310">
        <f>415+115</f>
        <v>530</v>
      </c>
      <c r="F18" s="21"/>
      <c r="G18" s="22"/>
    </row>
    <row r="19" spans="1:7">
      <c r="A19" s="319">
        <v>0</v>
      </c>
      <c r="B19" s="378">
        <v>0</v>
      </c>
      <c r="C19" s="321" t="s">
        <v>1335</v>
      </c>
      <c r="D19" s="309" t="s">
        <v>220</v>
      </c>
      <c r="E19" s="310">
        <f>E18*1.05</f>
        <v>556.5</v>
      </c>
      <c r="F19" s="21"/>
      <c r="G19" s="22"/>
    </row>
    <row r="20" spans="1:7">
      <c r="A20" s="319">
        <v>0</v>
      </c>
      <c r="B20" s="378">
        <v>0</v>
      </c>
      <c r="C20" s="321" t="s">
        <v>1336</v>
      </c>
      <c r="D20" s="309" t="s">
        <v>1131</v>
      </c>
      <c r="E20" s="310">
        <f>E18*5</f>
        <v>2650</v>
      </c>
      <c r="F20" s="21"/>
      <c r="G20" s="22"/>
    </row>
    <row r="21" spans="1:7">
      <c r="A21" s="319">
        <v>0</v>
      </c>
      <c r="B21" s="378">
        <v>0</v>
      </c>
      <c r="C21" s="321" t="s">
        <v>1337</v>
      </c>
      <c r="D21" s="309" t="s">
        <v>17</v>
      </c>
      <c r="E21" s="310">
        <f>E18*8</f>
        <v>4240</v>
      </c>
      <c r="F21" s="21"/>
      <c r="G21" s="22"/>
    </row>
    <row r="22" spans="1:7">
      <c r="A22" s="319">
        <v>4</v>
      </c>
      <c r="B22" s="377" t="s">
        <v>1332</v>
      </c>
      <c r="C22" s="410" t="s">
        <v>1338</v>
      </c>
      <c r="D22" s="309" t="s">
        <v>220</v>
      </c>
      <c r="E22" s="310">
        <f>E16</f>
        <v>2690</v>
      </c>
      <c r="F22" s="21"/>
      <c r="G22" s="22"/>
    </row>
    <row r="23" spans="1:7">
      <c r="A23" s="319">
        <v>0</v>
      </c>
      <c r="B23" s="377">
        <v>0</v>
      </c>
      <c r="C23" s="321" t="s">
        <v>1339</v>
      </c>
      <c r="D23" s="309" t="s">
        <v>1131</v>
      </c>
      <c r="E23" s="310">
        <f>5*E22</f>
        <v>13450</v>
      </c>
      <c r="F23" s="21"/>
      <c r="G23" s="22"/>
    </row>
    <row r="24" spans="1:7">
      <c r="A24" s="319">
        <v>0</v>
      </c>
      <c r="B24" s="377">
        <v>0</v>
      </c>
      <c r="C24" s="321" t="s">
        <v>1340</v>
      </c>
      <c r="D24" s="309" t="s">
        <v>220</v>
      </c>
      <c r="E24" s="310">
        <f>1.1*E22</f>
        <v>2959.0000000000005</v>
      </c>
      <c r="F24" s="21"/>
      <c r="G24" s="22"/>
    </row>
    <row r="25" spans="1:7" ht="25.5">
      <c r="A25" s="319">
        <v>0</v>
      </c>
      <c r="B25" s="377"/>
      <c r="C25" s="321" t="s">
        <v>1341</v>
      </c>
      <c r="D25" s="309" t="s">
        <v>176</v>
      </c>
      <c r="E25" s="310">
        <v>1</v>
      </c>
      <c r="F25" s="21"/>
      <c r="G25" s="22"/>
    </row>
    <row r="26" spans="1:7">
      <c r="A26" s="319">
        <v>5</v>
      </c>
      <c r="B26" s="377" t="s">
        <v>1332</v>
      </c>
      <c r="C26" s="366" t="s">
        <v>1333</v>
      </c>
      <c r="D26" s="309" t="s">
        <v>220</v>
      </c>
      <c r="E26" s="310">
        <f>E22</f>
        <v>2690</v>
      </c>
      <c r="F26" s="21"/>
      <c r="G26" s="22"/>
    </row>
    <row r="27" spans="1:7">
      <c r="A27" s="319">
        <v>0</v>
      </c>
      <c r="B27" s="377">
        <v>0</v>
      </c>
      <c r="C27" s="321" t="s">
        <v>1342</v>
      </c>
      <c r="D27" s="309" t="s">
        <v>167</v>
      </c>
      <c r="E27" s="310">
        <f>0.25*E26</f>
        <v>672.5</v>
      </c>
      <c r="F27" s="21"/>
      <c r="G27" s="22"/>
    </row>
    <row r="28" spans="1:7" ht="25.5">
      <c r="A28" s="319">
        <v>6</v>
      </c>
      <c r="B28" s="377" t="s">
        <v>1332</v>
      </c>
      <c r="C28" s="366" t="s">
        <v>1343</v>
      </c>
      <c r="D28" s="309" t="s">
        <v>220</v>
      </c>
      <c r="E28" s="310">
        <f>E26</f>
        <v>2690</v>
      </c>
      <c r="F28" s="21"/>
      <c r="G28" s="22"/>
    </row>
    <row r="29" spans="1:7">
      <c r="A29" s="319">
        <v>0</v>
      </c>
      <c r="B29" s="377">
        <v>0</v>
      </c>
      <c r="C29" s="321" t="s">
        <v>1344</v>
      </c>
      <c r="D29" s="309" t="s">
        <v>1131</v>
      </c>
      <c r="E29" s="310">
        <f>2.5*E28</f>
        <v>6725</v>
      </c>
      <c r="F29" s="21"/>
      <c r="G29" s="22"/>
    </row>
    <row r="30" spans="1:7" ht="15.75">
      <c r="A30" s="319">
        <v>0</v>
      </c>
      <c r="B30" s="377"/>
      <c r="C30" s="318" t="s">
        <v>1388</v>
      </c>
      <c r="D30" s="309"/>
      <c r="E30" s="310"/>
      <c r="F30" s="21"/>
      <c r="G30" s="22"/>
    </row>
    <row r="31" spans="1:7">
      <c r="A31" s="319">
        <v>7</v>
      </c>
      <c r="B31" s="377" t="s">
        <v>1332</v>
      </c>
      <c r="C31" s="366" t="s">
        <v>1345</v>
      </c>
      <c r="D31" s="309" t="s">
        <v>220</v>
      </c>
      <c r="E31" s="310">
        <v>108</v>
      </c>
      <c r="F31" s="21"/>
      <c r="G31" s="22"/>
    </row>
    <row r="32" spans="1:7">
      <c r="A32" s="319">
        <v>0</v>
      </c>
      <c r="B32" s="377">
        <v>0</v>
      </c>
      <c r="C32" s="321" t="s">
        <v>1342</v>
      </c>
      <c r="D32" s="309" t="s">
        <v>167</v>
      </c>
      <c r="E32" s="310">
        <f>0.25*E31</f>
        <v>27</v>
      </c>
      <c r="F32" s="21"/>
      <c r="G32" s="22"/>
    </row>
    <row r="33" spans="1:7" ht="25.5">
      <c r="A33" s="319">
        <v>8</v>
      </c>
      <c r="B33" s="377" t="s">
        <v>1332</v>
      </c>
      <c r="C33" s="366" t="s">
        <v>1346</v>
      </c>
      <c r="D33" s="309" t="s">
        <v>220</v>
      </c>
      <c r="E33" s="310">
        <v>108</v>
      </c>
      <c r="F33" s="21"/>
      <c r="G33" s="22"/>
    </row>
    <row r="34" spans="1:7">
      <c r="A34" s="319">
        <v>0</v>
      </c>
      <c r="B34" s="377">
        <v>0</v>
      </c>
      <c r="C34" s="321" t="s">
        <v>1344</v>
      </c>
      <c r="D34" s="309" t="s">
        <v>1131</v>
      </c>
      <c r="E34" s="310">
        <f>2.5*E33</f>
        <v>270</v>
      </c>
      <c r="F34" s="21"/>
      <c r="G34" s="22"/>
    </row>
    <row r="35" spans="1:7" s="17" customFormat="1">
      <c r="A35" s="28"/>
      <c r="B35" s="29"/>
      <c r="C35" s="30"/>
      <c r="D35" s="31"/>
      <c r="E35" s="12"/>
      <c r="F35" s="12"/>
      <c r="G35" s="32"/>
    </row>
    <row r="36" spans="1:7" ht="15">
      <c r="A36" s="13"/>
      <c r="B36" s="13"/>
      <c r="C36" s="18"/>
      <c r="D36" s="19"/>
      <c r="E36" s="18"/>
      <c r="F36" s="18" t="s">
        <v>6</v>
      </c>
      <c r="G36" s="20"/>
    </row>
    <row r="38" spans="1:7" s="25" customFormat="1" ht="12.75" customHeight="1">
      <c r="B38" s="26" t="str">
        <f>'1,1'!B34</f>
        <v>Piezīmes:</v>
      </c>
    </row>
    <row r="39" spans="1:7" s="25" customFormat="1" ht="45" customHeight="1">
      <c r="A39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9" s="430"/>
      <c r="C39" s="430"/>
      <c r="D39" s="430"/>
      <c r="E39" s="430"/>
      <c r="F39" s="430"/>
      <c r="G39" s="430"/>
    </row>
    <row r="40" spans="1:7" s="25" customFormat="1" ht="12.75" customHeight="1">
      <c r="A40" s="430">
        <f>'1,1'!$A$36</f>
        <v>0</v>
      </c>
      <c r="B40" s="430"/>
      <c r="C40" s="430"/>
      <c r="D40" s="430"/>
      <c r="E40" s="430"/>
      <c r="F40" s="430"/>
      <c r="G40" s="430"/>
    </row>
    <row r="41" spans="1:7" s="25" customFormat="1" ht="12.75" customHeight="1">
      <c r="B41" s="27"/>
    </row>
    <row r="42" spans="1:7">
      <c r="B42" s="5" t="str">
        <f>'1,1'!B38</f>
        <v>Sastādīja:</v>
      </c>
    </row>
    <row r="43" spans="1:7" ht="14.25" customHeight="1">
      <c r="C43" s="33" t="str">
        <f>'1,1'!C39</f>
        <v>Arnis Gailītis</v>
      </c>
    </row>
    <row r="44" spans="1:7">
      <c r="C44" s="34" t="str">
        <f>'1,1'!C40</f>
        <v>Sertifikāta Nr.20-5643</v>
      </c>
      <c r="D44" s="35"/>
    </row>
    <row r="47" spans="1:7">
      <c r="B47" s="41" t="str">
        <f>'1,1'!B43</f>
        <v>Pārbaudīja:</v>
      </c>
      <c r="C47" s="3"/>
    </row>
    <row r="48" spans="1:7">
      <c r="B48" s="2"/>
      <c r="C48" s="33" t="str">
        <f>'1,1'!C44</f>
        <v>Andris Kokins</v>
      </c>
    </row>
    <row r="49" spans="2:3">
      <c r="B49" s="1"/>
      <c r="C49" s="34" t="str">
        <f>'1,1'!C45</f>
        <v>Sertifikāta Nr.10-0024</v>
      </c>
    </row>
  </sheetData>
  <mergeCells count="15">
    <mergeCell ref="A40:G40"/>
    <mergeCell ref="A39:G39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1"/>
  <sheetViews>
    <sheetView showZeros="0" view="pageBreakPreview" zoomScale="80" zoomScaleNormal="100" zoomScaleSheetLayoutView="80" workbookViewId="0">
      <selection activeCell="A17" sqref="A17:XFD20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1,11</v>
      </c>
      <c r="E1" s="36"/>
      <c r="F1" s="36"/>
      <c r="G1" s="36"/>
    </row>
    <row r="2" spans="1:7" s="9" customFormat="1" ht="15">
      <c r="A2" s="433" t="str">
        <f>C13</f>
        <v>Dažādi darbi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1398</v>
      </c>
      <c r="D13" s="304"/>
      <c r="E13" s="305"/>
      <c r="F13" s="23"/>
      <c r="G13" s="24"/>
    </row>
    <row r="14" spans="1:7">
      <c r="A14" s="319">
        <v>1</v>
      </c>
      <c r="B14" s="341" t="s">
        <v>1105</v>
      </c>
      <c r="C14" s="320" t="s">
        <v>1347</v>
      </c>
      <c r="D14" s="309" t="s">
        <v>30</v>
      </c>
      <c r="E14" s="310">
        <v>29</v>
      </c>
      <c r="F14" s="21"/>
      <c r="G14" s="22"/>
    </row>
    <row r="15" spans="1:7" ht="25.5">
      <c r="A15" s="319">
        <v>2</v>
      </c>
      <c r="B15" s="341" t="s">
        <v>1076</v>
      </c>
      <c r="C15" s="351" t="s">
        <v>1389</v>
      </c>
      <c r="D15" s="350" t="s">
        <v>176</v>
      </c>
      <c r="E15" s="310">
        <v>1</v>
      </c>
      <c r="F15" s="411"/>
      <c r="G15" s="412"/>
    </row>
    <row r="16" spans="1:7" ht="38.25">
      <c r="A16" s="319">
        <v>2</v>
      </c>
      <c r="B16" s="341" t="s">
        <v>1076</v>
      </c>
      <c r="C16" s="351" t="s">
        <v>1390</v>
      </c>
      <c r="D16" s="350" t="s">
        <v>176</v>
      </c>
      <c r="E16" s="310">
        <v>1</v>
      </c>
      <c r="F16" s="411"/>
      <c r="G16" s="412"/>
    </row>
    <row r="17" spans="1:7" s="17" customFormat="1">
      <c r="A17" s="28"/>
      <c r="B17" s="29"/>
      <c r="C17" s="30"/>
      <c r="D17" s="31"/>
      <c r="E17" s="12"/>
      <c r="F17" s="12"/>
      <c r="G17" s="32"/>
    </row>
    <row r="18" spans="1:7" ht="15">
      <c r="A18" s="13"/>
      <c r="B18" s="13"/>
      <c r="C18" s="18"/>
      <c r="D18" s="19"/>
      <c r="E18" s="18"/>
      <c r="F18" s="18" t="s">
        <v>6</v>
      </c>
      <c r="G18" s="20"/>
    </row>
    <row r="20" spans="1:7" s="25" customFormat="1" ht="12.75" customHeight="1">
      <c r="B20" s="26" t="str">
        <f>'1,1'!B34</f>
        <v>Piezīmes:</v>
      </c>
    </row>
    <row r="21" spans="1:7" s="25" customFormat="1" ht="45" customHeight="1">
      <c r="A21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1" s="430"/>
      <c r="C21" s="430"/>
      <c r="D21" s="430"/>
      <c r="E21" s="430"/>
      <c r="F21" s="430"/>
      <c r="G21" s="430"/>
    </row>
    <row r="22" spans="1:7" s="25" customFormat="1" ht="12.75" customHeight="1">
      <c r="A22" s="430">
        <f>'1,1'!$A$36</f>
        <v>0</v>
      </c>
      <c r="B22" s="430"/>
      <c r="C22" s="430"/>
      <c r="D22" s="430"/>
      <c r="E22" s="430"/>
      <c r="F22" s="430"/>
      <c r="G22" s="430"/>
    </row>
    <row r="23" spans="1:7" s="25" customFormat="1" ht="12.75" customHeight="1">
      <c r="B23" s="27"/>
    </row>
    <row r="24" spans="1:7">
      <c r="B24" s="5" t="str">
        <f>'1,1'!B38</f>
        <v>Sastādīja:</v>
      </c>
    </row>
    <row r="25" spans="1:7" ht="14.25" customHeight="1">
      <c r="C25" s="33" t="str">
        <f>'1,1'!C39</f>
        <v>Arnis Gailītis</v>
      </c>
    </row>
    <row r="26" spans="1:7">
      <c r="C26" s="34" t="str">
        <f>'1,1'!C40</f>
        <v>Sertifikāta Nr.20-5643</v>
      </c>
      <c r="D26" s="35"/>
    </row>
    <row r="29" spans="1:7">
      <c r="B29" s="41" t="str">
        <f>'1,1'!B43</f>
        <v>Pārbaudīja:</v>
      </c>
      <c r="C29" s="3"/>
    </row>
    <row r="30" spans="1:7">
      <c r="B30" s="2"/>
      <c r="C30" s="33" t="str">
        <f>'1,1'!C44</f>
        <v>Andris Kokins</v>
      </c>
    </row>
    <row r="31" spans="1:7">
      <c r="B31" s="1"/>
      <c r="C31" s="34" t="str">
        <f>'1,1'!C45</f>
        <v>Sertifikāta Nr.10-0024</v>
      </c>
    </row>
  </sheetData>
  <mergeCells count="15">
    <mergeCell ref="A22:G22"/>
    <mergeCell ref="A21:G21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2"/>
  <sheetViews>
    <sheetView showZeros="0" view="pageBreakPreview" topLeftCell="A29" zoomScale="80" zoomScaleNormal="100" zoomScaleSheetLayoutView="80" workbookViewId="0">
      <selection activeCell="F59" sqref="F59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2,1</v>
      </c>
      <c r="F1" s="36"/>
      <c r="G1" s="36"/>
      <c r="H1" s="36"/>
    </row>
    <row r="2" spans="1:8" s="9" customFormat="1" ht="15">
      <c r="A2" s="433" t="str">
        <f>C13</f>
        <v>Iekšējais ūdensvads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46"/>
      <c r="B13" s="47"/>
      <c r="C13" s="48" t="s">
        <v>722</v>
      </c>
      <c r="D13" s="48"/>
      <c r="E13" s="49"/>
      <c r="F13" s="50"/>
      <c r="G13" s="23"/>
      <c r="H13" s="24"/>
    </row>
    <row r="14" spans="1:8">
      <c r="A14" s="51">
        <v>1</v>
      </c>
      <c r="B14" s="52" t="s">
        <v>28</v>
      </c>
      <c r="C14" s="53" t="s">
        <v>29</v>
      </c>
      <c r="D14" s="54">
        <v>20</v>
      </c>
      <c r="E14" s="52" t="s">
        <v>30</v>
      </c>
      <c r="F14" s="54">
        <v>760</v>
      </c>
      <c r="G14" s="21"/>
      <c r="H14" s="22"/>
    </row>
    <row r="15" spans="1:8">
      <c r="A15" s="51">
        <v>2</v>
      </c>
      <c r="B15" s="52" t="s">
        <v>28</v>
      </c>
      <c r="C15" s="53" t="s">
        <v>29</v>
      </c>
      <c r="D15" s="54">
        <v>25</v>
      </c>
      <c r="E15" s="52" t="s">
        <v>30</v>
      </c>
      <c r="F15" s="55">
        <v>10</v>
      </c>
      <c r="G15" s="21"/>
      <c r="H15" s="22"/>
    </row>
    <row r="16" spans="1:8">
      <c r="A16" s="51">
        <v>3</v>
      </c>
      <c r="B16" s="52" t="s">
        <v>28</v>
      </c>
      <c r="C16" s="53" t="s">
        <v>29</v>
      </c>
      <c r="D16" s="54">
        <v>32</v>
      </c>
      <c r="E16" s="52" t="s">
        <v>30</v>
      </c>
      <c r="F16" s="54">
        <v>90</v>
      </c>
      <c r="G16" s="21"/>
      <c r="H16" s="22"/>
    </row>
    <row r="17" spans="1:8">
      <c r="A17" s="51">
        <v>4</v>
      </c>
      <c r="B17" s="52" t="s">
        <v>28</v>
      </c>
      <c r="C17" s="53" t="s">
        <v>29</v>
      </c>
      <c r="D17" s="54">
        <v>40</v>
      </c>
      <c r="E17" s="52" t="s">
        <v>30</v>
      </c>
      <c r="F17" s="55">
        <v>100</v>
      </c>
      <c r="G17" s="21"/>
      <c r="H17" s="22"/>
    </row>
    <row r="18" spans="1:8" ht="25.5">
      <c r="A18" s="51">
        <v>5</v>
      </c>
      <c r="B18" s="52" t="s">
        <v>28</v>
      </c>
      <c r="C18" s="56" t="s">
        <v>31</v>
      </c>
      <c r="D18" s="54">
        <v>20</v>
      </c>
      <c r="E18" s="52" t="s">
        <v>30</v>
      </c>
      <c r="F18" s="54">
        <v>340</v>
      </c>
      <c r="G18" s="21"/>
      <c r="H18" s="22"/>
    </row>
    <row r="19" spans="1:8" ht="25.5">
      <c r="A19" s="51">
        <v>6</v>
      </c>
      <c r="B19" s="52" t="s">
        <v>28</v>
      </c>
      <c r="C19" s="56" t="s">
        <v>31</v>
      </c>
      <c r="D19" s="54">
        <v>25</v>
      </c>
      <c r="E19" s="52" t="s">
        <v>30</v>
      </c>
      <c r="F19" s="54">
        <v>10</v>
      </c>
      <c r="G19" s="21"/>
      <c r="H19" s="22"/>
    </row>
    <row r="20" spans="1:8" ht="25.5">
      <c r="A20" s="51">
        <v>7</v>
      </c>
      <c r="B20" s="52" t="s">
        <v>28</v>
      </c>
      <c r="C20" s="56" t="s">
        <v>31</v>
      </c>
      <c r="D20" s="54">
        <v>32</v>
      </c>
      <c r="E20" s="52" t="s">
        <v>30</v>
      </c>
      <c r="F20" s="54">
        <v>45</v>
      </c>
      <c r="G20" s="21"/>
      <c r="H20" s="22"/>
    </row>
    <row r="21" spans="1:8" ht="25.5">
      <c r="A21" s="51">
        <v>8</v>
      </c>
      <c r="B21" s="52" t="s">
        <v>28</v>
      </c>
      <c r="C21" s="56" t="s">
        <v>31</v>
      </c>
      <c r="D21" s="54">
        <v>40</v>
      </c>
      <c r="E21" s="52" t="s">
        <v>30</v>
      </c>
      <c r="F21" s="54">
        <v>50</v>
      </c>
      <c r="G21" s="21"/>
      <c r="H21" s="22"/>
    </row>
    <row r="22" spans="1:8" ht="25.5">
      <c r="A22" s="51">
        <v>9</v>
      </c>
      <c r="B22" s="52" t="s">
        <v>28</v>
      </c>
      <c r="C22" s="56" t="s">
        <v>32</v>
      </c>
      <c r="D22" s="54">
        <v>20</v>
      </c>
      <c r="E22" s="52" t="s">
        <v>30</v>
      </c>
      <c r="F22" s="55">
        <v>340</v>
      </c>
      <c r="G22" s="21"/>
      <c r="H22" s="22"/>
    </row>
    <row r="23" spans="1:8" ht="25.5">
      <c r="A23" s="51">
        <v>10</v>
      </c>
      <c r="B23" s="52" t="s">
        <v>28</v>
      </c>
      <c r="C23" s="56" t="s">
        <v>33</v>
      </c>
      <c r="D23" s="54">
        <v>20</v>
      </c>
      <c r="E23" s="52" t="s">
        <v>30</v>
      </c>
      <c r="F23" s="54">
        <v>80</v>
      </c>
      <c r="G23" s="21"/>
      <c r="H23" s="22"/>
    </row>
    <row r="24" spans="1:8" ht="25.5">
      <c r="A24" s="51">
        <v>11</v>
      </c>
      <c r="B24" s="52" t="s">
        <v>28</v>
      </c>
      <c r="C24" s="56" t="s">
        <v>33</v>
      </c>
      <c r="D24" s="54">
        <v>32</v>
      </c>
      <c r="E24" s="52" t="s">
        <v>30</v>
      </c>
      <c r="F24" s="54">
        <v>45</v>
      </c>
      <c r="G24" s="21"/>
      <c r="H24" s="22"/>
    </row>
    <row r="25" spans="1:8" ht="25.5">
      <c r="A25" s="51">
        <v>12</v>
      </c>
      <c r="B25" s="52" t="s">
        <v>28</v>
      </c>
      <c r="C25" s="56" t="s">
        <v>33</v>
      </c>
      <c r="D25" s="54">
        <v>40</v>
      </c>
      <c r="E25" s="52" t="s">
        <v>30</v>
      </c>
      <c r="F25" s="54">
        <v>50</v>
      </c>
      <c r="G25" s="21"/>
      <c r="H25" s="22"/>
    </row>
    <row r="26" spans="1:8" ht="25.5">
      <c r="A26" s="51">
        <v>13</v>
      </c>
      <c r="B26" s="52" t="s">
        <v>28</v>
      </c>
      <c r="C26" s="56" t="s">
        <v>34</v>
      </c>
      <c r="D26" s="52"/>
      <c r="E26" s="57" t="s">
        <v>35</v>
      </c>
      <c r="F26" s="52">
        <v>1</v>
      </c>
      <c r="G26" s="21"/>
      <c r="H26" s="22"/>
    </row>
    <row r="27" spans="1:8">
      <c r="A27" s="51">
        <v>14</v>
      </c>
      <c r="B27" s="52" t="s">
        <v>28</v>
      </c>
      <c r="C27" s="58" t="s">
        <v>36</v>
      </c>
      <c r="D27" s="59" t="s">
        <v>37</v>
      </c>
      <c r="E27" s="57" t="s">
        <v>38</v>
      </c>
      <c r="F27" s="59">
        <v>90</v>
      </c>
      <c r="G27" s="21"/>
      <c r="H27" s="22"/>
    </row>
    <row r="28" spans="1:8">
      <c r="A28" s="51">
        <v>15</v>
      </c>
      <c r="B28" s="52" t="s">
        <v>28</v>
      </c>
      <c r="C28" s="58" t="s">
        <v>39</v>
      </c>
      <c r="D28" s="59" t="s">
        <v>40</v>
      </c>
      <c r="E28" s="57" t="s">
        <v>38</v>
      </c>
      <c r="F28" s="59">
        <v>32</v>
      </c>
      <c r="G28" s="21"/>
      <c r="H28" s="22"/>
    </row>
    <row r="29" spans="1:8">
      <c r="A29" s="51">
        <v>16</v>
      </c>
      <c r="B29" s="52" t="s">
        <v>28</v>
      </c>
      <c r="C29" s="58" t="s">
        <v>39</v>
      </c>
      <c r="D29" s="59" t="s">
        <v>41</v>
      </c>
      <c r="E29" s="57" t="s">
        <v>38</v>
      </c>
      <c r="F29" s="59">
        <v>1</v>
      </c>
      <c r="G29" s="21"/>
      <c r="H29" s="22"/>
    </row>
    <row r="30" spans="1:8">
      <c r="A30" s="51">
        <v>17</v>
      </c>
      <c r="B30" s="52" t="s">
        <v>28</v>
      </c>
      <c r="C30" s="58" t="s">
        <v>39</v>
      </c>
      <c r="D30" s="59" t="s">
        <v>42</v>
      </c>
      <c r="E30" s="57" t="s">
        <v>38</v>
      </c>
      <c r="F30" s="59">
        <v>6</v>
      </c>
      <c r="G30" s="21"/>
      <c r="H30" s="22"/>
    </row>
    <row r="31" spans="1:8">
      <c r="A31" s="51">
        <v>18</v>
      </c>
      <c r="B31" s="52" t="s">
        <v>28</v>
      </c>
      <c r="C31" s="58" t="s">
        <v>39</v>
      </c>
      <c r="D31" s="59" t="s">
        <v>43</v>
      </c>
      <c r="E31" s="57" t="s">
        <v>38</v>
      </c>
      <c r="F31" s="59">
        <v>2</v>
      </c>
      <c r="G31" s="21"/>
      <c r="H31" s="22"/>
    </row>
    <row r="32" spans="1:8">
      <c r="A32" s="51">
        <v>19</v>
      </c>
      <c r="B32" s="52" t="s">
        <v>28</v>
      </c>
      <c r="C32" s="58" t="s">
        <v>44</v>
      </c>
      <c r="D32" s="59" t="s">
        <v>40</v>
      </c>
      <c r="E32" s="57" t="s">
        <v>38</v>
      </c>
      <c r="F32" s="59">
        <v>2</v>
      </c>
      <c r="G32" s="21"/>
      <c r="H32" s="22"/>
    </row>
    <row r="33" spans="1:8">
      <c r="A33" s="51">
        <v>20</v>
      </c>
      <c r="B33" s="52" t="s">
        <v>28</v>
      </c>
      <c r="C33" s="58" t="s">
        <v>45</v>
      </c>
      <c r="D33" s="59" t="s">
        <v>40</v>
      </c>
      <c r="E33" s="57" t="s">
        <v>38</v>
      </c>
      <c r="F33" s="59">
        <v>1</v>
      </c>
      <c r="G33" s="21"/>
      <c r="H33" s="22"/>
    </row>
    <row r="34" spans="1:8">
      <c r="A34" s="51">
        <v>21</v>
      </c>
      <c r="B34" s="52" t="s">
        <v>28</v>
      </c>
      <c r="C34" s="58" t="s">
        <v>46</v>
      </c>
      <c r="D34" s="59" t="s">
        <v>40</v>
      </c>
      <c r="E34" s="57" t="s">
        <v>38</v>
      </c>
      <c r="F34" s="59">
        <v>9</v>
      </c>
      <c r="G34" s="21"/>
      <c r="H34" s="22"/>
    </row>
    <row r="35" spans="1:8" ht="25.5">
      <c r="A35" s="51">
        <v>22</v>
      </c>
      <c r="B35" s="52" t="s">
        <v>28</v>
      </c>
      <c r="C35" s="58" t="s">
        <v>47</v>
      </c>
      <c r="D35" s="59"/>
      <c r="E35" s="57" t="s">
        <v>38</v>
      </c>
      <c r="F35" s="59">
        <v>8</v>
      </c>
      <c r="G35" s="21"/>
      <c r="H35" s="22"/>
    </row>
    <row r="36" spans="1:8" ht="25.5">
      <c r="A36" s="51">
        <v>23</v>
      </c>
      <c r="B36" s="52" t="s">
        <v>28</v>
      </c>
      <c r="C36" s="60" t="s">
        <v>48</v>
      </c>
      <c r="D36" s="59"/>
      <c r="E36" s="57" t="s">
        <v>38</v>
      </c>
      <c r="F36" s="59">
        <v>1</v>
      </c>
      <c r="G36" s="21"/>
      <c r="H36" s="22"/>
    </row>
    <row r="37" spans="1:8" ht="25.5">
      <c r="A37" s="51">
        <v>24</v>
      </c>
      <c r="B37" s="52" t="s">
        <v>28</v>
      </c>
      <c r="C37" s="58" t="s">
        <v>49</v>
      </c>
      <c r="D37" s="59"/>
      <c r="E37" s="57" t="s">
        <v>38</v>
      </c>
      <c r="F37" s="59">
        <v>12</v>
      </c>
      <c r="G37" s="21"/>
      <c r="H37" s="22"/>
    </row>
    <row r="38" spans="1:8" ht="25.5">
      <c r="A38" s="51">
        <v>25</v>
      </c>
      <c r="B38" s="52" t="s">
        <v>28</v>
      </c>
      <c r="C38" s="58" t="s">
        <v>50</v>
      </c>
      <c r="D38" s="59"/>
      <c r="E38" s="57" t="s">
        <v>38</v>
      </c>
      <c r="F38" s="59">
        <v>24</v>
      </c>
      <c r="G38" s="21"/>
      <c r="H38" s="22"/>
    </row>
    <row r="39" spans="1:8" ht="25.5">
      <c r="A39" s="51">
        <v>26</v>
      </c>
      <c r="B39" s="52" t="s">
        <v>28</v>
      </c>
      <c r="C39" s="60" t="s">
        <v>51</v>
      </c>
      <c r="D39" s="59"/>
      <c r="E39" s="57" t="s">
        <v>38</v>
      </c>
      <c r="F39" s="59">
        <v>2</v>
      </c>
      <c r="G39" s="21"/>
      <c r="H39" s="22"/>
    </row>
    <row r="40" spans="1:8" ht="25.5">
      <c r="A40" s="51">
        <v>27</v>
      </c>
      <c r="B40" s="52" t="s">
        <v>28</v>
      </c>
      <c r="C40" s="58" t="s">
        <v>52</v>
      </c>
      <c r="D40" s="59"/>
      <c r="E40" s="57" t="s">
        <v>38</v>
      </c>
      <c r="F40" s="59">
        <v>10</v>
      </c>
      <c r="G40" s="21"/>
      <c r="H40" s="22"/>
    </row>
    <row r="41" spans="1:8" ht="25.5">
      <c r="A41" s="51">
        <v>28</v>
      </c>
      <c r="B41" s="52" t="s">
        <v>28</v>
      </c>
      <c r="C41" s="58" t="s">
        <v>53</v>
      </c>
      <c r="D41" s="59"/>
      <c r="E41" s="57" t="s">
        <v>38</v>
      </c>
      <c r="F41" s="59">
        <v>3</v>
      </c>
      <c r="G41" s="21"/>
      <c r="H41" s="22"/>
    </row>
    <row r="42" spans="1:8">
      <c r="A42" s="51">
        <v>29</v>
      </c>
      <c r="B42" s="52" t="s">
        <v>28</v>
      </c>
      <c r="C42" s="58" t="s">
        <v>54</v>
      </c>
      <c r="D42" s="59"/>
      <c r="E42" s="57" t="s">
        <v>35</v>
      </c>
      <c r="F42" s="59">
        <v>1</v>
      </c>
      <c r="G42" s="21"/>
      <c r="H42" s="22"/>
    </row>
    <row r="43" spans="1:8">
      <c r="A43" s="51">
        <v>30</v>
      </c>
      <c r="B43" s="52" t="s">
        <v>28</v>
      </c>
      <c r="C43" s="58" t="s">
        <v>55</v>
      </c>
      <c r="D43" s="59"/>
      <c r="E43" s="57" t="s">
        <v>35</v>
      </c>
      <c r="F43" s="59">
        <v>1</v>
      </c>
      <c r="G43" s="21"/>
      <c r="H43" s="22"/>
    </row>
    <row r="44" spans="1:8">
      <c r="A44" s="51">
        <v>31</v>
      </c>
      <c r="B44" s="52" t="s">
        <v>28</v>
      </c>
      <c r="C44" s="61" t="s">
        <v>56</v>
      </c>
      <c r="D44" s="62"/>
      <c r="E44" s="57" t="s">
        <v>35</v>
      </c>
      <c r="F44" s="57">
        <v>1</v>
      </c>
      <c r="G44" s="21"/>
      <c r="H44" s="22"/>
    </row>
    <row r="45" spans="1:8">
      <c r="A45" s="51">
        <v>32</v>
      </c>
      <c r="B45" s="52" t="s">
        <v>28</v>
      </c>
      <c r="C45" s="61" t="s">
        <v>57</v>
      </c>
      <c r="D45" s="62"/>
      <c r="E45" s="57" t="s">
        <v>35</v>
      </c>
      <c r="F45" s="57">
        <v>1</v>
      </c>
      <c r="G45" s="21"/>
      <c r="H45" s="22"/>
    </row>
    <row r="46" spans="1:8">
      <c r="A46" s="51">
        <v>33</v>
      </c>
      <c r="B46" s="63" t="s">
        <v>58</v>
      </c>
      <c r="C46" s="64" t="s">
        <v>59</v>
      </c>
      <c r="D46" s="64"/>
      <c r="E46" s="57" t="s">
        <v>35</v>
      </c>
      <c r="F46" s="65">
        <v>1</v>
      </c>
      <c r="G46" s="21"/>
      <c r="H46" s="22"/>
    </row>
    <row r="47" spans="1:8">
      <c r="A47" s="51">
        <v>34</v>
      </c>
      <c r="B47" s="63" t="s">
        <v>58</v>
      </c>
      <c r="C47" s="64" t="s">
        <v>60</v>
      </c>
      <c r="D47" s="64"/>
      <c r="E47" s="57" t="s">
        <v>35</v>
      </c>
      <c r="F47" s="65">
        <v>1</v>
      </c>
      <c r="G47" s="21"/>
      <c r="H47" s="22"/>
    </row>
    <row r="48" spans="1:8" s="17" customFormat="1">
      <c r="A48" s="28"/>
      <c r="B48" s="29"/>
      <c r="C48" s="30"/>
      <c r="D48" s="30"/>
      <c r="E48" s="31"/>
      <c r="F48" s="12"/>
      <c r="G48" s="12"/>
      <c r="H48" s="32"/>
    </row>
    <row r="49" spans="1:8" ht="15">
      <c r="A49" s="13"/>
      <c r="B49" s="13"/>
      <c r="C49" s="18"/>
      <c r="D49" s="18"/>
      <c r="E49" s="19"/>
      <c r="F49" s="18"/>
      <c r="G49" s="18" t="s">
        <v>6</v>
      </c>
      <c r="H49" s="20"/>
    </row>
    <row r="51" spans="1:8" s="25" customFormat="1" ht="12.75" customHeight="1">
      <c r="B51" s="26" t="str">
        <f>'1,1'!B34</f>
        <v>Piezīmes:</v>
      </c>
    </row>
    <row r="52" spans="1:8" s="25" customFormat="1" ht="45" customHeight="1">
      <c r="A52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2" s="430"/>
      <c r="C52" s="430"/>
      <c r="D52" s="430"/>
      <c r="E52" s="430"/>
      <c r="F52" s="430"/>
      <c r="G52" s="430"/>
      <c r="H52" s="430"/>
    </row>
    <row r="53" spans="1:8" s="25" customFormat="1" ht="12.75" customHeight="1">
      <c r="A53" s="430">
        <f>'1,1'!$A$36</f>
        <v>0</v>
      </c>
      <c r="B53" s="430"/>
      <c r="C53" s="430"/>
      <c r="D53" s="430"/>
      <c r="E53" s="430"/>
      <c r="F53" s="430"/>
      <c r="G53" s="430"/>
      <c r="H53" s="430"/>
    </row>
    <row r="54" spans="1:8" s="25" customFormat="1" ht="12.75" customHeight="1">
      <c r="B54" s="27"/>
    </row>
    <row r="55" spans="1:8">
      <c r="B55" s="5" t="str">
        <f>'1,1'!B38</f>
        <v>Sastādīja:</v>
      </c>
    </row>
    <row r="56" spans="1:8" ht="14.25" customHeight="1">
      <c r="C56" s="33" t="str">
        <f>'1,1'!C39</f>
        <v>Arnis Gailītis</v>
      </c>
      <c r="D56" s="33"/>
    </row>
    <row r="57" spans="1:8">
      <c r="C57" s="34" t="str">
        <f>'1,1'!C40</f>
        <v>Sertifikāta Nr.20-5643</v>
      </c>
      <c r="D57" s="34"/>
      <c r="E57" s="35"/>
    </row>
    <row r="60" spans="1:8">
      <c r="B60" s="41" t="str">
        <f>'1,1'!B43</f>
        <v>Pārbaudīja:</v>
      </c>
      <c r="C60" s="3"/>
      <c r="D60" s="3"/>
    </row>
    <row r="61" spans="1:8">
      <c r="B61" s="2"/>
      <c r="C61" s="33" t="str">
        <f>'1,1'!C44</f>
        <v>Andris Kokins</v>
      </c>
      <c r="D61" s="33"/>
    </row>
    <row r="62" spans="1:8">
      <c r="B62" s="1"/>
      <c r="C62" s="34" t="str">
        <f>'1,1'!C45</f>
        <v>Sertifikāta Nr.10-0024</v>
      </c>
      <c r="D62" s="34"/>
    </row>
  </sheetData>
  <mergeCells count="15">
    <mergeCell ref="A53:H53"/>
    <mergeCell ref="A52:H52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5"/>
  <sheetViews>
    <sheetView showZeros="0" view="pageBreakPreview" topLeftCell="A11" zoomScale="80" zoomScaleNormal="100" zoomScaleSheetLayoutView="80" workbookViewId="0">
      <selection activeCell="C41" sqref="C41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2,2</v>
      </c>
      <c r="F1" s="36"/>
      <c r="G1" s="36"/>
      <c r="H1" s="36"/>
    </row>
    <row r="2" spans="1:8" s="9" customFormat="1" ht="15">
      <c r="A2" s="433" t="str">
        <f>C13</f>
        <v>Iekšējā kanalizācija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46"/>
      <c r="B13" s="66">
        <v>0</v>
      </c>
      <c r="C13" s="48" t="s">
        <v>723</v>
      </c>
      <c r="D13" s="48"/>
      <c r="E13" s="67"/>
      <c r="F13" s="68"/>
      <c r="G13" s="23"/>
      <c r="H13" s="24"/>
    </row>
    <row r="14" spans="1:8" ht="25.5">
      <c r="A14" s="69"/>
      <c r="B14" s="70"/>
      <c r="C14" s="71" t="s">
        <v>61</v>
      </c>
      <c r="D14" s="71"/>
      <c r="E14" s="71"/>
      <c r="F14" s="71"/>
      <c r="G14" s="21"/>
      <c r="H14" s="22"/>
    </row>
    <row r="15" spans="1:8" ht="25.5">
      <c r="A15" s="72">
        <v>1</v>
      </c>
      <c r="B15" s="70" t="s">
        <v>62</v>
      </c>
      <c r="C15" s="73" t="s">
        <v>63</v>
      </c>
      <c r="D15" s="74">
        <v>50</v>
      </c>
      <c r="E15" s="75" t="s">
        <v>30</v>
      </c>
      <c r="F15" s="76">
        <v>150</v>
      </c>
      <c r="G15" s="21"/>
      <c r="H15" s="22"/>
    </row>
    <row r="16" spans="1:8" ht="25.5">
      <c r="A16" s="72">
        <v>2</v>
      </c>
      <c r="B16" s="70" t="s">
        <v>62</v>
      </c>
      <c r="C16" s="73" t="s">
        <v>63</v>
      </c>
      <c r="D16" s="74">
        <v>75</v>
      </c>
      <c r="E16" s="75" t="s">
        <v>30</v>
      </c>
      <c r="F16" s="76">
        <v>1</v>
      </c>
      <c r="G16" s="21"/>
      <c r="H16" s="22"/>
    </row>
    <row r="17" spans="1:8" ht="25.5">
      <c r="A17" s="72">
        <v>3</v>
      </c>
      <c r="B17" s="70" t="s">
        <v>62</v>
      </c>
      <c r="C17" s="73" t="s">
        <v>63</v>
      </c>
      <c r="D17" s="74">
        <v>110</v>
      </c>
      <c r="E17" s="75" t="s">
        <v>30</v>
      </c>
      <c r="F17" s="76">
        <v>25</v>
      </c>
      <c r="G17" s="21"/>
      <c r="H17" s="22"/>
    </row>
    <row r="18" spans="1:8" ht="38.25">
      <c r="A18" s="72">
        <v>4</v>
      </c>
      <c r="B18" s="70" t="s">
        <v>62</v>
      </c>
      <c r="C18" s="73" t="s">
        <v>64</v>
      </c>
      <c r="D18" s="74">
        <v>110</v>
      </c>
      <c r="E18" s="75" t="s">
        <v>30</v>
      </c>
      <c r="F18" s="76">
        <v>100</v>
      </c>
      <c r="G18" s="21"/>
      <c r="H18" s="22"/>
    </row>
    <row r="19" spans="1:8" ht="38.25">
      <c r="A19" s="72">
        <v>5</v>
      </c>
      <c r="B19" s="70" t="s">
        <v>62</v>
      </c>
      <c r="C19" s="73" t="s">
        <v>65</v>
      </c>
      <c r="D19" s="74">
        <v>110</v>
      </c>
      <c r="E19" s="75" t="s">
        <v>30</v>
      </c>
      <c r="F19" s="76">
        <v>10</v>
      </c>
      <c r="G19" s="21"/>
      <c r="H19" s="22"/>
    </row>
    <row r="20" spans="1:8" ht="25.5">
      <c r="A20" s="72">
        <v>6</v>
      </c>
      <c r="B20" s="70" t="s">
        <v>62</v>
      </c>
      <c r="C20" s="73" t="s">
        <v>66</v>
      </c>
      <c r="D20" s="74">
        <v>110</v>
      </c>
      <c r="E20" s="75" t="s">
        <v>30</v>
      </c>
      <c r="F20" s="76">
        <v>10</v>
      </c>
      <c r="G20" s="21"/>
      <c r="H20" s="22"/>
    </row>
    <row r="21" spans="1:8" ht="25.5">
      <c r="A21" s="72">
        <v>7</v>
      </c>
      <c r="B21" s="70" t="s">
        <v>62</v>
      </c>
      <c r="C21" s="73" t="s">
        <v>67</v>
      </c>
      <c r="D21" s="74">
        <v>50</v>
      </c>
      <c r="E21" s="75" t="s">
        <v>30</v>
      </c>
      <c r="F21" s="76">
        <v>95</v>
      </c>
      <c r="G21" s="21"/>
      <c r="H21" s="22"/>
    </row>
    <row r="22" spans="1:8">
      <c r="A22" s="72">
        <v>8</v>
      </c>
      <c r="B22" s="70" t="s">
        <v>62</v>
      </c>
      <c r="C22" s="73" t="s">
        <v>68</v>
      </c>
      <c r="D22" s="74">
        <v>50</v>
      </c>
      <c r="E22" s="75" t="s">
        <v>30</v>
      </c>
      <c r="F22" s="76">
        <v>100</v>
      </c>
      <c r="G22" s="21"/>
      <c r="H22" s="22"/>
    </row>
    <row r="23" spans="1:8">
      <c r="A23" s="72">
        <v>9</v>
      </c>
      <c r="B23" s="70" t="s">
        <v>62</v>
      </c>
      <c r="C23" s="73" t="s">
        <v>69</v>
      </c>
      <c r="D23" s="77">
        <v>50</v>
      </c>
      <c r="E23" s="75" t="s">
        <v>38</v>
      </c>
      <c r="F23" s="78">
        <v>18</v>
      </c>
      <c r="G23" s="21"/>
      <c r="H23" s="22"/>
    </row>
    <row r="24" spans="1:8">
      <c r="A24" s="72">
        <v>10</v>
      </c>
      <c r="B24" s="70" t="s">
        <v>62</v>
      </c>
      <c r="C24" s="73" t="s">
        <v>69</v>
      </c>
      <c r="D24" s="77">
        <v>110</v>
      </c>
      <c r="E24" s="75" t="s">
        <v>38</v>
      </c>
      <c r="F24" s="78">
        <v>3</v>
      </c>
      <c r="G24" s="21"/>
      <c r="H24" s="22"/>
    </row>
    <row r="25" spans="1:8" ht="25.5">
      <c r="A25" s="72">
        <v>11</v>
      </c>
      <c r="B25" s="70" t="s">
        <v>62</v>
      </c>
      <c r="C25" s="79" t="s">
        <v>70</v>
      </c>
      <c r="D25" s="77">
        <v>110</v>
      </c>
      <c r="E25" s="75" t="s">
        <v>38</v>
      </c>
      <c r="F25" s="78">
        <v>2</v>
      </c>
      <c r="G25" s="21"/>
      <c r="H25" s="22"/>
    </row>
    <row r="26" spans="1:8" ht="28.5">
      <c r="A26" s="72">
        <v>12</v>
      </c>
      <c r="B26" s="70" t="s">
        <v>62</v>
      </c>
      <c r="C26" s="79" t="s">
        <v>71</v>
      </c>
      <c r="D26" s="80" t="s">
        <v>72</v>
      </c>
      <c r="E26" s="75" t="s">
        <v>38</v>
      </c>
      <c r="F26" s="77">
        <v>3</v>
      </c>
      <c r="G26" s="21"/>
      <c r="H26" s="22"/>
    </row>
    <row r="27" spans="1:8" ht="25.5">
      <c r="A27" s="72">
        <v>13</v>
      </c>
      <c r="B27" s="70" t="s">
        <v>62</v>
      </c>
      <c r="C27" s="79" t="s">
        <v>34</v>
      </c>
      <c r="D27" s="75" t="s">
        <v>73</v>
      </c>
      <c r="E27" s="77" t="s">
        <v>35</v>
      </c>
      <c r="F27" s="74">
        <v>1</v>
      </c>
      <c r="G27" s="21"/>
      <c r="H27" s="22"/>
    </row>
    <row r="28" spans="1:8" ht="25.5">
      <c r="A28" s="72">
        <v>14</v>
      </c>
      <c r="B28" s="70" t="s">
        <v>62</v>
      </c>
      <c r="C28" s="73" t="s">
        <v>74</v>
      </c>
      <c r="D28" s="81"/>
      <c r="E28" s="77" t="s">
        <v>35</v>
      </c>
      <c r="F28" s="82">
        <v>8</v>
      </c>
      <c r="G28" s="21"/>
      <c r="H28" s="22"/>
    </row>
    <row r="29" spans="1:8" ht="25.5">
      <c r="A29" s="72">
        <v>15</v>
      </c>
      <c r="B29" s="70" t="s">
        <v>62</v>
      </c>
      <c r="C29" s="73" t="s">
        <v>75</v>
      </c>
      <c r="D29" s="81"/>
      <c r="E29" s="77" t="s">
        <v>35</v>
      </c>
      <c r="F29" s="82">
        <v>12</v>
      </c>
      <c r="G29" s="21"/>
      <c r="H29" s="22"/>
    </row>
    <row r="30" spans="1:8" ht="25.5">
      <c r="A30" s="72">
        <v>16</v>
      </c>
      <c r="B30" s="70" t="s">
        <v>62</v>
      </c>
      <c r="C30" s="73" t="s">
        <v>76</v>
      </c>
      <c r="D30" s="81"/>
      <c r="E30" s="77" t="s">
        <v>35</v>
      </c>
      <c r="F30" s="82">
        <v>1</v>
      </c>
      <c r="G30" s="21"/>
      <c r="H30" s="22"/>
    </row>
    <row r="31" spans="1:8" ht="25.5">
      <c r="A31" s="72">
        <v>17</v>
      </c>
      <c r="B31" s="70" t="s">
        <v>62</v>
      </c>
      <c r="C31" s="73" t="s">
        <v>77</v>
      </c>
      <c r="D31" s="81"/>
      <c r="E31" s="77" t="s">
        <v>35</v>
      </c>
      <c r="F31" s="82">
        <v>24</v>
      </c>
      <c r="G31" s="21"/>
      <c r="H31" s="22"/>
    </row>
    <row r="32" spans="1:8" ht="25.5">
      <c r="A32" s="72">
        <v>18</v>
      </c>
      <c r="B32" s="70" t="s">
        <v>62</v>
      </c>
      <c r="C32" s="73" t="s">
        <v>78</v>
      </c>
      <c r="D32" s="81"/>
      <c r="E32" s="77" t="s">
        <v>35</v>
      </c>
      <c r="F32" s="82">
        <v>2</v>
      </c>
      <c r="G32" s="21"/>
      <c r="H32" s="22"/>
    </row>
    <row r="33" spans="1:8" ht="25.5">
      <c r="A33" s="72">
        <v>19</v>
      </c>
      <c r="B33" s="70" t="s">
        <v>62</v>
      </c>
      <c r="C33" s="73" t="s">
        <v>79</v>
      </c>
      <c r="D33" s="81"/>
      <c r="E33" s="77" t="s">
        <v>35</v>
      </c>
      <c r="F33" s="82">
        <v>9</v>
      </c>
      <c r="G33" s="21"/>
      <c r="H33" s="22"/>
    </row>
    <row r="34" spans="1:8" ht="25.5">
      <c r="A34" s="72">
        <v>20</v>
      </c>
      <c r="B34" s="70" t="s">
        <v>62</v>
      </c>
      <c r="C34" s="73" t="s">
        <v>80</v>
      </c>
      <c r="D34" s="81"/>
      <c r="E34" s="77" t="s">
        <v>35</v>
      </c>
      <c r="F34" s="82">
        <v>1</v>
      </c>
      <c r="G34" s="21"/>
      <c r="H34" s="22"/>
    </row>
    <row r="35" spans="1:8">
      <c r="A35" s="72">
        <v>21</v>
      </c>
      <c r="B35" s="70" t="s">
        <v>62</v>
      </c>
      <c r="C35" s="73" t="s">
        <v>81</v>
      </c>
      <c r="D35" s="81"/>
      <c r="E35" s="77" t="s">
        <v>35</v>
      </c>
      <c r="F35" s="82">
        <v>3</v>
      </c>
      <c r="G35" s="21"/>
      <c r="H35" s="22"/>
    </row>
    <row r="36" spans="1:8">
      <c r="A36" s="72">
        <v>22</v>
      </c>
      <c r="B36" s="70" t="s">
        <v>62</v>
      </c>
      <c r="C36" s="73" t="s">
        <v>54</v>
      </c>
      <c r="D36" s="81"/>
      <c r="E36" s="77" t="s">
        <v>35</v>
      </c>
      <c r="F36" s="82">
        <v>1</v>
      </c>
      <c r="G36" s="21"/>
      <c r="H36" s="22"/>
    </row>
    <row r="37" spans="1:8">
      <c r="A37" s="72">
        <v>23</v>
      </c>
      <c r="B37" s="70" t="s">
        <v>62</v>
      </c>
      <c r="C37" s="73" t="s">
        <v>55</v>
      </c>
      <c r="D37" s="81"/>
      <c r="E37" s="77" t="s">
        <v>35</v>
      </c>
      <c r="F37" s="82">
        <v>1</v>
      </c>
      <c r="G37" s="21"/>
      <c r="H37" s="22"/>
    </row>
    <row r="38" spans="1:8">
      <c r="A38" s="72">
        <v>24</v>
      </c>
      <c r="B38" s="70" t="s">
        <v>62</v>
      </c>
      <c r="C38" s="83" t="s">
        <v>57</v>
      </c>
      <c r="D38" s="84"/>
      <c r="E38" s="85" t="s">
        <v>35</v>
      </c>
      <c r="F38" s="85">
        <v>1</v>
      </c>
      <c r="G38" s="21"/>
      <c r="H38" s="22"/>
    </row>
    <row r="39" spans="1:8">
      <c r="A39" s="72">
        <v>25</v>
      </c>
      <c r="B39" s="74" t="s">
        <v>58</v>
      </c>
      <c r="C39" s="86" t="s">
        <v>59</v>
      </c>
      <c r="D39" s="86"/>
      <c r="E39" s="85" t="s">
        <v>35</v>
      </c>
      <c r="F39" s="87">
        <v>1</v>
      </c>
      <c r="G39" s="21"/>
      <c r="H39" s="22"/>
    </row>
    <row r="40" spans="1:8">
      <c r="A40" s="72">
        <v>26</v>
      </c>
      <c r="B40" s="74" t="s">
        <v>58</v>
      </c>
      <c r="C40" s="86" t="s">
        <v>60</v>
      </c>
      <c r="D40" s="86"/>
      <c r="E40" s="85" t="s">
        <v>35</v>
      </c>
      <c r="F40" s="87">
        <v>1</v>
      </c>
      <c r="G40" s="21"/>
      <c r="H40" s="22"/>
    </row>
    <row r="41" spans="1:8" ht="25.5">
      <c r="A41" s="72">
        <v>27</v>
      </c>
      <c r="B41" s="74" t="s">
        <v>58</v>
      </c>
      <c r="C41" s="379" t="s">
        <v>1068</v>
      </c>
      <c r="D41" s="86"/>
      <c r="E41" s="85" t="s">
        <v>35</v>
      </c>
      <c r="F41" s="87">
        <v>2</v>
      </c>
      <c r="G41" s="21"/>
      <c r="H41" s="22"/>
    </row>
    <row r="42" spans="1:8">
      <c r="A42" s="72"/>
      <c r="B42" s="70"/>
      <c r="C42" s="88"/>
      <c r="D42" s="84"/>
      <c r="E42" s="85"/>
      <c r="F42" s="85"/>
      <c r="G42" s="21"/>
      <c r="H42" s="22"/>
    </row>
    <row r="43" spans="1:8">
      <c r="A43" s="72"/>
      <c r="B43" s="70"/>
      <c r="C43" s="89" t="s">
        <v>82</v>
      </c>
      <c r="D43" s="84"/>
      <c r="E43" s="75"/>
      <c r="F43" s="85"/>
      <c r="G43" s="21"/>
      <c r="H43" s="22"/>
    </row>
    <row r="44" spans="1:8" ht="25.5">
      <c r="A44" s="72">
        <v>1</v>
      </c>
      <c r="B44" s="70" t="s">
        <v>62</v>
      </c>
      <c r="C44" s="73" t="s">
        <v>83</v>
      </c>
      <c r="D44" s="74">
        <v>50</v>
      </c>
      <c r="E44" s="75" t="s">
        <v>30</v>
      </c>
      <c r="F44" s="76">
        <v>10</v>
      </c>
      <c r="G44" s="21"/>
      <c r="H44" s="22"/>
    </row>
    <row r="45" spans="1:8" ht="25.5">
      <c r="A45" s="72">
        <v>2</v>
      </c>
      <c r="B45" s="70" t="s">
        <v>62</v>
      </c>
      <c r="C45" s="73" t="s">
        <v>84</v>
      </c>
      <c r="D45" s="74">
        <v>110</v>
      </c>
      <c r="E45" s="75" t="s">
        <v>30</v>
      </c>
      <c r="F45" s="76">
        <v>5</v>
      </c>
      <c r="G45" s="21"/>
      <c r="H45" s="22"/>
    </row>
    <row r="46" spans="1:8" ht="25.5">
      <c r="A46" s="72">
        <v>3</v>
      </c>
      <c r="B46" s="70" t="s">
        <v>62</v>
      </c>
      <c r="C46" s="73" t="s">
        <v>63</v>
      </c>
      <c r="D46" s="74">
        <v>110</v>
      </c>
      <c r="E46" s="75" t="s">
        <v>30</v>
      </c>
      <c r="F46" s="76">
        <v>30</v>
      </c>
      <c r="G46" s="21"/>
      <c r="H46" s="22"/>
    </row>
    <row r="47" spans="1:8" ht="25.5">
      <c r="A47" s="72">
        <v>4</v>
      </c>
      <c r="B47" s="70" t="s">
        <v>62</v>
      </c>
      <c r="C47" s="79" t="s">
        <v>70</v>
      </c>
      <c r="D47" s="77">
        <v>110</v>
      </c>
      <c r="E47" s="75" t="s">
        <v>38</v>
      </c>
      <c r="F47" s="78">
        <v>2</v>
      </c>
      <c r="G47" s="21"/>
      <c r="H47" s="22"/>
    </row>
    <row r="48" spans="1:8">
      <c r="A48" s="72">
        <v>5</v>
      </c>
      <c r="B48" s="70" t="s">
        <v>62</v>
      </c>
      <c r="C48" s="73" t="s">
        <v>54</v>
      </c>
      <c r="D48" s="84"/>
      <c r="E48" s="74" t="s">
        <v>35</v>
      </c>
      <c r="F48" s="82">
        <v>1</v>
      </c>
      <c r="G48" s="21"/>
      <c r="H48" s="22"/>
    </row>
    <row r="49" spans="1:8">
      <c r="A49" s="72">
        <v>6</v>
      </c>
      <c r="B49" s="70" t="s">
        <v>62</v>
      </c>
      <c r="C49" s="73" t="s">
        <v>55</v>
      </c>
      <c r="D49" s="84"/>
      <c r="E49" s="74" t="s">
        <v>35</v>
      </c>
      <c r="F49" s="82">
        <v>1</v>
      </c>
      <c r="G49" s="21"/>
      <c r="H49" s="22"/>
    </row>
    <row r="50" spans="1:8">
      <c r="A50" s="72">
        <v>7</v>
      </c>
      <c r="B50" s="70" t="s">
        <v>62</v>
      </c>
      <c r="C50" s="83" t="s">
        <v>57</v>
      </c>
      <c r="D50" s="84"/>
      <c r="E50" s="85" t="s">
        <v>35</v>
      </c>
      <c r="F50" s="85">
        <v>1</v>
      </c>
      <c r="G50" s="21"/>
      <c r="H50" s="22"/>
    </row>
    <row r="51" spans="1:8" s="17" customFormat="1">
      <c r="A51" s="28"/>
      <c r="B51" s="29"/>
      <c r="C51" s="30"/>
      <c r="D51" s="30"/>
      <c r="E51" s="31"/>
      <c r="F51" s="12"/>
      <c r="G51" s="12"/>
      <c r="H51" s="32"/>
    </row>
    <row r="52" spans="1:8" ht="15">
      <c r="A52" s="13"/>
      <c r="B52" s="13"/>
      <c r="C52" s="18"/>
      <c r="D52" s="18"/>
      <c r="E52" s="19"/>
      <c r="F52" s="18"/>
      <c r="G52" s="18" t="s">
        <v>6</v>
      </c>
      <c r="H52" s="20"/>
    </row>
    <row r="54" spans="1:8" s="25" customFormat="1" ht="12.75" customHeight="1">
      <c r="B54" s="26" t="str">
        <f>'1,1'!B34</f>
        <v>Piezīmes:</v>
      </c>
    </row>
    <row r="55" spans="1:8" s="25" customFormat="1" ht="45" customHeight="1">
      <c r="A55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5" s="430"/>
      <c r="C55" s="430"/>
      <c r="D55" s="430"/>
      <c r="E55" s="430"/>
      <c r="F55" s="430"/>
      <c r="G55" s="430"/>
      <c r="H55" s="430"/>
    </row>
    <row r="56" spans="1:8" s="25" customFormat="1" ht="12.75" customHeight="1">
      <c r="A56" s="430">
        <f>'1,1'!$A$36</f>
        <v>0</v>
      </c>
      <c r="B56" s="430"/>
      <c r="C56" s="430"/>
      <c r="D56" s="430"/>
      <c r="E56" s="430"/>
      <c r="F56" s="430"/>
      <c r="G56" s="430"/>
      <c r="H56" s="430"/>
    </row>
    <row r="57" spans="1:8" s="25" customFormat="1" ht="12.75" customHeight="1">
      <c r="B57" s="27"/>
    </row>
    <row r="58" spans="1:8">
      <c r="B58" s="5" t="str">
        <f>'1,1'!B38</f>
        <v>Sastādīja:</v>
      </c>
    </row>
    <row r="59" spans="1:8" ht="14.25" customHeight="1">
      <c r="C59" s="33" t="str">
        <f>'1,1'!C39</f>
        <v>Arnis Gailītis</v>
      </c>
      <c r="D59" s="33"/>
    </row>
    <row r="60" spans="1:8">
      <c r="C60" s="34" t="str">
        <f>'1,1'!C40</f>
        <v>Sertifikāta Nr.20-5643</v>
      </c>
      <c r="D60" s="34"/>
      <c r="E60" s="35"/>
    </row>
    <row r="63" spans="1:8">
      <c r="B63" s="41" t="str">
        <f>'1,1'!B43</f>
        <v>Pārbaudīja:</v>
      </c>
      <c r="C63" s="3"/>
      <c r="D63" s="3"/>
    </row>
    <row r="64" spans="1:8">
      <c r="B64" s="2"/>
      <c r="C64" s="33" t="str">
        <f>'1,1'!C44</f>
        <v>Andris Kokins</v>
      </c>
      <c r="D64" s="33"/>
    </row>
    <row r="65" spans="2:4">
      <c r="B65" s="1"/>
      <c r="C65" s="34" t="str">
        <f>'1,1'!C45</f>
        <v>Sertifikāta Nr.10-0024</v>
      </c>
      <c r="D65" s="34"/>
    </row>
  </sheetData>
  <mergeCells count="15">
    <mergeCell ref="A56:H56"/>
    <mergeCell ref="A55:H55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7"/>
  <sheetViews>
    <sheetView showZeros="0" view="pageBreakPreview" zoomScale="80" zoomScaleNormal="100" zoomScaleSheetLayoutView="80" workbookViewId="0">
      <selection activeCell="F44" sqref="F44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2,3</v>
      </c>
      <c r="F1" s="36"/>
      <c r="G1" s="36"/>
      <c r="H1" s="36"/>
    </row>
    <row r="2" spans="1:8" s="9" customFormat="1" ht="15">
      <c r="A2" s="433" t="str">
        <f>C13</f>
        <v>Apkure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90"/>
      <c r="B13" s="91">
        <v>0</v>
      </c>
      <c r="C13" s="92" t="s">
        <v>724</v>
      </c>
      <c r="D13" s="92"/>
      <c r="E13" s="93"/>
      <c r="F13" s="94"/>
      <c r="G13" s="23"/>
      <c r="H13" s="24"/>
    </row>
    <row r="14" spans="1:8" ht="25.5">
      <c r="A14" s="95"/>
      <c r="B14" s="96" t="s">
        <v>85</v>
      </c>
      <c r="C14" s="97" t="s">
        <v>86</v>
      </c>
      <c r="D14" s="97"/>
      <c r="E14" s="97"/>
      <c r="F14" s="98"/>
      <c r="G14" s="21"/>
      <c r="H14" s="22"/>
    </row>
    <row r="15" spans="1:8" ht="38.25">
      <c r="A15" s="99">
        <v>1</v>
      </c>
      <c r="B15" s="96" t="s">
        <v>85</v>
      </c>
      <c r="C15" s="100" t="s">
        <v>87</v>
      </c>
      <c r="D15" s="101" t="s">
        <v>88</v>
      </c>
      <c r="E15" s="101" t="s">
        <v>38</v>
      </c>
      <c r="F15" s="102">
        <v>2</v>
      </c>
      <c r="G15" s="21"/>
      <c r="H15" s="22"/>
    </row>
    <row r="16" spans="1:8" ht="38.25">
      <c r="A16" s="99">
        <v>2</v>
      </c>
      <c r="B16" s="96" t="s">
        <v>85</v>
      </c>
      <c r="C16" s="100" t="s">
        <v>87</v>
      </c>
      <c r="D16" s="101" t="s">
        <v>89</v>
      </c>
      <c r="E16" s="101" t="s">
        <v>38</v>
      </c>
      <c r="F16" s="102">
        <v>28</v>
      </c>
      <c r="G16" s="21"/>
      <c r="H16" s="22"/>
    </row>
    <row r="17" spans="1:8" ht="38.25">
      <c r="A17" s="99">
        <v>3</v>
      </c>
      <c r="B17" s="96" t="s">
        <v>85</v>
      </c>
      <c r="C17" s="100" t="s">
        <v>87</v>
      </c>
      <c r="D17" s="101" t="s">
        <v>90</v>
      </c>
      <c r="E17" s="101" t="s">
        <v>38</v>
      </c>
      <c r="F17" s="102">
        <v>26</v>
      </c>
      <c r="G17" s="21"/>
      <c r="H17" s="22"/>
    </row>
    <row r="18" spans="1:8" ht="38.25">
      <c r="A18" s="99">
        <v>4</v>
      </c>
      <c r="B18" s="96" t="s">
        <v>85</v>
      </c>
      <c r="C18" s="100" t="s">
        <v>87</v>
      </c>
      <c r="D18" s="101" t="s">
        <v>91</v>
      </c>
      <c r="E18" s="101" t="s">
        <v>38</v>
      </c>
      <c r="F18" s="102">
        <v>20</v>
      </c>
      <c r="G18" s="21"/>
      <c r="H18" s="22"/>
    </row>
    <row r="19" spans="1:8" ht="38.25">
      <c r="A19" s="99">
        <v>5</v>
      </c>
      <c r="B19" s="96" t="s">
        <v>85</v>
      </c>
      <c r="C19" s="100" t="s">
        <v>87</v>
      </c>
      <c r="D19" s="101" t="s">
        <v>92</v>
      </c>
      <c r="E19" s="101" t="s">
        <v>38</v>
      </c>
      <c r="F19" s="102">
        <v>5</v>
      </c>
      <c r="G19" s="21"/>
      <c r="H19" s="22"/>
    </row>
    <row r="20" spans="1:8" ht="38.25">
      <c r="A20" s="99">
        <v>6</v>
      </c>
      <c r="B20" s="96" t="s">
        <v>85</v>
      </c>
      <c r="C20" s="100" t="s">
        <v>87</v>
      </c>
      <c r="D20" s="101" t="s">
        <v>93</v>
      </c>
      <c r="E20" s="101" t="s">
        <v>38</v>
      </c>
      <c r="F20" s="102">
        <v>10</v>
      </c>
      <c r="G20" s="21"/>
      <c r="H20" s="22"/>
    </row>
    <row r="21" spans="1:8" ht="38.25">
      <c r="A21" s="99">
        <v>7</v>
      </c>
      <c r="B21" s="96" t="s">
        <v>85</v>
      </c>
      <c r="C21" s="100" t="s">
        <v>87</v>
      </c>
      <c r="D21" s="101" t="s">
        <v>94</v>
      </c>
      <c r="E21" s="101" t="s">
        <v>38</v>
      </c>
      <c r="F21" s="102">
        <v>4</v>
      </c>
      <c r="G21" s="21"/>
      <c r="H21" s="22"/>
    </row>
    <row r="22" spans="1:8" ht="38.25">
      <c r="A22" s="99">
        <v>8</v>
      </c>
      <c r="B22" s="96" t="s">
        <v>85</v>
      </c>
      <c r="C22" s="100" t="s">
        <v>87</v>
      </c>
      <c r="D22" s="101" t="s">
        <v>95</v>
      </c>
      <c r="E22" s="101" t="s">
        <v>38</v>
      </c>
      <c r="F22" s="102">
        <v>12</v>
      </c>
      <c r="G22" s="21"/>
      <c r="H22" s="22"/>
    </row>
    <row r="23" spans="1:8" ht="38.25">
      <c r="A23" s="99">
        <v>9</v>
      </c>
      <c r="B23" s="96" t="s">
        <v>85</v>
      </c>
      <c r="C23" s="100" t="s">
        <v>87</v>
      </c>
      <c r="D23" s="101" t="s">
        <v>96</v>
      </c>
      <c r="E23" s="101" t="s">
        <v>38</v>
      </c>
      <c r="F23" s="102">
        <v>16</v>
      </c>
      <c r="G23" s="21"/>
      <c r="H23" s="22"/>
    </row>
    <row r="24" spans="1:8" ht="38.25">
      <c r="A24" s="99">
        <v>10</v>
      </c>
      <c r="B24" s="96" t="s">
        <v>85</v>
      </c>
      <c r="C24" s="100" t="s">
        <v>87</v>
      </c>
      <c r="D24" s="101" t="s">
        <v>97</v>
      </c>
      <c r="E24" s="101" t="s">
        <v>38</v>
      </c>
      <c r="F24" s="102">
        <v>1</v>
      </c>
      <c r="G24" s="21"/>
      <c r="H24" s="22"/>
    </row>
    <row r="25" spans="1:8" ht="38.25">
      <c r="A25" s="99">
        <v>11</v>
      </c>
      <c r="B25" s="96" t="s">
        <v>85</v>
      </c>
      <c r="C25" s="100" t="s">
        <v>87</v>
      </c>
      <c r="D25" s="101" t="s">
        <v>98</v>
      </c>
      <c r="E25" s="101" t="s">
        <v>38</v>
      </c>
      <c r="F25" s="102">
        <v>2</v>
      </c>
      <c r="G25" s="21"/>
      <c r="H25" s="22"/>
    </row>
    <row r="26" spans="1:8" ht="38.25">
      <c r="A26" s="99">
        <v>12</v>
      </c>
      <c r="B26" s="96" t="s">
        <v>85</v>
      </c>
      <c r="C26" s="100" t="s">
        <v>87</v>
      </c>
      <c r="D26" s="101" t="s">
        <v>99</v>
      </c>
      <c r="E26" s="101" t="s">
        <v>38</v>
      </c>
      <c r="F26" s="102">
        <v>2</v>
      </c>
      <c r="G26" s="21"/>
      <c r="H26" s="22"/>
    </row>
    <row r="27" spans="1:8" ht="38.25">
      <c r="A27" s="99">
        <v>13</v>
      </c>
      <c r="B27" s="96" t="s">
        <v>85</v>
      </c>
      <c r="C27" s="100" t="s">
        <v>87</v>
      </c>
      <c r="D27" s="101" t="s">
        <v>100</v>
      </c>
      <c r="E27" s="101" t="s">
        <v>38</v>
      </c>
      <c r="F27" s="102">
        <v>2</v>
      </c>
      <c r="G27" s="21"/>
      <c r="H27" s="22"/>
    </row>
    <row r="28" spans="1:8" ht="38.25">
      <c r="A28" s="99">
        <v>14</v>
      </c>
      <c r="B28" s="96" t="s">
        <v>85</v>
      </c>
      <c r="C28" s="100" t="s">
        <v>87</v>
      </c>
      <c r="D28" s="101" t="s">
        <v>101</v>
      </c>
      <c r="E28" s="101" t="s">
        <v>38</v>
      </c>
      <c r="F28" s="102">
        <v>1</v>
      </c>
      <c r="G28" s="21"/>
      <c r="H28" s="22"/>
    </row>
    <row r="29" spans="1:8" ht="38.25">
      <c r="A29" s="99">
        <v>15</v>
      </c>
      <c r="B29" s="96" t="s">
        <v>85</v>
      </c>
      <c r="C29" s="100" t="s">
        <v>102</v>
      </c>
      <c r="D29" s="101" t="s">
        <v>103</v>
      </c>
      <c r="E29" s="101" t="s">
        <v>38</v>
      </c>
      <c r="F29" s="102">
        <v>7</v>
      </c>
      <c r="G29" s="21"/>
      <c r="H29" s="22"/>
    </row>
    <row r="30" spans="1:8">
      <c r="A30" s="99">
        <v>16</v>
      </c>
      <c r="B30" s="96" t="s">
        <v>85</v>
      </c>
      <c r="C30" s="100" t="s">
        <v>104</v>
      </c>
      <c r="D30" s="101"/>
      <c r="E30" s="101" t="s">
        <v>38</v>
      </c>
      <c r="F30" s="102">
        <v>138</v>
      </c>
      <c r="G30" s="21"/>
      <c r="H30" s="22"/>
    </row>
    <row r="31" spans="1:8">
      <c r="A31" s="99">
        <v>17</v>
      </c>
      <c r="B31" s="96" t="s">
        <v>85</v>
      </c>
      <c r="C31" s="100" t="s">
        <v>105</v>
      </c>
      <c r="D31" s="101"/>
      <c r="E31" s="101" t="s">
        <v>38</v>
      </c>
      <c r="F31" s="102">
        <v>138</v>
      </c>
      <c r="G31" s="21"/>
      <c r="H31" s="22"/>
    </row>
    <row r="32" spans="1:8">
      <c r="A32" s="99">
        <v>18</v>
      </c>
      <c r="B32" s="96" t="s">
        <v>85</v>
      </c>
      <c r="C32" s="100" t="s">
        <v>106</v>
      </c>
      <c r="D32" s="101"/>
      <c r="E32" s="101" t="s">
        <v>38</v>
      </c>
      <c r="F32" s="102">
        <v>138</v>
      </c>
      <c r="G32" s="21"/>
      <c r="H32" s="22"/>
    </row>
    <row r="33" spans="1:8" ht="25.5">
      <c r="A33" s="99">
        <v>19</v>
      </c>
      <c r="B33" s="96" t="s">
        <v>85</v>
      </c>
      <c r="C33" s="100" t="s">
        <v>107</v>
      </c>
      <c r="D33" s="103" t="s">
        <v>108</v>
      </c>
      <c r="E33" s="104" t="s">
        <v>30</v>
      </c>
      <c r="F33" s="102">
        <v>430</v>
      </c>
      <c r="G33" s="21"/>
      <c r="H33" s="22"/>
    </row>
    <row r="34" spans="1:8" ht="25.5">
      <c r="A34" s="99">
        <v>20</v>
      </c>
      <c r="B34" s="96" t="s">
        <v>85</v>
      </c>
      <c r="C34" s="100" t="s">
        <v>107</v>
      </c>
      <c r="D34" s="103" t="s">
        <v>109</v>
      </c>
      <c r="E34" s="104" t="s">
        <v>30</v>
      </c>
      <c r="F34" s="102">
        <v>670</v>
      </c>
      <c r="G34" s="21"/>
      <c r="H34" s="22"/>
    </row>
    <row r="35" spans="1:8" ht="25.5">
      <c r="A35" s="99">
        <v>21</v>
      </c>
      <c r="B35" s="96" t="s">
        <v>85</v>
      </c>
      <c r="C35" s="100" t="s">
        <v>107</v>
      </c>
      <c r="D35" s="103" t="s">
        <v>110</v>
      </c>
      <c r="E35" s="104" t="s">
        <v>30</v>
      </c>
      <c r="F35" s="102">
        <v>120</v>
      </c>
      <c r="G35" s="21"/>
      <c r="H35" s="22"/>
    </row>
    <row r="36" spans="1:8" ht="25.5">
      <c r="A36" s="99">
        <v>22</v>
      </c>
      <c r="B36" s="96" t="s">
        <v>85</v>
      </c>
      <c r="C36" s="100" t="s">
        <v>107</v>
      </c>
      <c r="D36" s="103" t="s">
        <v>111</v>
      </c>
      <c r="E36" s="104" t="s">
        <v>30</v>
      </c>
      <c r="F36" s="102">
        <v>60</v>
      </c>
      <c r="G36" s="21"/>
      <c r="H36" s="22"/>
    </row>
    <row r="37" spans="1:8" ht="25.5">
      <c r="A37" s="99">
        <v>23</v>
      </c>
      <c r="B37" s="96" t="s">
        <v>85</v>
      </c>
      <c r="C37" s="100" t="s">
        <v>107</v>
      </c>
      <c r="D37" s="103" t="s">
        <v>112</v>
      </c>
      <c r="E37" s="104" t="s">
        <v>30</v>
      </c>
      <c r="F37" s="102">
        <v>30</v>
      </c>
      <c r="G37" s="21"/>
      <c r="H37" s="22"/>
    </row>
    <row r="38" spans="1:8" ht="25.5">
      <c r="A38" s="99">
        <v>24</v>
      </c>
      <c r="B38" s="96" t="s">
        <v>85</v>
      </c>
      <c r="C38" s="100" t="s">
        <v>107</v>
      </c>
      <c r="D38" s="103" t="s">
        <v>113</v>
      </c>
      <c r="E38" s="104" t="s">
        <v>30</v>
      </c>
      <c r="F38" s="102">
        <v>70</v>
      </c>
      <c r="G38" s="21"/>
      <c r="H38" s="22"/>
    </row>
    <row r="39" spans="1:8" ht="25.5">
      <c r="A39" s="99">
        <v>25</v>
      </c>
      <c r="B39" s="96" t="s">
        <v>85</v>
      </c>
      <c r="C39" s="100" t="s">
        <v>107</v>
      </c>
      <c r="D39" s="103" t="s">
        <v>114</v>
      </c>
      <c r="E39" s="104" t="s">
        <v>30</v>
      </c>
      <c r="F39" s="102">
        <v>40</v>
      </c>
      <c r="G39" s="21"/>
      <c r="H39" s="22"/>
    </row>
    <row r="40" spans="1:8" ht="38.25">
      <c r="A40" s="99">
        <v>26</v>
      </c>
      <c r="B40" s="96" t="s">
        <v>85</v>
      </c>
      <c r="C40" s="100" t="s">
        <v>115</v>
      </c>
      <c r="D40" s="105" t="s">
        <v>116</v>
      </c>
      <c r="E40" s="106" t="s">
        <v>35</v>
      </c>
      <c r="F40" s="102">
        <v>13</v>
      </c>
      <c r="G40" s="21"/>
      <c r="H40" s="22"/>
    </row>
    <row r="41" spans="1:8" ht="38.25">
      <c r="A41" s="99">
        <v>27</v>
      </c>
      <c r="B41" s="96" t="s">
        <v>85</v>
      </c>
      <c r="C41" s="100" t="s">
        <v>115</v>
      </c>
      <c r="D41" s="105" t="s">
        <v>117</v>
      </c>
      <c r="E41" s="106" t="s">
        <v>35</v>
      </c>
      <c r="F41" s="102">
        <v>17</v>
      </c>
      <c r="G41" s="21"/>
      <c r="H41" s="22"/>
    </row>
    <row r="42" spans="1:8" ht="38.25">
      <c r="A42" s="99">
        <v>28</v>
      </c>
      <c r="B42" s="96" t="s">
        <v>85</v>
      </c>
      <c r="C42" s="100" t="s">
        <v>115</v>
      </c>
      <c r="D42" s="105" t="s">
        <v>118</v>
      </c>
      <c r="E42" s="106" t="s">
        <v>35</v>
      </c>
      <c r="F42" s="102">
        <v>2</v>
      </c>
      <c r="G42" s="21"/>
      <c r="H42" s="22"/>
    </row>
    <row r="43" spans="1:8" ht="38.25">
      <c r="A43" s="99">
        <v>29</v>
      </c>
      <c r="B43" s="96" t="s">
        <v>85</v>
      </c>
      <c r="C43" s="100" t="s">
        <v>115</v>
      </c>
      <c r="D43" s="105" t="s">
        <v>119</v>
      </c>
      <c r="E43" s="106" t="s">
        <v>35</v>
      </c>
      <c r="F43" s="107">
        <v>1</v>
      </c>
      <c r="G43" s="21"/>
      <c r="H43" s="22"/>
    </row>
    <row r="44" spans="1:8">
      <c r="A44" s="99">
        <v>30</v>
      </c>
      <c r="B44" s="96" t="s">
        <v>85</v>
      </c>
      <c r="C44" s="108" t="s">
        <v>120</v>
      </c>
      <c r="D44" s="109" t="s">
        <v>121</v>
      </c>
      <c r="E44" s="104" t="s">
        <v>38</v>
      </c>
      <c r="F44" s="102">
        <v>21</v>
      </c>
      <c r="G44" s="21"/>
      <c r="H44" s="22"/>
    </row>
    <row r="45" spans="1:8">
      <c r="A45" s="99">
        <v>31</v>
      </c>
      <c r="B45" s="96" t="s">
        <v>85</v>
      </c>
      <c r="C45" s="108" t="s">
        <v>120</v>
      </c>
      <c r="D45" s="109" t="s">
        <v>122</v>
      </c>
      <c r="E45" s="104" t="s">
        <v>38</v>
      </c>
      <c r="F45" s="102">
        <v>7</v>
      </c>
      <c r="G45" s="21"/>
      <c r="H45" s="22"/>
    </row>
    <row r="46" spans="1:8">
      <c r="A46" s="99">
        <v>32</v>
      </c>
      <c r="B46" s="96" t="s">
        <v>85</v>
      </c>
      <c r="C46" s="108" t="s">
        <v>120</v>
      </c>
      <c r="D46" s="109" t="s">
        <v>123</v>
      </c>
      <c r="E46" s="104" t="s">
        <v>38</v>
      </c>
      <c r="F46" s="102">
        <v>4</v>
      </c>
      <c r="G46" s="21"/>
      <c r="H46" s="22"/>
    </row>
    <row r="47" spans="1:8">
      <c r="A47" s="99">
        <v>33</v>
      </c>
      <c r="B47" s="96" t="s">
        <v>85</v>
      </c>
      <c r="C47" s="108" t="s">
        <v>120</v>
      </c>
      <c r="D47" s="109" t="s">
        <v>124</v>
      </c>
      <c r="E47" s="104" t="s">
        <v>38</v>
      </c>
      <c r="F47" s="102">
        <v>0</v>
      </c>
      <c r="G47" s="21"/>
      <c r="H47" s="22"/>
    </row>
    <row r="48" spans="1:8">
      <c r="A48" s="99">
        <v>34</v>
      </c>
      <c r="B48" s="96" t="s">
        <v>85</v>
      </c>
      <c r="C48" s="100" t="s">
        <v>125</v>
      </c>
      <c r="D48" s="103" t="s">
        <v>126</v>
      </c>
      <c r="E48" s="104" t="s">
        <v>30</v>
      </c>
      <c r="F48" s="102">
        <v>13</v>
      </c>
      <c r="G48" s="21"/>
      <c r="H48" s="22"/>
    </row>
    <row r="49" spans="1:8">
      <c r="A49" s="99">
        <v>35</v>
      </c>
      <c r="B49" s="96" t="s">
        <v>85</v>
      </c>
      <c r="C49" s="100" t="s">
        <v>125</v>
      </c>
      <c r="D49" s="103" t="s">
        <v>127</v>
      </c>
      <c r="E49" s="104" t="s">
        <v>30</v>
      </c>
      <c r="F49" s="102">
        <v>65</v>
      </c>
      <c r="G49" s="21"/>
      <c r="H49" s="22"/>
    </row>
    <row r="50" spans="1:8">
      <c r="A50" s="99">
        <v>36</v>
      </c>
      <c r="B50" s="96" t="s">
        <v>85</v>
      </c>
      <c r="C50" s="100" t="s">
        <v>125</v>
      </c>
      <c r="D50" s="103" t="s">
        <v>128</v>
      </c>
      <c r="E50" s="104" t="s">
        <v>30</v>
      </c>
      <c r="F50" s="102">
        <v>90</v>
      </c>
      <c r="G50" s="21"/>
      <c r="H50" s="22"/>
    </row>
    <row r="51" spans="1:8">
      <c r="A51" s="99">
        <v>37</v>
      </c>
      <c r="B51" s="96" t="s">
        <v>85</v>
      </c>
      <c r="C51" s="100" t="s">
        <v>125</v>
      </c>
      <c r="D51" s="103" t="s">
        <v>129</v>
      </c>
      <c r="E51" s="104" t="s">
        <v>30</v>
      </c>
      <c r="F51" s="102">
        <v>60</v>
      </c>
      <c r="G51" s="21"/>
      <c r="H51" s="22"/>
    </row>
    <row r="52" spans="1:8">
      <c r="A52" s="99">
        <v>38</v>
      </c>
      <c r="B52" s="96" t="s">
        <v>85</v>
      </c>
      <c r="C52" s="100" t="s">
        <v>125</v>
      </c>
      <c r="D52" s="103" t="s">
        <v>130</v>
      </c>
      <c r="E52" s="104" t="s">
        <v>30</v>
      </c>
      <c r="F52" s="102">
        <v>35</v>
      </c>
      <c r="G52" s="21"/>
      <c r="H52" s="22"/>
    </row>
    <row r="53" spans="1:8">
      <c r="A53" s="99">
        <v>39</v>
      </c>
      <c r="B53" s="96" t="s">
        <v>85</v>
      </c>
      <c r="C53" s="100" t="s">
        <v>125</v>
      </c>
      <c r="D53" s="103" t="s">
        <v>131</v>
      </c>
      <c r="E53" s="104" t="s">
        <v>30</v>
      </c>
      <c r="F53" s="102">
        <v>70</v>
      </c>
      <c r="G53" s="21"/>
      <c r="H53" s="22"/>
    </row>
    <row r="54" spans="1:8">
      <c r="A54" s="99">
        <v>40</v>
      </c>
      <c r="B54" s="96" t="s">
        <v>85</v>
      </c>
      <c r="C54" s="100" t="s">
        <v>125</v>
      </c>
      <c r="D54" s="103" t="s">
        <v>132</v>
      </c>
      <c r="E54" s="104" t="s">
        <v>30</v>
      </c>
      <c r="F54" s="102">
        <v>38</v>
      </c>
      <c r="G54" s="21"/>
      <c r="H54" s="22"/>
    </row>
    <row r="55" spans="1:8">
      <c r="A55" s="99">
        <v>41</v>
      </c>
      <c r="B55" s="96" t="s">
        <v>85</v>
      </c>
      <c r="C55" s="100" t="s">
        <v>133</v>
      </c>
      <c r="D55" s="103" t="s">
        <v>121</v>
      </c>
      <c r="E55" s="106" t="s">
        <v>35</v>
      </c>
      <c r="F55" s="102">
        <v>4</v>
      </c>
      <c r="G55" s="21"/>
      <c r="H55" s="22"/>
    </row>
    <row r="56" spans="1:8">
      <c r="A56" s="99">
        <v>42</v>
      </c>
      <c r="B56" s="96" t="s">
        <v>85</v>
      </c>
      <c r="C56" s="100" t="s">
        <v>134</v>
      </c>
      <c r="D56" s="103"/>
      <c r="E56" s="106" t="s">
        <v>35</v>
      </c>
      <c r="F56" s="102">
        <v>1</v>
      </c>
      <c r="G56" s="21"/>
      <c r="H56" s="22"/>
    </row>
    <row r="57" spans="1:8">
      <c r="A57" s="99">
        <v>43</v>
      </c>
      <c r="B57" s="96" t="s">
        <v>85</v>
      </c>
      <c r="C57" s="100" t="s">
        <v>135</v>
      </c>
      <c r="D57" s="103"/>
      <c r="E57" s="106" t="s">
        <v>35</v>
      </c>
      <c r="F57" s="102">
        <v>1</v>
      </c>
      <c r="G57" s="21"/>
      <c r="H57" s="22"/>
    </row>
    <row r="58" spans="1:8">
      <c r="A58" s="99">
        <v>44</v>
      </c>
      <c r="B58" s="96" t="s">
        <v>85</v>
      </c>
      <c r="C58" s="110" t="s">
        <v>136</v>
      </c>
      <c r="D58" s="111"/>
      <c r="E58" s="106" t="s">
        <v>35</v>
      </c>
      <c r="F58" s="112">
        <v>1</v>
      </c>
      <c r="G58" s="21"/>
      <c r="H58" s="22"/>
    </row>
    <row r="59" spans="1:8">
      <c r="A59" s="99">
        <v>45</v>
      </c>
      <c r="B59" s="96" t="s">
        <v>85</v>
      </c>
      <c r="C59" s="100" t="s">
        <v>137</v>
      </c>
      <c r="D59" s="103"/>
      <c r="E59" s="106" t="s">
        <v>35</v>
      </c>
      <c r="F59" s="102">
        <v>1</v>
      </c>
      <c r="G59" s="21"/>
      <c r="H59" s="22"/>
    </row>
    <row r="60" spans="1:8">
      <c r="A60" s="99">
        <v>46</v>
      </c>
      <c r="B60" s="96" t="s">
        <v>85</v>
      </c>
      <c r="C60" s="110" t="s">
        <v>138</v>
      </c>
      <c r="D60" s="111"/>
      <c r="E60" s="106" t="s">
        <v>35</v>
      </c>
      <c r="F60" s="112">
        <v>1</v>
      </c>
      <c r="G60" s="21"/>
      <c r="H60" s="22"/>
    </row>
    <row r="61" spans="1:8">
      <c r="A61" s="99">
        <v>47</v>
      </c>
      <c r="B61" s="96" t="s">
        <v>85</v>
      </c>
      <c r="C61" s="113" t="s">
        <v>139</v>
      </c>
      <c r="D61" s="103" t="s">
        <v>140</v>
      </c>
      <c r="E61" s="106" t="s">
        <v>35</v>
      </c>
      <c r="F61" s="114">
        <v>1</v>
      </c>
      <c r="G61" s="21"/>
      <c r="H61" s="22"/>
    </row>
    <row r="62" spans="1:8" ht="25.5">
      <c r="A62" s="99">
        <v>48</v>
      </c>
      <c r="B62" s="96" t="s">
        <v>85</v>
      </c>
      <c r="C62" s="100" t="s">
        <v>141</v>
      </c>
      <c r="D62" s="106"/>
      <c r="E62" s="106" t="s">
        <v>35</v>
      </c>
      <c r="F62" s="115">
        <v>1</v>
      </c>
      <c r="G62" s="21"/>
      <c r="H62" s="22"/>
    </row>
    <row r="63" spans="1:8">
      <c r="A63" s="99"/>
      <c r="B63" s="96"/>
      <c r="C63" s="116"/>
      <c r="D63" s="116"/>
      <c r="E63" s="98"/>
      <c r="F63" s="112"/>
      <c r="G63" s="21"/>
      <c r="H63" s="22"/>
    </row>
    <row r="64" spans="1:8">
      <c r="A64" s="99"/>
      <c r="B64" s="96"/>
      <c r="C64" s="117" t="s">
        <v>142</v>
      </c>
      <c r="D64" s="118"/>
      <c r="E64" s="118"/>
      <c r="F64" s="118"/>
      <c r="G64" s="21"/>
      <c r="H64" s="22"/>
    </row>
    <row r="65" spans="1:8" ht="38.25">
      <c r="A65" s="99">
        <v>1</v>
      </c>
      <c r="B65" s="96" t="s">
        <v>85</v>
      </c>
      <c r="C65" s="100" t="s">
        <v>143</v>
      </c>
      <c r="D65" s="105" t="s">
        <v>144</v>
      </c>
      <c r="E65" s="106" t="s">
        <v>35</v>
      </c>
      <c r="F65" s="102">
        <v>2</v>
      </c>
      <c r="G65" s="21"/>
      <c r="H65" s="22"/>
    </row>
    <row r="66" spans="1:8">
      <c r="A66" s="99">
        <v>2</v>
      </c>
      <c r="B66" s="96" t="s">
        <v>85</v>
      </c>
      <c r="C66" s="113" t="s">
        <v>145</v>
      </c>
      <c r="D66" s="103" t="s">
        <v>146</v>
      </c>
      <c r="E66" s="106" t="s">
        <v>35</v>
      </c>
      <c r="F66" s="114">
        <v>2</v>
      </c>
      <c r="G66" s="21"/>
      <c r="H66" s="22"/>
    </row>
    <row r="67" spans="1:8">
      <c r="A67" s="99">
        <v>3</v>
      </c>
      <c r="B67" s="96" t="s">
        <v>85</v>
      </c>
      <c r="C67" s="113" t="s">
        <v>147</v>
      </c>
      <c r="D67" s="103" t="s">
        <v>148</v>
      </c>
      <c r="E67" s="106" t="s">
        <v>35</v>
      </c>
      <c r="F67" s="114">
        <v>4</v>
      </c>
      <c r="G67" s="21"/>
      <c r="H67" s="22"/>
    </row>
    <row r="68" spans="1:8" ht="25.5">
      <c r="A68" s="99">
        <v>4</v>
      </c>
      <c r="B68" s="96" t="s">
        <v>85</v>
      </c>
      <c r="C68" s="100" t="s">
        <v>107</v>
      </c>
      <c r="D68" s="103" t="s">
        <v>109</v>
      </c>
      <c r="E68" s="104" t="s">
        <v>30</v>
      </c>
      <c r="F68" s="112">
        <v>100</v>
      </c>
      <c r="G68" s="21"/>
      <c r="H68" s="22"/>
    </row>
    <row r="69" spans="1:8" ht="25.5">
      <c r="A69" s="99">
        <v>5</v>
      </c>
      <c r="B69" s="96" t="s">
        <v>85</v>
      </c>
      <c r="C69" s="100" t="s">
        <v>107</v>
      </c>
      <c r="D69" s="103" t="s">
        <v>110</v>
      </c>
      <c r="E69" s="104" t="s">
        <v>30</v>
      </c>
      <c r="F69" s="102">
        <v>2</v>
      </c>
      <c r="G69" s="21"/>
      <c r="H69" s="22"/>
    </row>
    <row r="70" spans="1:8">
      <c r="A70" s="99">
        <v>6</v>
      </c>
      <c r="B70" s="96" t="s">
        <v>85</v>
      </c>
      <c r="C70" s="113" t="s">
        <v>120</v>
      </c>
      <c r="D70" s="103" t="s">
        <v>121</v>
      </c>
      <c r="E70" s="104" t="s">
        <v>38</v>
      </c>
      <c r="F70" s="119">
        <v>110</v>
      </c>
      <c r="G70" s="21"/>
      <c r="H70" s="22"/>
    </row>
    <row r="71" spans="1:8">
      <c r="A71" s="99">
        <v>7</v>
      </c>
      <c r="B71" s="96" t="s">
        <v>85</v>
      </c>
      <c r="C71" s="100" t="s">
        <v>125</v>
      </c>
      <c r="D71" s="103" t="s">
        <v>127</v>
      </c>
      <c r="E71" s="104" t="s">
        <v>30</v>
      </c>
      <c r="F71" s="102">
        <v>2</v>
      </c>
      <c r="G71" s="21"/>
      <c r="H71" s="22"/>
    </row>
    <row r="72" spans="1:8">
      <c r="A72" s="99">
        <v>8</v>
      </c>
      <c r="B72" s="96" t="s">
        <v>85</v>
      </c>
      <c r="C72" s="100" t="s">
        <v>125</v>
      </c>
      <c r="D72" s="103" t="s">
        <v>128</v>
      </c>
      <c r="E72" s="104" t="s">
        <v>30</v>
      </c>
      <c r="F72" s="102">
        <v>1</v>
      </c>
      <c r="G72" s="21"/>
      <c r="H72" s="22"/>
    </row>
    <row r="73" spans="1:8" ht="25.5">
      <c r="A73" s="99">
        <v>9</v>
      </c>
      <c r="B73" s="96" t="s">
        <v>85</v>
      </c>
      <c r="C73" s="100" t="s">
        <v>149</v>
      </c>
      <c r="D73" s="103"/>
      <c r="E73" s="106" t="s">
        <v>35</v>
      </c>
      <c r="F73" s="102">
        <v>1</v>
      </c>
      <c r="G73" s="21"/>
      <c r="H73" s="22"/>
    </row>
    <row r="74" spans="1:8">
      <c r="A74" s="99">
        <v>10</v>
      </c>
      <c r="B74" s="96" t="s">
        <v>85</v>
      </c>
      <c r="C74" s="100" t="s">
        <v>135</v>
      </c>
      <c r="D74" s="103"/>
      <c r="E74" s="106" t="s">
        <v>35</v>
      </c>
      <c r="F74" s="112">
        <v>1</v>
      </c>
      <c r="G74" s="21"/>
      <c r="H74" s="22"/>
    </row>
    <row r="75" spans="1:8">
      <c r="A75" s="99">
        <v>11</v>
      </c>
      <c r="B75" s="96" t="s">
        <v>85</v>
      </c>
      <c r="C75" s="120" t="s">
        <v>137</v>
      </c>
      <c r="D75" s="121"/>
      <c r="E75" s="106" t="s">
        <v>35</v>
      </c>
      <c r="F75" s="112">
        <v>1</v>
      </c>
      <c r="G75" s="21"/>
      <c r="H75" s="22"/>
    </row>
    <row r="76" spans="1:8">
      <c r="A76" s="99">
        <v>12</v>
      </c>
      <c r="B76" s="96" t="s">
        <v>85</v>
      </c>
      <c r="C76" s="110" t="s">
        <v>138</v>
      </c>
      <c r="D76" s="111"/>
      <c r="E76" s="106" t="s">
        <v>35</v>
      </c>
      <c r="F76" s="122">
        <v>1</v>
      </c>
      <c r="G76" s="21"/>
      <c r="H76" s="22"/>
    </row>
    <row r="77" spans="1:8">
      <c r="A77" s="99">
        <v>13</v>
      </c>
      <c r="B77" s="96" t="s">
        <v>85</v>
      </c>
      <c r="C77" s="123" t="s">
        <v>139</v>
      </c>
      <c r="D77" s="121" t="s">
        <v>140</v>
      </c>
      <c r="E77" s="106" t="s">
        <v>35</v>
      </c>
      <c r="F77" s="119">
        <v>1</v>
      </c>
      <c r="G77" s="21"/>
      <c r="H77" s="22"/>
    </row>
    <row r="78" spans="1:8" ht="25.5">
      <c r="A78" s="99">
        <v>14</v>
      </c>
      <c r="B78" s="96" t="s">
        <v>85</v>
      </c>
      <c r="C78" s="120" t="s">
        <v>141</v>
      </c>
      <c r="D78" s="124"/>
      <c r="E78" s="106" t="s">
        <v>35</v>
      </c>
      <c r="F78" s="125">
        <v>1</v>
      </c>
      <c r="G78" s="21"/>
      <c r="H78" s="22"/>
    </row>
    <row r="79" spans="1:8">
      <c r="A79" s="99"/>
      <c r="B79" s="96"/>
      <c r="C79" s="116"/>
      <c r="D79" s="116"/>
      <c r="E79" s="98"/>
      <c r="F79" s="112"/>
      <c r="G79" s="21"/>
      <c r="H79" s="22"/>
    </row>
    <row r="80" spans="1:8">
      <c r="A80" s="99"/>
      <c r="B80" s="96"/>
      <c r="C80" s="117" t="s">
        <v>150</v>
      </c>
      <c r="D80" s="118"/>
      <c r="E80" s="118"/>
      <c r="F80" s="118"/>
      <c r="G80" s="21"/>
      <c r="H80" s="22"/>
    </row>
    <row r="81" spans="1:8" ht="25.5">
      <c r="A81" s="99">
        <v>1</v>
      </c>
      <c r="B81" s="96" t="s">
        <v>85</v>
      </c>
      <c r="C81" s="120" t="s">
        <v>151</v>
      </c>
      <c r="D81" s="126" t="s">
        <v>152</v>
      </c>
      <c r="E81" s="101" t="s">
        <v>38</v>
      </c>
      <c r="F81" s="127">
        <v>3</v>
      </c>
      <c r="G81" s="21"/>
      <c r="H81" s="22"/>
    </row>
    <row r="82" spans="1:8">
      <c r="A82" s="99">
        <v>2</v>
      </c>
      <c r="B82" s="96" t="s">
        <v>85</v>
      </c>
      <c r="C82" s="120" t="s">
        <v>153</v>
      </c>
      <c r="D82" s="121" t="s">
        <v>122</v>
      </c>
      <c r="E82" s="106" t="s">
        <v>35</v>
      </c>
      <c r="F82" s="122">
        <v>2</v>
      </c>
      <c r="G82" s="21"/>
      <c r="H82" s="22"/>
    </row>
    <row r="83" spans="1:8">
      <c r="A83" s="99">
        <v>3</v>
      </c>
      <c r="B83" s="96" t="s">
        <v>85</v>
      </c>
      <c r="C83" s="120" t="s">
        <v>153</v>
      </c>
      <c r="D83" s="121" t="s">
        <v>123</v>
      </c>
      <c r="E83" s="106" t="s">
        <v>35</v>
      </c>
      <c r="F83" s="122">
        <v>1</v>
      </c>
      <c r="G83" s="21"/>
      <c r="H83" s="22"/>
    </row>
    <row r="84" spans="1:8" ht="38.25">
      <c r="A84" s="99">
        <v>4</v>
      </c>
      <c r="B84" s="96" t="s">
        <v>85</v>
      </c>
      <c r="C84" s="120" t="s">
        <v>115</v>
      </c>
      <c r="D84" s="128" t="s">
        <v>117</v>
      </c>
      <c r="E84" s="106" t="s">
        <v>35</v>
      </c>
      <c r="F84" s="122">
        <v>5</v>
      </c>
      <c r="G84" s="21"/>
      <c r="H84" s="22"/>
    </row>
    <row r="85" spans="1:8" ht="38.25">
      <c r="A85" s="99">
        <v>5</v>
      </c>
      <c r="B85" s="96" t="s">
        <v>85</v>
      </c>
      <c r="C85" s="120" t="s">
        <v>115</v>
      </c>
      <c r="D85" s="128" t="s">
        <v>154</v>
      </c>
      <c r="E85" s="106" t="s">
        <v>35</v>
      </c>
      <c r="F85" s="122">
        <v>1</v>
      </c>
      <c r="G85" s="21"/>
      <c r="H85" s="22"/>
    </row>
    <row r="86" spans="1:8">
      <c r="A86" s="99">
        <v>6</v>
      </c>
      <c r="B86" s="96" t="s">
        <v>85</v>
      </c>
      <c r="C86" s="123" t="s">
        <v>120</v>
      </c>
      <c r="D86" s="129" t="s">
        <v>123</v>
      </c>
      <c r="E86" s="101" t="s">
        <v>38</v>
      </c>
      <c r="F86" s="122">
        <v>6</v>
      </c>
      <c r="G86" s="21"/>
      <c r="H86" s="22"/>
    </row>
    <row r="87" spans="1:8">
      <c r="A87" s="99">
        <v>7</v>
      </c>
      <c r="B87" s="96" t="s">
        <v>85</v>
      </c>
      <c r="C87" s="123" t="s">
        <v>120</v>
      </c>
      <c r="D87" s="121" t="s">
        <v>124</v>
      </c>
      <c r="E87" s="101" t="s">
        <v>38</v>
      </c>
      <c r="F87" s="122">
        <v>3</v>
      </c>
      <c r="G87" s="21"/>
      <c r="H87" s="22"/>
    </row>
    <row r="88" spans="1:8">
      <c r="A88" s="99">
        <v>8</v>
      </c>
      <c r="B88" s="96" t="s">
        <v>85</v>
      </c>
      <c r="C88" s="120" t="s">
        <v>155</v>
      </c>
      <c r="D88" s="121" t="s">
        <v>121</v>
      </c>
      <c r="E88" s="101" t="s">
        <v>38</v>
      </c>
      <c r="F88" s="122">
        <v>12</v>
      </c>
      <c r="G88" s="21"/>
      <c r="H88" s="22"/>
    </row>
    <row r="89" spans="1:8">
      <c r="A89" s="99">
        <v>9</v>
      </c>
      <c r="B89" s="96" t="s">
        <v>85</v>
      </c>
      <c r="C89" s="120" t="s">
        <v>156</v>
      </c>
      <c r="D89" s="121" t="s">
        <v>122</v>
      </c>
      <c r="E89" s="101" t="s">
        <v>38</v>
      </c>
      <c r="F89" s="122">
        <v>3</v>
      </c>
      <c r="G89" s="21"/>
      <c r="H89" s="22"/>
    </row>
    <row r="90" spans="1:8">
      <c r="A90" s="99">
        <v>10</v>
      </c>
      <c r="B90" s="96" t="s">
        <v>85</v>
      </c>
      <c r="C90" s="120" t="s">
        <v>156</v>
      </c>
      <c r="D90" s="121" t="s">
        <v>123</v>
      </c>
      <c r="E90" s="101" t="s">
        <v>38</v>
      </c>
      <c r="F90" s="122">
        <v>2</v>
      </c>
      <c r="G90" s="21"/>
      <c r="H90" s="22"/>
    </row>
    <row r="91" spans="1:8">
      <c r="A91" s="99">
        <v>11</v>
      </c>
      <c r="B91" s="96" t="s">
        <v>85</v>
      </c>
      <c r="C91" s="120" t="s">
        <v>156</v>
      </c>
      <c r="D91" s="121" t="s">
        <v>124</v>
      </c>
      <c r="E91" s="101" t="s">
        <v>38</v>
      </c>
      <c r="F91" s="122">
        <v>1</v>
      </c>
      <c r="G91" s="21"/>
      <c r="H91" s="22"/>
    </row>
    <row r="92" spans="1:8">
      <c r="A92" s="99">
        <v>12</v>
      </c>
      <c r="B92" s="96" t="s">
        <v>85</v>
      </c>
      <c r="C92" s="120" t="s">
        <v>157</v>
      </c>
      <c r="D92" s="121" t="s">
        <v>123</v>
      </c>
      <c r="E92" s="101" t="s">
        <v>38</v>
      </c>
      <c r="F92" s="122">
        <v>2</v>
      </c>
      <c r="G92" s="21"/>
      <c r="H92" s="22"/>
    </row>
    <row r="93" spans="1:8">
      <c r="A93" s="99">
        <v>13</v>
      </c>
      <c r="B93" s="96" t="s">
        <v>85</v>
      </c>
      <c r="C93" s="120" t="s">
        <v>157</v>
      </c>
      <c r="D93" s="121" t="s">
        <v>124</v>
      </c>
      <c r="E93" s="101" t="s">
        <v>38</v>
      </c>
      <c r="F93" s="122">
        <v>1</v>
      </c>
      <c r="G93" s="21"/>
      <c r="H93" s="22"/>
    </row>
    <row r="94" spans="1:8" ht="25.5">
      <c r="A94" s="99">
        <v>14</v>
      </c>
      <c r="B94" s="96" t="s">
        <v>85</v>
      </c>
      <c r="C94" s="100" t="s">
        <v>107</v>
      </c>
      <c r="D94" s="103" t="s">
        <v>111</v>
      </c>
      <c r="E94" s="104" t="s">
        <v>30</v>
      </c>
      <c r="F94" s="102">
        <v>55</v>
      </c>
      <c r="G94" s="21"/>
      <c r="H94" s="22"/>
    </row>
    <row r="95" spans="1:8" ht="25.5">
      <c r="A95" s="99">
        <v>15</v>
      </c>
      <c r="B95" s="96" t="s">
        <v>85</v>
      </c>
      <c r="C95" s="100" t="s">
        <v>107</v>
      </c>
      <c r="D95" s="103" t="s">
        <v>112</v>
      </c>
      <c r="E95" s="104" t="s">
        <v>30</v>
      </c>
      <c r="F95" s="102">
        <v>61</v>
      </c>
      <c r="G95" s="21"/>
      <c r="H95" s="22"/>
    </row>
    <row r="96" spans="1:8" ht="25.5">
      <c r="A96" s="99">
        <v>16</v>
      </c>
      <c r="B96" s="96" t="s">
        <v>85</v>
      </c>
      <c r="C96" s="100" t="s">
        <v>107</v>
      </c>
      <c r="D96" s="103" t="s">
        <v>113</v>
      </c>
      <c r="E96" s="104" t="s">
        <v>30</v>
      </c>
      <c r="F96" s="102">
        <v>75</v>
      </c>
      <c r="G96" s="21"/>
      <c r="H96" s="22"/>
    </row>
    <row r="97" spans="1:8">
      <c r="A97" s="99">
        <v>17</v>
      </c>
      <c r="B97" s="96" t="s">
        <v>85</v>
      </c>
      <c r="C97" s="110" t="s">
        <v>158</v>
      </c>
      <c r="D97" s="121" t="s">
        <v>121</v>
      </c>
      <c r="E97" s="104" t="s">
        <v>30</v>
      </c>
      <c r="F97" s="102">
        <v>3</v>
      </c>
      <c r="G97" s="21"/>
      <c r="H97" s="22"/>
    </row>
    <row r="98" spans="1:8">
      <c r="A98" s="99">
        <v>18</v>
      </c>
      <c r="B98" s="96" t="s">
        <v>85</v>
      </c>
      <c r="C98" s="110" t="s">
        <v>158</v>
      </c>
      <c r="D98" s="121" t="s">
        <v>123</v>
      </c>
      <c r="E98" s="104" t="s">
        <v>30</v>
      </c>
      <c r="F98" s="115">
        <v>5</v>
      </c>
      <c r="G98" s="21"/>
      <c r="H98" s="22"/>
    </row>
    <row r="99" spans="1:8">
      <c r="A99" s="99">
        <v>19</v>
      </c>
      <c r="B99" s="96" t="s">
        <v>85</v>
      </c>
      <c r="C99" s="110" t="s">
        <v>158</v>
      </c>
      <c r="D99" s="121" t="s">
        <v>124</v>
      </c>
      <c r="E99" s="104" t="s">
        <v>30</v>
      </c>
      <c r="F99" s="112">
        <v>2</v>
      </c>
      <c r="G99" s="21"/>
      <c r="H99" s="22"/>
    </row>
    <row r="100" spans="1:8">
      <c r="A100" s="99">
        <v>20</v>
      </c>
      <c r="B100" s="96" t="s">
        <v>85</v>
      </c>
      <c r="C100" s="120" t="s">
        <v>159</v>
      </c>
      <c r="D100" s="121" t="s">
        <v>160</v>
      </c>
      <c r="E100" s="104" t="s">
        <v>38</v>
      </c>
      <c r="F100" s="112">
        <v>6</v>
      </c>
      <c r="G100" s="21"/>
      <c r="H100" s="22"/>
    </row>
    <row r="101" spans="1:8">
      <c r="A101" s="99">
        <v>21</v>
      </c>
      <c r="B101" s="96" t="s">
        <v>85</v>
      </c>
      <c r="C101" s="120" t="s">
        <v>161</v>
      </c>
      <c r="D101" s="121" t="s">
        <v>162</v>
      </c>
      <c r="E101" s="104" t="s">
        <v>38</v>
      </c>
      <c r="F101" s="112">
        <v>9</v>
      </c>
      <c r="G101" s="21"/>
      <c r="H101" s="22"/>
    </row>
    <row r="102" spans="1:8">
      <c r="A102" s="99">
        <v>22</v>
      </c>
      <c r="B102" s="96" t="s">
        <v>85</v>
      </c>
      <c r="C102" s="120" t="s">
        <v>133</v>
      </c>
      <c r="D102" s="121" t="s">
        <v>121</v>
      </c>
      <c r="E102" s="104" t="s">
        <v>38</v>
      </c>
      <c r="F102" s="112">
        <v>6</v>
      </c>
      <c r="G102" s="21"/>
      <c r="H102" s="22"/>
    </row>
    <row r="103" spans="1:8">
      <c r="A103" s="99">
        <v>23</v>
      </c>
      <c r="B103" s="96" t="s">
        <v>85</v>
      </c>
      <c r="C103" s="120" t="s">
        <v>163</v>
      </c>
      <c r="D103" s="121" t="s">
        <v>121</v>
      </c>
      <c r="E103" s="104" t="s">
        <v>38</v>
      </c>
      <c r="F103" s="112">
        <v>6</v>
      </c>
      <c r="G103" s="21"/>
      <c r="H103" s="22"/>
    </row>
    <row r="104" spans="1:8">
      <c r="A104" s="99">
        <v>24</v>
      </c>
      <c r="B104" s="96" t="s">
        <v>85</v>
      </c>
      <c r="C104" s="120" t="s">
        <v>164</v>
      </c>
      <c r="D104" s="130" t="s">
        <v>165</v>
      </c>
      <c r="E104" s="131" t="s">
        <v>30</v>
      </c>
      <c r="F104" s="115">
        <v>3</v>
      </c>
      <c r="G104" s="21"/>
      <c r="H104" s="22"/>
    </row>
    <row r="105" spans="1:8">
      <c r="A105" s="99">
        <v>25</v>
      </c>
      <c r="B105" s="96" t="s">
        <v>85</v>
      </c>
      <c r="C105" s="100" t="s">
        <v>166</v>
      </c>
      <c r="D105" s="132">
        <v>0.3</v>
      </c>
      <c r="E105" s="104" t="s">
        <v>167</v>
      </c>
      <c r="F105" s="115">
        <v>160</v>
      </c>
      <c r="G105" s="21"/>
      <c r="H105" s="22"/>
    </row>
    <row r="106" spans="1:8">
      <c r="A106" s="99">
        <v>26</v>
      </c>
      <c r="B106" s="96" t="s">
        <v>85</v>
      </c>
      <c r="C106" s="120" t="s">
        <v>168</v>
      </c>
      <c r="D106" s="121" t="s">
        <v>169</v>
      </c>
      <c r="E106" s="104" t="s">
        <v>30</v>
      </c>
      <c r="F106" s="115">
        <v>3</v>
      </c>
      <c r="G106" s="21"/>
      <c r="H106" s="22"/>
    </row>
    <row r="107" spans="1:8">
      <c r="A107" s="99">
        <v>27</v>
      </c>
      <c r="B107" s="96" t="s">
        <v>85</v>
      </c>
      <c r="C107" s="120" t="s">
        <v>168</v>
      </c>
      <c r="D107" s="121" t="s">
        <v>170</v>
      </c>
      <c r="E107" s="104" t="s">
        <v>30</v>
      </c>
      <c r="F107" s="115">
        <v>33</v>
      </c>
      <c r="G107" s="21"/>
      <c r="H107" s="22"/>
    </row>
    <row r="108" spans="1:8">
      <c r="A108" s="99">
        <v>28</v>
      </c>
      <c r="B108" s="96" t="s">
        <v>85</v>
      </c>
      <c r="C108" s="120" t="s">
        <v>168</v>
      </c>
      <c r="D108" s="121" t="s">
        <v>171</v>
      </c>
      <c r="E108" s="104" t="s">
        <v>30</v>
      </c>
      <c r="F108" s="115">
        <v>30</v>
      </c>
      <c r="G108" s="21"/>
      <c r="H108" s="22"/>
    </row>
    <row r="109" spans="1:8">
      <c r="A109" s="99">
        <v>29</v>
      </c>
      <c r="B109" s="96" t="s">
        <v>85</v>
      </c>
      <c r="C109" s="120" t="s">
        <v>168</v>
      </c>
      <c r="D109" s="121" t="s">
        <v>172</v>
      </c>
      <c r="E109" s="104" t="s">
        <v>30</v>
      </c>
      <c r="F109" s="115">
        <v>27</v>
      </c>
      <c r="G109" s="21"/>
      <c r="H109" s="22"/>
    </row>
    <row r="110" spans="1:8">
      <c r="A110" s="99">
        <v>30</v>
      </c>
      <c r="B110" s="96" t="s">
        <v>85</v>
      </c>
      <c r="C110" s="100" t="s">
        <v>125</v>
      </c>
      <c r="D110" s="103" t="s">
        <v>173</v>
      </c>
      <c r="E110" s="104" t="s">
        <v>30</v>
      </c>
      <c r="F110" s="112">
        <v>20</v>
      </c>
      <c r="G110" s="21"/>
      <c r="H110" s="22"/>
    </row>
    <row r="111" spans="1:8">
      <c r="A111" s="99">
        <v>31</v>
      </c>
      <c r="B111" s="96" t="s">
        <v>85</v>
      </c>
      <c r="C111" s="100" t="s">
        <v>125</v>
      </c>
      <c r="D111" s="103" t="s">
        <v>130</v>
      </c>
      <c r="E111" s="104" t="s">
        <v>30</v>
      </c>
      <c r="F111" s="112">
        <v>35</v>
      </c>
      <c r="G111" s="21"/>
      <c r="H111" s="22"/>
    </row>
    <row r="112" spans="1:8">
      <c r="A112" s="99">
        <v>32</v>
      </c>
      <c r="B112" s="96" t="s">
        <v>85</v>
      </c>
      <c r="C112" s="100" t="s">
        <v>125</v>
      </c>
      <c r="D112" s="103" t="s">
        <v>131</v>
      </c>
      <c r="E112" s="104" t="s">
        <v>30</v>
      </c>
      <c r="F112" s="112">
        <v>50</v>
      </c>
      <c r="G112" s="21"/>
      <c r="H112" s="22"/>
    </row>
    <row r="113" spans="1:8" ht="25.5">
      <c r="A113" s="99">
        <v>33</v>
      </c>
      <c r="B113" s="96" t="s">
        <v>85</v>
      </c>
      <c r="C113" s="100" t="s">
        <v>149</v>
      </c>
      <c r="D113" s="103"/>
      <c r="E113" s="106" t="s">
        <v>35</v>
      </c>
      <c r="F113" s="102">
        <v>1</v>
      </c>
      <c r="G113" s="21"/>
      <c r="H113" s="22"/>
    </row>
    <row r="114" spans="1:8">
      <c r="A114" s="99">
        <v>34</v>
      </c>
      <c r="B114" s="96" t="s">
        <v>85</v>
      </c>
      <c r="C114" s="100" t="s">
        <v>135</v>
      </c>
      <c r="D114" s="103"/>
      <c r="E114" s="106" t="s">
        <v>35</v>
      </c>
      <c r="F114" s="102">
        <v>1</v>
      </c>
      <c r="G114" s="21"/>
      <c r="H114" s="22"/>
    </row>
    <row r="115" spans="1:8">
      <c r="A115" s="99">
        <v>35</v>
      </c>
      <c r="B115" s="96" t="s">
        <v>85</v>
      </c>
      <c r="C115" s="120" t="s">
        <v>174</v>
      </c>
      <c r="D115" s="121"/>
      <c r="E115" s="106" t="s">
        <v>35</v>
      </c>
      <c r="F115" s="112">
        <v>1</v>
      </c>
      <c r="G115" s="21"/>
      <c r="H115" s="22"/>
    </row>
    <row r="116" spans="1:8">
      <c r="A116" s="99">
        <v>36</v>
      </c>
      <c r="B116" s="96" t="s">
        <v>85</v>
      </c>
      <c r="C116" s="120" t="s">
        <v>175</v>
      </c>
      <c r="D116" s="121"/>
      <c r="E116" s="106" t="s">
        <v>35</v>
      </c>
      <c r="F116" s="112">
        <v>1</v>
      </c>
      <c r="G116" s="21"/>
      <c r="H116" s="22"/>
    </row>
    <row r="117" spans="1:8">
      <c r="A117" s="99">
        <v>37</v>
      </c>
      <c r="B117" s="96" t="s">
        <v>85</v>
      </c>
      <c r="C117" s="110" t="s">
        <v>136</v>
      </c>
      <c r="D117" s="111"/>
      <c r="E117" s="106" t="s">
        <v>35</v>
      </c>
      <c r="F117" s="112">
        <v>1</v>
      </c>
      <c r="G117" s="21"/>
      <c r="H117" s="22"/>
    </row>
    <row r="118" spans="1:8">
      <c r="A118" s="99">
        <v>38</v>
      </c>
      <c r="B118" s="96" t="s">
        <v>85</v>
      </c>
      <c r="C118" s="120" t="s">
        <v>137</v>
      </c>
      <c r="D118" s="121"/>
      <c r="E118" s="106" t="s">
        <v>35</v>
      </c>
      <c r="F118" s="112">
        <v>1</v>
      </c>
      <c r="G118" s="21"/>
      <c r="H118" s="22"/>
    </row>
    <row r="119" spans="1:8">
      <c r="A119" s="99">
        <v>39</v>
      </c>
      <c r="B119" s="96" t="s">
        <v>85</v>
      </c>
      <c r="C119" s="110" t="s">
        <v>138</v>
      </c>
      <c r="D119" s="111"/>
      <c r="E119" s="106" t="s">
        <v>35</v>
      </c>
      <c r="F119" s="112">
        <v>1</v>
      </c>
      <c r="G119" s="21"/>
      <c r="H119" s="22"/>
    </row>
    <row r="120" spans="1:8">
      <c r="A120" s="99">
        <v>40</v>
      </c>
      <c r="B120" s="96" t="s">
        <v>85</v>
      </c>
      <c r="C120" s="123" t="s">
        <v>139</v>
      </c>
      <c r="D120" s="121" t="s">
        <v>140</v>
      </c>
      <c r="E120" s="106" t="s">
        <v>35</v>
      </c>
      <c r="F120" s="122">
        <v>1</v>
      </c>
      <c r="G120" s="21"/>
      <c r="H120" s="22"/>
    </row>
    <row r="121" spans="1:8" ht="24">
      <c r="A121" s="99">
        <v>41</v>
      </c>
      <c r="B121" s="96"/>
      <c r="C121" s="133" t="s">
        <v>141</v>
      </c>
      <c r="D121" s="121"/>
      <c r="E121" s="106" t="s">
        <v>35</v>
      </c>
      <c r="F121" s="122">
        <v>1</v>
      </c>
      <c r="G121" s="21"/>
      <c r="H121" s="22"/>
    </row>
    <row r="122" spans="1:8">
      <c r="A122" s="99">
        <v>42</v>
      </c>
      <c r="B122" s="134" t="s">
        <v>58</v>
      </c>
      <c r="C122" s="135" t="s">
        <v>60</v>
      </c>
      <c r="D122" s="136"/>
      <c r="E122" s="137" t="s">
        <v>176</v>
      </c>
      <c r="F122" s="119">
        <v>1</v>
      </c>
      <c r="G122" s="21"/>
      <c r="H122" s="22"/>
    </row>
    <row r="123" spans="1:8" s="17" customFormat="1">
      <c r="A123" s="28"/>
      <c r="B123" s="29"/>
      <c r="C123" s="30"/>
      <c r="D123" s="30"/>
      <c r="E123" s="31"/>
      <c r="F123" s="12"/>
      <c r="G123" s="12"/>
      <c r="H123" s="32"/>
    </row>
    <row r="124" spans="1:8" ht="15">
      <c r="A124" s="13"/>
      <c r="B124" s="13"/>
      <c r="C124" s="18"/>
      <c r="D124" s="18"/>
      <c r="E124" s="19"/>
      <c r="F124" s="18"/>
      <c r="G124" s="18" t="s">
        <v>6</v>
      </c>
      <c r="H124" s="20"/>
    </row>
    <row r="126" spans="1:8" s="25" customFormat="1" ht="12.75" customHeight="1">
      <c r="B126" s="26" t="str">
        <f>'1,1'!B34</f>
        <v>Piezīmes:</v>
      </c>
    </row>
    <row r="127" spans="1:8" s="25" customFormat="1" ht="45" customHeight="1">
      <c r="A127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27" s="430"/>
      <c r="C127" s="430"/>
      <c r="D127" s="430"/>
      <c r="E127" s="430"/>
      <c r="F127" s="430"/>
      <c r="G127" s="430"/>
      <c r="H127" s="430"/>
    </row>
    <row r="128" spans="1:8" s="25" customFormat="1" ht="12.75" customHeight="1">
      <c r="A128" s="430">
        <f>'1,1'!$A$36</f>
        <v>0</v>
      </c>
      <c r="B128" s="430"/>
      <c r="C128" s="430"/>
      <c r="D128" s="430"/>
      <c r="E128" s="430"/>
      <c r="F128" s="430"/>
      <c r="G128" s="430"/>
      <c r="H128" s="430"/>
    </row>
    <row r="129" spans="2:5" s="25" customFormat="1" ht="12.75" customHeight="1">
      <c r="B129" s="27"/>
    </row>
    <row r="130" spans="2:5">
      <c r="B130" s="5" t="str">
        <f>'1,1'!B38</f>
        <v>Sastādīja:</v>
      </c>
    </row>
    <row r="131" spans="2:5" ht="14.25" customHeight="1">
      <c r="C131" s="33" t="str">
        <f>'1,1'!C39</f>
        <v>Arnis Gailītis</v>
      </c>
      <c r="D131" s="33"/>
    </row>
    <row r="132" spans="2:5">
      <c r="C132" s="34" t="str">
        <f>'1,1'!C40</f>
        <v>Sertifikāta Nr.20-5643</v>
      </c>
      <c r="D132" s="34"/>
      <c r="E132" s="35"/>
    </row>
    <row r="135" spans="2:5">
      <c r="B135" s="41" t="str">
        <f>'1,1'!B43</f>
        <v>Pārbaudīja:</v>
      </c>
      <c r="C135" s="3"/>
      <c r="D135" s="3"/>
    </row>
    <row r="136" spans="2:5">
      <c r="B136" s="2"/>
      <c r="C136" s="33" t="str">
        <f>'1,1'!C44</f>
        <v>Andris Kokins</v>
      </c>
      <c r="D136" s="33"/>
    </row>
    <row r="137" spans="2:5">
      <c r="B137" s="1"/>
      <c r="C137" s="34" t="str">
        <f>'1,1'!C45</f>
        <v>Sertifikāta Nr.10-0024</v>
      </c>
      <c r="D137" s="34"/>
    </row>
  </sheetData>
  <mergeCells count="15">
    <mergeCell ref="A128:H128"/>
    <mergeCell ref="A127:H12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7"/>
  <sheetViews>
    <sheetView showZeros="0" view="pageBreakPreview" topLeftCell="A164" zoomScale="80" zoomScaleNormal="100" zoomScaleSheetLayoutView="80" workbookViewId="0">
      <selection activeCell="A183" sqref="A183:XFD479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2,4</v>
      </c>
      <c r="F1" s="36"/>
      <c r="G1" s="36"/>
      <c r="H1" s="36"/>
    </row>
    <row r="2" spans="1:8" s="9" customFormat="1" ht="15">
      <c r="A2" s="433" t="str">
        <f>C13</f>
        <v>Ventilācija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46"/>
      <c r="B13" s="66">
        <v>0</v>
      </c>
      <c r="C13" s="48" t="s">
        <v>725</v>
      </c>
      <c r="D13" s="48"/>
      <c r="E13" s="49"/>
      <c r="F13" s="50"/>
      <c r="G13" s="23"/>
      <c r="H13" s="24"/>
    </row>
    <row r="14" spans="1:8" ht="25.5">
      <c r="A14" s="138"/>
      <c r="B14" s="139"/>
      <c r="C14" s="140" t="s">
        <v>177</v>
      </c>
      <c r="D14" s="140"/>
      <c r="E14" s="141"/>
      <c r="F14" s="141"/>
      <c r="G14" s="21"/>
      <c r="H14" s="22"/>
    </row>
    <row r="15" spans="1:8">
      <c r="A15" s="142"/>
      <c r="B15" s="139"/>
      <c r="C15" s="74"/>
      <c r="D15" s="74"/>
      <c r="E15" s="143"/>
      <c r="F15" s="144"/>
      <c r="G15" s="21"/>
      <c r="H15" s="22"/>
    </row>
    <row r="16" spans="1:8">
      <c r="A16" s="145"/>
      <c r="B16" s="139"/>
      <c r="C16" s="146" t="s">
        <v>178</v>
      </c>
      <c r="D16" s="146"/>
      <c r="E16" s="74"/>
      <c r="F16" s="144"/>
      <c r="G16" s="21"/>
      <c r="H16" s="22"/>
    </row>
    <row r="17" spans="1:8" ht="102">
      <c r="A17" s="147">
        <v>1</v>
      </c>
      <c r="B17" s="139" t="s">
        <v>85</v>
      </c>
      <c r="C17" s="148" t="s">
        <v>179</v>
      </c>
      <c r="D17" s="149" t="s">
        <v>180</v>
      </c>
      <c r="E17" s="150" t="s">
        <v>35</v>
      </c>
      <c r="F17" s="151">
        <v>1</v>
      </c>
      <c r="G17" s="21"/>
      <c r="H17" s="22"/>
    </row>
    <row r="18" spans="1:8">
      <c r="A18" s="152">
        <v>2</v>
      </c>
      <c r="B18" s="139" t="s">
        <v>85</v>
      </c>
      <c r="C18" s="153" t="s">
        <v>181</v>
      </c>
      <c r="D18" s="154" t="s">
        <v>182</v>
      </c>
      <c r="E18" s="150" t="s">
        <v>30</v>
      </c>
      <c r="F18" s="151">
        <v>5</v>
      </c>
      <c r="G18" s="21"/>
      <c r="H18" s="22"/>
    </row>
    <row r="19" spans="1:8">
      <c r="A19" s="147">
        <v>3</v>
      </c>
      <c r="B19" s="139" t="s">
        <v>85</v>
      </c>
      <c r="C19" s="153" t="s">
        <v>181</v>
      </c>
      <c r="D19" s="154" t="s">
        <v>183</v>
      </c>
      <c r="E19" s="150" t="s">
        <v>30</v>
      </c>
      <c r="F19" s="151">
        <v>92</v>
      </c>
      <c r="G19" s="21"/>
      <c r="H19" s="22"/>
    </row>
    <row r="20" spans="1:8">
      <c r="A20" s="152">
        <v>4</v>
      </c>
      <c r="B20" s="139" t="s">
        <v>85</v>
      </c>
      <c r="C20" s="153" t="s">
        <v>181</v>
      </c>
      <c r="D20" s="154" t="s">
        <v>184</v>
      </c>
      <c r="E20" s="150" t="s">
        <v>30</v>
      </c>
      <c r="F20" s="151">
        <v>69</v>
      </c>
      <c r="G20" s="21"/>
      <c r="H20" s="22"/>
    </row>
    <row r="21" spans="1:8">
      <c r="A21" s="147">
        <v>5</v>
      </c>
      <c r="B21" s="139" t="s">
        <v>85</v>
      </c>
      <c r="C21" s="148" t="s">
        <v>181</v>
      </c>
      <c r="D21" s="149" t="s">
        <v>185</v>
      </c>
      <c r="E21" s="150" t="s">
        <v>30</v>
      </c>
      <c r="F21" s="155">
        <v>116</v>
      </c>
      <c r="G21" s="21"/>
      <c r="H21" s="22"/>
    </row>
    <row r="22" spans="1:8">
      <c r="A22" s="152">
        <v>6</v>
      </c>
      <c r="B22" s="139" t="s">
        <v>85</v>
      </c>
      <c r="C22" s="148" t="s">
        <v>181</v>
      </c>
      <c r="D22" s="149" t="s">
        <v>186</v>
      </c>
      <c r="E22" s="150" t="s">
        <v>30</v>
      </c>
      <c r="F22" s="155">
        <v>154</v>
      </c>
      <c r="G22" s="21"/>
      <c r="H22" s="22"/>
    </row>
    <row r="23" spans="1:8">
      <c r="A23" s="147">
        <v>7</v>
      </c>
      <c r="B23" s="139" t="s">
        <v>85</v>
      </c>
      <c r="C23" s="148" t="s">
        <v>181</v>
      </c>
      <c r="D23" s="149" t="s">
        <v>187</v>
      </c>
      <c r="E23" s="150" t="s">
        <v>30</v>
      </c>
      <c r="F23" s="155">
        <v>9</v>
      </c>
      <c r="G23" s="21"/>
      <c r="H23" s="22"/>
    </row>
    <row r="24" spans="1:8">
      <c r="A24" s="152">
        <v>8</v>
      </c>
      <c r="B24" s="139" t="s">
        <v>85</v>
      </c>
      <c r="C24" s="148" t="s">
        <v>181</v>
      </c>
      <c r="D24" s="149" t="s">
        <v>188</v>
      </c>
      <c r="E24" s="150" t="s">
        <v>30</v>
      </c>
      <c r="F24" s="155">
        <v>1</v>
      </c>
      <c r="G24" s="21"/>
      <c r="H24" s="22"/>
    </row>
    <row r="25" spans="1:8">
      <c r="A25" s="147">
        <v>9</v>
      </c>
      <c r="B25" s="139" t="s">
        <v>85</v>
      </c>
      <c r="C25" s="148" t="s">
        <v>181</v>
      </c>
      <c r="D25" s="149" t="s">
        <v>189</v>
      </c>
      <c r="E25" s="150" t="s">
        <v>30</v>
      </c>
      <c r="F25" s="155">
        <v>3</v>
      </c>
      <c r="G25" s="21"/>
      <c r="H25" s="22"/>
    </row>
    <row r="26" spans="1:8">
      <c r="A26" s="152">
        <v>10</v>
      </c>
      <c r="B26" s="139" t="s">
        <v>85</v>
      </c>
      <c r="C26" s="148" t="s">
        <v>181</v>
      </c>
      <c r="D26" s="149" t="s">
        <v>190</v>
      </c>
      <c r="E26" s="150" t="s">
        <v>30</v>
      </c>
      <c r="F26" s="155">
        <v>2</v>
      </c>
      <c r="G26" s="21"/>
      <c r="H26" s="22"/>
    </row>
    <row r="27" spans="1:8">
      <c r="A27" s="147">
        <v>11</v>
      </c>
      <c r="B27" s="139" t="s">
        <v>85</v>
      </c>
      <c r="C27" s="148" t="s">
        <v>181</v>
      </c>
      <c r="D27" s="149" t="s">
        <v>191</v>
      </c>
      <c r="E27" s="150" t="s">
        <v>30</v>
      </c>
      <c r="F27" s="155">
        <v>10</v>
      </c>
      <c r="G27" s="21"/>
      <c r="H27" s="22"/>
    </row>
    <row r="28" spans="1:8" ht="51">
      <c r="A28" s="152">
        <v>12</v>
      </c>
      <c r="B28" s="139" t="s">
        <v>85</v>
      </c>
      <c r="C28" s="148" t="s">
        <v>192</v>
      </c>
      <c r="D28" s="149" t="s">
        <v>193</v>
      </c>
      <c r="E28" s="150" t="s">
        <v>38</v>
      </c>
      <c r="F28" s="155">
        <v>23</v>
      </c>
      <c r="G28" s="21"/>
      <c r="H28" s="22"/>
    </row>
    <row r="29" spans="1:8" ht="51">
      <c r="A29" s="147">
        <v>13</v>
      </c>
      <c r="B29" s="139" t="s">
        <v>85</v>
      </c>
      <c r="C29" s="148" t="s">
        <v>192</v>
      </c>
      <c r="D29" s="149" t="s">
        <v>194</v>
      </c>
      <c r="E29" s="150" t="s">
        <v>38</v>
      </c>
      <c r="F29" s="155">
        <v>8</v>
      </c>
      <c r="G29" s="21"/>
      <c r="H29" s="22"/>
    </row>
    <row r="30" spans="1:8">
      <c r="A30" s="152">
        <v>14</v>
      </c>
      <c r="B30" s="139" t="s">
        <v>85</v>
      </c>
      <c r="C30" s="148" t="s">
        <v>192</v>
      </c>
      <c r="D30" s="149" t="s">
        <v>195</v>
      </c>
      <c r="E30" s="150" t="s">
        <v>38</v>
      </c>
      <c r="F30" s="155">
        <v>1</v>
      </c>
      <c r="G30" s="21"/>
      <c r="H30" s="22"/>
    </row>
    <row r="31" spans="1:8">
      <c r="A31" s="147">
        <v>15</v>
      </c>
      <c r="B31" s="139" t="s">
        <v>85</v>
      </c>
      <c r="C31" s="148" t="s">
        <v>192</v>
      </c>
      <c r="D31" s="149" t="s">
        <v>196</v>
      </c>
      <c r="E31" s="150" t="s">
        <v>38</v>
      </c>
      <c r="F31" s="155">
        <v>3</v>
      </c>
      <c r="G31" s="21"/>
      <c r="H31" s="22"/>
    </row>
    <row r="32" spans="1:8">
      <c r="A32" s="152">
        <v>16</v>
      </c>
      <c r="B32" s="139" t="s">
        <v>85</v>
      </c>
      <c r="C32" s="148" t="s">
        <v>197</v>
      </c>
      <c r="D32" s="149" t="s">
        <v>198</v>
      </c>
      <c r="E32" s="150" t="s">
        <v>38</v>
      </c>
      <c r="F32" s="155">
        <v>1</v>
      </c>
      <c r="G32" s="21"/>
      <c r="H32" s="22"/>
    </row>
    <row r="33" spans="1:8">
      <c r="A33" s="147">
        <v>17</v>
      </c>
      <c r="B33" s="139" t="s">
        <v>85</v>
      </c>
      <c r="C33" s="148" t="s">
        <v>197</v>
      </c>
      <c r="D33" s="149" t="s">
        <v>199</v>
      </c>
      <c r="E33" s="150" t="s">
        <v>38</v>
      </c>
      <c r="F33" s="155">
        <v>1</v>
      </c>
      <c r="G33" s="21"/>
      <c r="H33" s="22"/>
    </row>
    <row r="34" spans="1:8" ht="51">
      <c r="A34" s="152">
        <v>18</v>
      </c>
      <c r="B34" s="139" t="s">
        <v>85</v>
      </c>
      <c r="C34" s="148" t="s">
        <v>197</v>
      </c>
      <c r="D34" s="149" t="s">
        <v>200</v>
      </c>
      <c r="E34" s="150" t="s">
        <v>38</v>
      </c>
      <c r="F34" s="155">
        <v>23</v>
      </c>
      <c r="G34" s="21"/>
      <c r="H34" s="22"/>
    </row>
    <row r="35" spans="1:8" ht="51">
      <c r="A35" s="147">
        <v>19</v>
      </c>
      <c r="B35" s="139" t="s">
        <v>85</v>
      </c>
      <c r="C35" s="148" t="s">
        <v>197</v>
      </c>
      <c r="D35" s="149" t="s">
        <v>201</v>
      </c>
      <c r="E35" s="150" t="s">
        <v>38</v>
      </c>
      <c r="F35" s="155">
        <v>8</v>
      </c>
      <c r="G35" s="21"/>
      <c r="H35" s="22"/>
    </row>
    <row r="36" spans="1:8" ht="25.5">
      <c r="A36" s="152">
        <v>20</v>
      </c>
      <c r="B36" s="139" t="s">
        <v>85</v>
      </c>
      <c r="C36" s="148" t="s">
        <v>202</v>
      </c>
      <c r="D36" s="149" t="s">
        <v>203</v>
      </c>
      <c r="E36" s="150" t="s">
        <v>38</v>
      </c>
      <c r="F36" s="155">
        <v>2</v>
      </c>
      <c r="G36" s="21"/>
      <c r="H36" s="22"/>
    </row>
    <row r="37" spans="1:8" ht="25.5">
      <c r="A37" s="147">
        <v>21</v>
      </c>
      <c r="B37" s="139" t="s">
        <v>85</v>
      </c>
      <c r="C37" s="148" t="s">
        <v>204</v>
      </c>
      <c r="D37" s="149" t="s">
        <v>205</v>
      </c>
      <c r="E37" s="150" t="s">
        <v>38</v>
      </c>
      <c r="F37" s="155">
        <v>14</v>
      </c>
      <c r="G37" s="21"/>
      <c r="H37" s="22"/>
    </row>
    <row r="38" spans="1:8" ht="25.5">
      <c r="A38" s="152">
        <v>22</v>
      </c>
      <c r="B38" s="139" t="s">
        <v>85</v>
      </c>
      <c r="C38" s="148" t="s">
        <v>204</v>
      </c>
      <c r="D38" s="149" t="s">
        <v>206</v>
      </c>
      <c r="E38" s="150" t="s">
        <v>38</v>
      </c>
      <c r="F38" s="155">
        <v>12</v>
      </c>
      <c r="G38" s="21"/>
      <c r="H38" s="22"/>
    </row>
    <row r="39" spans="1:8" ht="25.5">
      <c r="A39" s="147">
        <v>23</v>
      </c>
      <c r="B39" s="139" t="s">
        <v>85</v>
      </c>
      <c r="C39" s="148" t="s">
        <v>204</v>
      </c>
      <c r="D39" s="149" t="s">
        <v>207</v>
      </c>
      <c r="E39" s="150" t="s">
        <v>38</v>
      </c>
      <c r="F39" s="155">
        <v>2</v>
      </c>
      <c r="G39" s="21"/>
      <c r="H39" s="22"/>
    </row>
    <row r="40" spans="1:8" ht="25.5">
      <c r="A40" s="152">
        <v>24</v>
      </c>
      <c r="B40" s="139" t="s">
        <v>85</v>
      </c>
      <c r="C40" s="148" t="s">
        <v>204</v>
      </c>
      <c r="D40" s="149" t="s">
        <v>208</v>
      </c>
      <c r="E40" s="150" t="s">
        <v>38</v>
      </c>
      <c r="F40" s="155">
        <v>6</v>
      </c>
      <c r="G40" s="21"/>
      <c r="H40" s="22"/>
    </row>
    <row r="41" spans="1:8" ht="25.5">
      <c r="A41" s="147">
        <v>25</v>
      </c>
      <c r="B41" s="139" t="s">
        <v>85</v>
      </c>
      <c r="C41" s="148" t="s">
        <v>204</v>
      </c>
      <c r="D41" s="149" t="s">
        <v>209</v>
      </c>
      <c r="E41" s="150" t="s">
        <v>38</v>
      </c>
      <c r="F41" s="155">
        <v>8</v>
      </c>
      <c r="G41" s="21"/>
      <c r="H41" s="22"/>
    </row>
    <row r="42" spans="1:8" ht="25.5">
      <c r="A42" s="152">
        <v>26</v>
      </c>
      <c r="B42" s="139" t="s">
        <v>85</v>
      </c>
      <c r="C42" s="148" t="s">
        <v>210</v>
      </c>
      <c r="D42" s="149" t="s">
        <v>211</v>
      </c>
      <c r="E42" s="150" t="s">
        <v>38</v>
      </c>
      <c r="F42" s="155">
        <v>10</v>
      </c>
      <c r="G42" s="21"/>
      <c r="H42" s="22"/>
    </row>
    <row r="43" spans="1:8" ht="25.5">
      <c r="A43" s="147">
        <v>27</v>
      </c>
      <c r="B43" s="139" t="s">
        <v>85</v>
      </c>
      <c r="C43" s="148" t="s">
        <v>212</v>
      </c>
      <c r="D43" s="149" t="s">
        <v>213</v>
      </c>
      <c r="E43" s="150" t="s">
        <v>38</v>
      </c>
      <c r="F43" s="155">
        <v>14</v>
      </c>
      <c r="G43" s="21"/>
      <c r="H43" s="22"/>
    </row>
    <row r="44" spans="1:8" ht="25.5">
      <c r="A44" s="152">
        <v>28</v>
      </c>
      <c r="B44" s="139" t="s">
        <v>85</v>
      </c>
      <c r="C44" s="148" t="s">
        <v>212</v>
      </c>
      <c r="D44" s="149" t="s">
        <v>214</v>
      </c>
      <c r="E44" s="150" t="s">
        <v>38</v>
      </c>
      <c r="F44" s="155">
        <v>14</v>
      </c>
      <c r="G44" s="21"/>
      <c r="H44" s="22"/>
    </row>
    <row r="45" spans="1:8" ht="38.25">
      <c r="A45" s="147">
        <v>29</v>
      </c>
      <c r="B45" s="139" t="s">
        <v>85</v>
      </c>
      <c r="C45" s="148" t="s">
        <v>215</v>
      </c>
      <c r="D45" s="149" t="s">
        <v>216</v>
      </c>
      <c r="E45" s="150" t="s">
        <v>38</v>
      </c>
      <c r="F45" s="155">
        <v>2</v>
      </c>
      <c r="G45" s="21"/>
      <c r="H45" s="22"/>
    </row>
    <row r="46" spans="1:8">
      <c r="A46" s="152">
        <v>30</v>
      </c>
      <c r="B46" s="139" t="s">
        <v>85</v>
      </c>
      <c r="C46" s="148" t="s">
        <v>217</v>
      </c>
      <c r="D46" s="149"/>
      <c r="E46" s="150" t="s">
        <v>38</v>
      </c>
      <c r="F46" s="155">
        <v>46</v>
      </c>
      <c r="G46" s="21"/>
      <c r="H46" s="22"/>
    </row>
    <row r="47" spans="1:8" ht="25.5">
      <c r="A47" s="147">
        <v>31</v>
      </c>
      <c r="B47" s="139" t="s">
        <v>85</v>
      </c>
      <c r="C47" s="148" t="s">
        <v>218</v>
      </c>
      <c r="D47" s="149" t="s">
        <v>219</v>
      </c>
      <c r="E47" s="150" t="s">
        <v>220</v>
      </c>
      <c r="F47" s="151">
        <v>70</v>
      </c>
      <c r="G47" s="21"/>
      <c r="H47" s="22"/>
    </row>
    <row r="48" spans="1:8" ht="24">
      <c r="A48" s="152">
        <v>32</v>
      </c>
      <c r="B48" s="139"/>
      <c r="C48" s="153" t="s">
        <v>218</v>
      </c>
      <c r="D48" s="154" t="s">
        <v>221</v>
      </c>
      <c r="E48" s="150" t="s">
        <v>220</v>
      </c>
      <c r="F48" s="151">
        <v>190</v>
      </c>
      <c r="G48" s="21"/>
      <c r="H48" s="22"/>
    </row>
    <row r="49" spans="1:8" ht="25.5">
      <c r="A49" s="147">
        <v>33</v>
      </c>
      <c r="B49" s="139" t="s">
        <v>85</v>
      </c>
      <c r="C49" s="148" t="s">
        <v>222</v>
      </c>
      <c r="D49" s="149" t="s">
        <v>223</v>
      </c>
      <c r="E49" s="150" t="s">
        <v>220</v>
      </c>
      <c r="F49" s="151">
        <v>120</v>
      </c>
      <c r="G49" s="21"/>
      <c r="H49" s="22"/>
    </row>
    <row r="50" spans="1:8">
      <c r="A50" s="152">
        <v>34</v>
      </c>
      <c r="B50" s="139" t="s">
        <v>85</v>
      </c>
      <c r="C50" s="148" t="s">
        <v>224</v>
      </c>
      <c r="D50" s="156"/>
      <c r="E50" s="150" t="s">
        <v>35</v>
      </c>
      <c r="F50" s="155">
        <v>1</v>
      </c>
      <c r="G50" s="21"/>
      <c r="H50" s="22"/>
    </row>
    <row r="51" spans="1:8">
      <c r="A51" s="147">
        <v>35</v>
      </c>
      <c r="B51" s="139" t="s">
        <v>85</v>
      </c>
      <c r="C51" s="157" t="s">
        <v>225</v>
      </c>
      <c r="D51" s="156"/>
      <c r="E51" s="150" t="s">
        <v>35</v>
      </c>
      <c r="F51" s="155">
        <v>1</v>
      </c>
      <c r="G51" s="21"/>
      <c r="H51" s="22"/>
    </row>
    <row r="52" spans="1:8">
      <c r="A52" s="152">
        <v>36</v>
      </c>
      <c r="B52" s="139" t="s">
        <v>85</v>
      </c>
      <c r="C52" s="148" t="s">
        <v>226</v>
      </c>
      <c r="D52" s="149"/>
      <c r="E52" s="150" t="s">
        <v>35</v>
      </c>
      <c r="F52" s="155">
        <v>1</v>
      </c>
      <c r="G52" s="21"/>
      <c r="H52" s="22"/>
    </row>
    <row r="53" spans="1:8">
      <c r="A53" s="147">
        <v>37</v>
      </c>
      <c r="B53" s="139" t="s">
        <v>85</v>
      </c>
      <c r="C53" s="157" t="s">
        <v>227</v>
      </c>
      <c r="D53" s="156"/>
      <c r="E53" s="150" t="s">
        <v>35</v>
      </c>
      <c r="F53" s="151">
        <v>1</v>
      </c>
      <c r="G53" s="21"/>
      <c r="H53" s="22"/>
    </row>
    <row r="54" spans="1:8">
      <c r="A54" s="147"/>
      <c r="B54" s="139"/>
      <c r="C54" s="153"/>
      <c r="D54" s="154"/>
      <c r="E54" s="150"/>
      <c r="F54" s="151"/>
      <c r="G54" s="21"/>
      <c r="H54" s="22"/>
    </row>
    <row r="55" spans="1:8">
      <c r="A55" s="152"/>
      <c r="B55" s="139"/>
      <c r="C55" s="146" t="s">
        <v>228</v>
      </c>
      <c r="D55" s="154"/>
      <c r="E55" s="150"/>
      <c r="F55" s="151"/>
      <c r="G55" s="21"/>
      <c r="H55" s="22"/>
    </row>
    <row r="56" spans="1:8" ht="102">
      <c r="A56" s="152">
        <v>1</v>
      </c>
      <c r="B56" s="139" t="s">
        <v>85</v>
      </c>
      <c r="C56" s="148" t="s">
        <v>229</v>
      </c>
      <c r="D56" s="149" t="s">
        <v>230</v>
      </c>
      <c r="E56" s="150" t="s">
        <v>35</v>
      </c>
      <c r="F56" s="155">
        <v>1</v>
      </c>
      <c r="G56" s="21"/>
      <c r="H56" s="22"/>
    </row>
    <row r="57" spans="1:8">
      <c r="A57" s="152">
        <v>2</v>
      </c>
      <c r="B57" s="139" t="s">
        <v>85</v>
      </c>
      <c r="C57" s="148" t="s">
        <v>181</v>
      </c>
      <c r="D57" s="149" t="s">
        <v>183</v>
      </c>
      <c r="E57" s="150" t="s">
        <v>30</v>
      </c>
      <c r="F57" s="155">
        <v>55</v>
      </c>
      <c r="G57" s="21"/>
      <c r="H57" s="22"/>
    </row>
    <row r="58" spans="1:8">
      <c r="A58" s="152">
        <v>3</v>
      </c>
      <c r="B58" s="139" t="s">
        <v>85</v>
      </c>
      <c r="C58" s="148" t="s">
        <v>181</v>
      </c>
      <c r="D58" s="149" t="s">
        <v>184</v>
      </c>
      <c r="E58" s="150" t="s">
        <v>30</v>
      </c>
      <c r="F58" s="155">
        <v>85</v>
      </c>
      <c r="G58" s="21"/>
      <c r="H58" s="22"/>
    </row>
    <row r="59" spans="1:8">
      <c r="A59" s="152">
        <v>4</v>
      </c>
      <c r="B59" s="139" t="s">
        <v>85</v>
      </c>
      <c r="C59" s="148" t="s">
        <v>181</v>
      </c>
      <c r="D59" s="149" t="s">
        <v>231</v>
      </c>
      <c r="E59" s="150" t="s">
        <v>30</v>
      </c>
      <c r="F59" s="155">
        <v>25</v>
      </c>
      <c r="G59" s="21"/>
      <c r="H59" s="22"/>
    </row>
    <row r="60" spans="1:8">
      <c r="A60" s="152">
        <v>5</v>
      </c>
      <c r="B60" s="139" t="s">
        <v>85</v>
      </c>
      <c r="C60" s="148" t="s">
        <v>181</v>
      </c>
      <c r="D60" s="149" t="s">
        <v>185</v>
      </c>
      <c r="E60" s="150" t="s">
        <v>30</v>
      </c>
      <c r="F60" s="155">
        <v>73</v>
      </c>
      <c r="G60" s="21"/>
      <c r="H60" s="22"/>
    </row>
    <row r="61" spans="1:8">
      <c r="A61" s="152">
        <v>6</v>
      </c>
      <c r="B61" s="139" t="s">
        <v>85</v>
      </c>
      <c r="C61" s="148" t="s">
        <v>181</v>
      </c>
      <c r="D61" s="149" t="s">
        <v>186</v>
      </c>
      <c r="E61" s="150" t="s">
        <v>30</v>
      </c>
      <c r="F61" s="155">
        <v>35</v>
      </c>
      <c r="G61" s="21"/>
      <c r="H61" s="22"/>
    </row>
    <row r="62" spans="1:8">
      <c r="A62" s="152">
        <v>7</v>
      </c>
      <c r="B62" s="139" t="s">
        <v>85</v>
      </c>
      <c r="C62" s="148" t="s">
        <v>181</v>
      </c>
      <c r="D62" s="149" t="s">
        <v>187</v>
      </c>
      <c r="E62" s="150" t="s">
        <v>30</v>
      </c>
      <c r="F62" s="155">
        <v>7</v>
      </c>
      <c r="G62" s="21"/>
      <c r="H62" s="22"/>
    </row>
    <row r="63" spans="1:8">
      <c r="A63" s="152">
        <v>8</v>
      </c>
      <c r="B63" s="139" t="s">
        <v>85</v>
      </c>
      <c r="C63" s="148" t="s">
        <v>181</v>
      </c>
      <c r="D63" s="149" t="s">
        <v>232</v>
      </c>
      <c r="E63" s="150" t="s">
        <v>30</v>
      </c>
      <c r="F63" s="155">
        <v>2</v>
      </c>
      <c r="G63" s="21"/>
      <c r="H63" s="22"/>
    </row>
    <row r="64" spans="1:8" ht="51">
      <c r="A64" s="152">
        <v>9</v>
      </c>
      <c r="B64" s="139" t="s">
        <v>85</v>
      </c>
      <c r="C64" s="148" t="s">
        <v>192</v>
      </c>
      <c r="D64" s="149" t="s">
        <v>193</v>
      </c>
      <c r="E64" s="150" t="s">
        <v>38</v>
      </c>
      <c r="F64" s="155">
        <v>11</v>
      </c>
      <c r="G64" s="21"/>
      <c r="H64" s="22"/>
    </row>
    <row r="65" spans="1:8" ht="51">
      <c r="A65" s="152">
        <v>10</v>
      </c>
      <c r="B65" s="139" t="s">
        <v>85</v>
      </c>
      <c r="C65" s="148" t="s">
        <v>192</v>
      </c>
      <c r="D65" s="149" t="s">
        <v>233</v>
      </c>
      <c r="E65" s="150" t="s">
        <v>38</v>
      </c>
      <c r="F65" s="155">
        <v>1</v>
      </c>
      <c r="G65" s="21"/>
      <c r="H65" s="22"/>
    </row>
    <row r="66" spans="1:8" ht="51">
      <c r="A66" s="152">
        <v>11</v>
      </c>
      <c r="B66" s="139" t="s">
        <v>85</v>
      </c>
      <c r="C66" s="148" t="s">
        <v>192</v>
      </c>
      <c r="D66" s="149" t="s">
        <v>194</v>
      </c>
      <c r="E66" s="150" t="s">
        <v>38</v>
      </c>
      <c r="F66" s="155">
        <v>6</v>
      </c>
      <c r="G66" s="21"/>
      <c r="H66" s="22"/>
    </row>
    <row r="67" spans="1:8" ht="51">
      <c r="A67" s="152">
        <v>12</v>
      </c>
      <c r="B67" s="139" t="s">
        <v>85</v>
      </c>
      <c r="C67" s="148" t="s">
        <v>197</v>
      </c>
      <c r="D67" s="149" t="s">
        <v>200</v>
      </c>
      <c r="E67" s="150" t="s">
        <v>38</v>
      </c>
      <c r="F67" s="155">
        <v>8</v>
      </c>
      <c r="G67" s="21"/>
      <c r="H67" s="22"/>
    </row>
    <row r="68" spans="1:8" ht="51">
      <c r="A68" s="152">
        <v>13</v>
      </c>
      <c r="B68" s="139" t="s">
        <v>85</v>
      </c>
      <c r="C68" s="148" t="s">
        <v>197</v>
      </c>
      <c r="D68" s="149" t="s">
        <v>201</v>
      </c>
      <c r="E68" s="150" t="s">
        <v>38</v>
      </c>
      <c r="F68" s="155">
        <v>6</v>
      </c>
      <c r="G68" s="21"/>
      <c r="H68" s="22"/>
    </row>
    <row r="69" spans="1:8" ht="25.5">
      <c r="A69" s="152">
        <v>14</v>
      </c>
      <c r="B69" s="139" t="s">
        <v>85</v>
      </c>
      <c r="C69" s="148" t="s">
        <v>202</v>
      </c>
      <c r="D69" s="149" t="s">
        <v>234</v>
      </c>
      <c r="E69" s="150" t="s">
        <v>38</v>
      </c>
      <c r="F69" s="155">
        <v>2</v>
      </c>
      <c r="G69" s="21"/>
      <c r="H69" s="22"/>
    </row>
    <row r="70" spans="1:8" ht="25.5">
      <c r="A70" s="152">
        <v>15</v>
      </c>
      <c r="B70" s="139" t="s">
        <v>85</v>
      </c>
      <c r="C70" s="148" t="s">
        <v>204</v>
      </c>
      <c r="D70" s="149" t="s">
        <v>205</v>
      </c>
      <c r="E70" s="150" t="s">
        <v>38</v>
      </c>
      <c r="F70" s="155">
        <v>10</v>
      </c>
      <c r="G70" s="21"/>
      <c r="H70" s="22"/>
    </row>
    <row r="71" spans="1:8" ht="25.5">
      <c r="A71" s="152">
        <v>16</v>
      </c>
      <c r="B71" s="139" t="s">
        <v>85</v>
      </c>
      <c r="C71" s="148" t="s">
        <v>204</v>
      </c>
      <c r="D71" s="149" t="s">
        <v>206</v>
      </c>
      <c r="E71" s="150" t="s">
        <v>38</v>
      </c>
      <c r="F71" s="155">
        <v>3</v>
      </c>
      <c r="G71" s="21"/>
      <c r="H71" s="22"/>
    </row>
    <row r="72" spans="1:8" ht="25.5">
      <c r="A72" s="152">
        <v>17</v>
      </c>
      <c r="B72" s="139" t="s">
        <v>85</v>
      </c>
      <c r="C72" s="148" t="s">
        <v>204</v>
      </c>
      <c r="D72" s="149" t="s">
        <v>209</v>
      </c>
      <c r="E72" s="150" t="s">
        <v>38</v>
      </c>
      <c r="F72" s="155">
        <v>3</v>
      </c>
      <c r="G72" s="21"/>
      <c r="H72" s="22"/>
    </row>
    <row r="73" spans="1:8" ht="25.5">
      <c r="A73" s="152">
        <v>18</v>
      </c>
      <c r="B73" s="139" t="s">
        <v>85</v>
      </c>
      <c r="C73" s="148" t="s">
        <v>210</v>
      </c>
      <c r="D73" s="149" t="s">
        <v>235</v>
      </c>
      <c r="E73" s="150" t="s">
        <v>38</v>
      </c>
      <c r="F73" s="155">
        <v>2</v>
      </c>
      <c r="G73" s="21"/>
      <c r="H73" s="22"/>
    </row>
    <row r="74" spans="1:8" ht="25.5">
      <c r="A74" s="152">
        <v>19</v>
      </c>
      <c r="B74" s="139" t="s">
        <v>85</v>
      </c>
      <c r="C74" s="148" t="s">
        <v>210</v>
      </c>
      <c r="D74" s="149" t="s">
        <v>236</v>
      </c>
      <c r="E74" s="150" t="s">
        <v>38</v>
      </c>
      <c r="F74" s="155">
        <v>2</v>
      </c>
      <c r="G74" s="21"/>
      <c r="H74" s="22"/>
    </row>
    <row r="75" spans="1:8" ht="25.5">
      <c r="A75" s="152">
        <v>20</v>
      </c>
      <c r="B75" s="139" t="s">
        <v>85</v>
      </c>
      <c r="C75" s="148" t="s">
        <v>210</v>
      </c>
      <c r="D75" s="149" t="s">
        <v>237</v>
      </c>
      <c r="E75" s="150" t="s">
        <v>38</v>
      </c>
      <c r="F75" s="155">
        <v>2</v>
      </c>
      <c r="G75" s="21"/>
      <c r="H75" s="22"/>
    </row>
    <row r="76" spans="1:8">
      <c r="A76" s="152">
        <v>21</v>
      </c>
      <c r="B76" s="139" t="s">
        <v>85</v>
      </c>
      <c r="C76" s="148" t="s">
        <v>212</v>
      </c>
      <c r="D76" s="149" t="s">
        <v>238</v>
      </c>
      <c r="E76" s="150" t="s">
        <v>38</v>
      </c>
      <c r="F76" s="155">
        <v>3</v>
      </c>
      <c r="G76" s="21"/>
      <c r="H76" s="22"/>
    </row>
    <row r="77" spans="1:8">
      <c r="A77" s="152">
        <v>22</v>
      </c>
      <c r="B77" s="139" t="s">
        <v>85</v>
      </c>
      <c r="C77" s="148" t="s">
        <v>212</v>
      </c>
      <c r="D77" s="149" t="s">
        <v>239</v>
      </c>
      <c r="E77" s="150" t="s">
        <v>38</v>
      </c>
      <c r="F77" s="155">
        <v>3</v>
      </c>
      <c r="G77" s="21"/>
      <c r="H77" s="22"/>
    </row>
    <row r="78" spans="1:8" ht="25.5">
      <c r="A78" s="152">
        <v>23</v>
      </c>
      <c r="B78" s="139" t="s">
        <v>85</v>
      </c>
      <c r="C78" s="148" t="s">
        <v>212</v>
      </c>
      <c r="D78" s="149" t="s">
        <v>213</v>
      </c>
      <c r="E78" s="150" t="s">
        <v>38</v>
      </c>
      <c r="F78" s="155">
        <v>5</v>
      </c>
      <c r="G78" s="21"/>
      <c r="H78" s="22"/>
    </row>
    <row r="79" spans="1:8" ht="25.5">
      <c r="A79" s="152">
        <v>24</v>
      </c>
      <c r="B79" s="139" t="s">
        <v>85</v>
      </c>
      <c r="C79" s="148" t="s">
        <v>212</v>
      </c>
      <c r="D79" s="149" t="s">
        <v>214</v>
      </c>
      <c r="E79" s="150" t="s">
        <v>38</v>
      </c>
      <c r="F79" s="155">
        <v>6</v>
      </c>
      <c r="G79" s="21"/>
      <c r="H79" s="22"/>
    </row>
    <row r="80" spans="1:8" ht="38.25">
      <c r="A80" s="152">
        <v>25</v>
      </c>
      <c r="B80" s="139" t="s">
        <v>85</v>
      </c>
      <c r="C80" s="148" t="s">
        <v>215</v>
      </c>
      <c r="D80" s="149" t="s">
        <v>240</v>
      </c>
      <c r="E80" s="150" t="s">
        <v>38</v>
      </c>
      <c r="F80" s="155">
        <v>2</v>
      </c>
      <c r="G80" s="21"/>
      <c r="H80" s="22"/>
    </row>
    <row r="81" spans="1:8">
      <c r="A81" s="152">
        <v>26</v>
      </c>
      <c r="B81" s="139" t="s">
        <v>85</v>
      </c>
      <c r="C81" s="148" t="s">
        <v>217</v>
      </c>
      <c r="D81" s="149"/>
      <c r="E81" s="150" t="s">
        <v>38</v>
      </c>
      <c r="F81" s="155">
        <v>35</v>
      </c>
      <c r="G81" s="21"/>
      <c r="H81" s="22"/>
    </row>
    <row r="82" spans="1:8" ht="25.5">
      <c r="A82" s="152">
        <v>27</v>
      </c>
      <c r="B82" s="139" t="s">
        <v>85</v>
      </c>
      <c r="C82" s="148" t="s">
        <v>218</v>
      </c>
      <c r="D82" s="149" t="s">
        <v>219</v>
      </c>
      <c r="E82" s="150" t="s">
        <v>220</v>
      </c>
      <c r="F82" s="151">
        <v>80</v>
      </c>
      <c r="G82" s="21"/>
      <c r="H82" s="22"/>
    </row>
    <row r="83" spans="1:8" ht="24">
      <c r="A83" s="152">
        <v>28</v>
      </c>
      <c r="B83" s="139"/>
      <c r="C83" s="153" t="s">
        <v>218</v>
      </c>
      <c r="D83" s="154" t="s">
        <v>221</v>
      </c>
      <c r="E83" s="150" t="s">
        <v>220</v>
      </c>
      <c r="F83" s="151">
        <v>90</v>
      </c>
      <c r="G83" s="21"/>
      <c r="H83" s="22"/>
    </row>
    <row r="84" spans="1:8" ht="25.5">
      <c r="A84" s="152">
        <v>29</v>
      </c>
      <c r="B84" s="139" t="s">
        <v>85</v>
      </c>
      <c r="C84" s="148" t="s">
        <v>222</v>
      </c>
      <c r="D84" s="149" t="s">
        <v>223</v>
      </c>
      <c r="E84" s="150" t="s">
        <v>220</v>
      </c>
      <c r="F84" s="151">
        <v>120</v>
      </c>
      <c r="G84" s="21"/>
      <c r="H84" s="22"/>
    </row>
    <row r="85" spans="1:8">
      <c r="A85" s="152">
        <v>30</v>
      </c>
      <c r="B85" s="139" t="s">
        <v>85</v>
      </c>
      <c r="C85" s="148" t="s">
        <v>224</v>
      </c>
      <c r="D85" s="156"/>
      <c r="E85" s="150" t="s">
        <v>35</v>
      </c>
      <c r="F85" s="155">
        <v>1</v>
      </c>
      <c r="G85" s="21"/>
      <c r="H85" s="22"/>
    </row>
    <row r="86" spans="1:8">
      <c r="A86" s="152">
        <v>31</v>
      </c>
      <c r="B86" s="139" t="s">
        <v>85</v>
      </c>
      <c r="C86" s="157" t="s">
        <v>225</v>
      </c>
      <c r="D86" s="156"/>
      <c r="E86" s="150" t="s">
        <v>35</v>
      </c>
      <c r="F86" s="155">
        <v>1</v>
      </c>
      <c r="G86" s="21"/>
      <c r="H86" s="22"/>
    </row>
    <row r="87" spans="1:8">
      <c r="A87" s="152">
        <v>32</v>
      </c>
      <c r="B87" s="139" t="s">
        <v>85</v>
      </c>
      <c r="C87" s="148" t="s">
        <v>226</v>
      </c>
      <c r="D87" s="149"/>
      <c r="E87" s="150" t="s">
        <v>35</v>
      </c>
      <c r="F87" s="155">
        <v>1</v>
      </c>
      <c r="G87" s="21"/>
      <c r="H87" s="22"/>
    </row>
    <row r="88" spans="1:8">
      <c r="A88" s="152">
        <v>33</v>
      </c>
      <c r="B88" s="139" t="s">
        <v>85</v>
      </c>
      <c r="C88" s="157" t="s">
        <v>227</v>
      </c>
      <c r="D88" s="156"/>
      <c r="E88" s="150" t="s">
        <v>35</v>
      </c>
      <c r="F88" s="155">
        <v>1</v>
      </c>
      <c r="G88" s="21"/>
      <c r="H88" s="22"/>
    </row>
    <row r="89" spans="1:8">
      <c r="A89" s="152"/>
      <c r="B89" s="139"/>
      <c r="C89" s="153"/>
      <c r="D89" s="154"/>
      <c r="E89" s="150"/>
      <c r="F89" s="151"/>
      <c r="G89" s="21"/>
      <c r="H89" s="22"/>
    </row>
    <row r="90" spans="1:8">
      <c r="A90" s="152"/>
      <c r="B90" s="139"/>
      <c r="C90" s="158" t="s">
        <v>241</v>
      </c>
      <c r="D90" s="159"/>
      <c r="E90" s="159"/>
      <c r="F90" s="159"/>
      <c r="G90" s="21"/>
      <c r="H90" s="22"/>
    </row>
    <row r="91" spans="1:8" ht="102">
      <c r="A91" s="152">
        <v>1</v>
      </c>
      <c r="B91" s="139" t="s">
        <v>85</v>
      </c>
      <c r="C91" s="148" t="s">
        <v>242</v>
      </c>
      <c r="D91" s="149" t="s">
        <v>180</v>
      </c>
      <c r="E91" s="150" t="s">
        <v>35</v>
      </c>
      <c r="F91" s="155">
        <v>1</v>
      </c>
      <c r="G91" s="21"/>
      <c r="H91" s="22"/>
    </row>
    <row r="92" spans="1:8">
      <c r="A92" s="152">
        <v>2</v>
      </c>
      <c r="B92" s="139" t="s">
        <v>85</v>
      </c>
      <c r="C92" s="148" t="s">
        <v>181</v>
      </c>
      <c r="D92" s="149" t="s">
        <v>243</v>
      </c>
      <c r="E92" s="150" t="s">
        <v>30</v>
      </c>
      <c r="F92" s="155">
        <v>20</v>
      </c>
      <c r="G92" s="21"/>
      <c r="H92" s="22"/>
    </row>
    <row r="93" spans="1:8">
      <c r="A93" s="152">
        <v>3</v>
      </c>
      <c r="B93" s="139" t="s">
        <v>85</v>
      </c>
      <c r="C93" s="148" t="s">
        <v>181</v>
      </c>
      <c r="D93" s="149" t="s">
        <v>182</v>
      </c>
      <c r="E93" s="150" t="s">
        <v>30</v>
      </c>
      <c r="F93" s="155">
        <v>18</v>
      </c>
      <c r="G93" s="21"/>
      <c r="H93" s="22"/>
    </row>
    <row r="94" spans="1:8">
      <c r="A94" s="152">
        <v>4</v>
      </c>
      <c r="B94" s="139" t="s">
        <v>85</v>
      </c>
      <c r="C94" s="148" t="s">
        <v>181</v>
      </c>
      <c r="D94" s="149" t="s">
        <v>183</v>
      </c>
      <c r="E94" s="150" t="s">
        <v>30</v>
      </c>
      <c r="F94" s="155">
        <v>47</v>
      </c>
      <c r="G94" s="21"/>
      <c r="H94" s="22"/>
    </row>
    <row r="95" spans="1:8">
      <c r="A95" s="152">
        <v>5</v>
      </c>
      <c r="B95" s="139" t="s">
        <v>85</v>
      </c>
      <c r="C95" s="148" t="s">
        <v>181</v>
      </c>
      <c r="D95" s="149" t="s">
        <v>184</v>
      </c>
      <c r="E95" s="150" t="s">
        <v>30</v>
      </c>
      <c r="F95" s="155">
        <v>95</v>
      </c>
      <c r="G95" s="21"/>
      <c r="H95" s="22"/>
    </row>
    <row r="96" spans="1:8">
      <c r="A96" s="152">
        <v>6</v>
      </c>
      <c r="B96" s="139" t="s">
        <v>85</v>
      </c>
      <c r="C96" s="148" t="s">
        <v>181</v>
      </c>
      <c r="D96" s="149" t="s">
        <v>244</v>
      </c>
      <c r="E96" s="150" t="s">
        <v>30</v>
      </c>
      <c r="F96" s="155">
        <v>70</v>
      </c>
      <c r="G96" s="21"/>
      <c r="H96" s="22"/>
    </row>
    <row r="97" spans="1:8">
      <c r="A97" s="152">
        <v>7</v>
      </c>
      <c r="B97" s="139" t="s">
        <v>85</v>
      </c>
      <c r="C97" s="148" t="s">
        <v>181</v>
      </c>
      <c r="D97" s="149" t="s">
        <v>185</v>
      </c>
      <c r="E97" s="150" t="s">
        <v>30</v>
      </c>
      <c r="F97" s="155">
        <v>86</v>
      </c>
      <c r="G97" s="21"/>
      <c r="H97" s="22"/>
    </row>
    <row r="98" spans="1:8">
      <c r="A98" s="152">
        <v>8</v>
      </c>
      <c r="B98" s="139" t="s">
        <v>85</v>
      </c>
      <c r="C98" s="148" t="s">
        <v>181</v>
      </c>
      <c r="D98" s="149" t="s">
        <v>245</v>
      </c>
      <c r="E98" s="150" t="s">
        <v>30</v>
      </c>
      <c r="F98" s="155">
        <v>20</v>
      </c>
      <c r="G98" s="21"/>
      <c r="H98" s="22"/>
    </row>
    <row r="99" spans="1:8">
      <c r="A99" s="152">
        <v>9</v>
      </c>
      <c r="B99" s="139" t="s">
        <v>85</v>
      </c>
      <c r="C99" s="148" t="s">
        <v>181</v>
      </c>
      <c r="D99" s="149" t="s">
        <v>186</v>
      </c>
      <c r="E99" s="150" t="s">
        <v>30</v>
      </c>
      <c r="F99" s="155">
        <v>90</v>
      </c>
      <c r="G99" s="21"/>
      <c r="H99" s="22"/>
    </row>
    <row r="100" spans="1:8">
      <c r="A100" s="152">
        <v>10</v>
      </c>
      <c r="B100" s="139" t="s">
        <v>85</v>
      </c>
      <c r="C100" s="148" t="s">
        <v>181</v>
      </c>
      <c r="D100" s="149" t="s">
        <v>246</v>
      </c>
      <c r="E100" s="150" t="s">
        <v>30</v>
      </c>
      <c r="F100" s="155">
        <v>27</v>
      </c>
      <c r="G100" s="21"/>
      <c r="H100" s="22"/>
    </row>
    <row r="101" spans="1:8">
      <c r="A101" s="152">
        <v>11</v>
      </c>
      <c r="B101" s="139" t="s">
        <v>85</v>
      </c>
      <c r="C101" s="148" t="s">
        <v>181</v>
      </c>
      <c r="D101" s="149" t="s">
        <v>247</v>
      </c>
      <c r="E101" s="150" t="s">
        <v>30</v>
      </c>
      <c r="F101" s="155">
        <v>1</v>
      </c>
      <c r="G101" s="21"/>
      <c r="H101" s="22"/>
    </row>
    <row r="102" spans="1:8">
      <c r="A102" s="152">
        <v>12</v>
      </c>
      <c r="B102" s="139" t="s">
        <v>85</v>
      </c>
      <c r="C102" s="148" t="s">
        <v>181</v>
      </c>
      <c r="D102" s="149" t="s">
        <v>248</v>
      </c>
      <c r="E102" s="150" t="s">
        <v>30</v>
      </c>
      <c r="F102" s="155">
        <v>11</v>
      </c>
      <c r="G102" s="21"/>
      <c r="H102" s="22"/>
    </row>
    <row r="103" spans="1:8">
      <c r="A103" s="152">
        <v>13</v>
      </c>
      <c r="B103" s="139" t="s">
        <v>85</v>
      </c>
      <c r="C103" s="148" t="s">
        <v>181</v>
      </c>
      <c r="D103" s="149" t="s">
        <v>189</v>
      </c>
      <c r="E103" s="150" t="s">
        <v>30</v>
      </c>
      <c r="F103" s="155">
        <v>6</v>
      </c>
      <c r="G103" s="21"/>
      <c r="H103" s="22"/>
    </row>
    <row r="104" spans="1:8">
      <c r="A104" s="152">
        <v>14</v>
      </c>
      <c r="B104" s="139" t="s">
        <v>85</v>
      </c>
      <c r="C104" s="148" t="s">
        <v>181</v>
      </c>
      <c r="D104" s="149" t="s">
        <v>190</v>
      </c>
      <c r="E104" s="150" t="s">
        <v>30</v>
      </c>
      <c r="F104" s="155">
        <v>1</v>
      </c>
      <c r="G104" s="21"/>
      <c r="H104" s="22"/>
    </row>
    <row r="105" spans="1:8">
      <c r="A105" s="152">
        <v>15</v>
      </c>
      <c r="B105" s="139" t="s">
        <v>85</v>
      </c>
      <c r="C105" s="148" t="s">
        <v>181</v>
      </c>
      <c r="D105" s="149" t="s">
        <v>191</v>
      </c>
      <c r="E105" s="150" t="s">
        <v>30</v>
      </c>
      <c r="F105" s="155">
        <v>16</v>
      </c>
      <c r="G105" s="21"/>
      <c r="H105" s="22"/>
    </row>
    <row r="106" spans="1:8">
      <c r="A106" s="152">
        <v>16</v>
      </c>
      <c r="B106" s="139" t="s">
        <v>85</v>
      </c>
      <c r="C106" s="148" t="s">
        <v>181</v>
      </c>
      <c r="D106" s="149" t="s">
        <v>249</v>
      </c>
      <c r="E106" s="150" t="s">
        <v>30</v>
      </c>
      <c r="F106" s="155">
        <v>1</v>
      </c>
      <c r="G106" s="21"/>
      <c r="H106" s="22"/>
    </row>
    <row r="107" spans="1:8" ht="51">
      <c r="A107" s="152">
        <v>17</v>
      </c>
      <c r="B107" s="139" t="s">
        <v>85</v>
      </c>
      <c r="C107" s="148" t="s">
        <v>192</v>
      </c>
      <c r="D107" s="149" t="s">
        <v>250</v>
      </c>
      <c r="E107" s="150" t="s">
        <v>38</v>
      </c>
      <c r="F107" s="155">
        <v>4</v>
      </c>
      <c r="G107" s="21"/>
      <c r="H107" s="22"/>
    </row>
    <row r="108" spans="1:8" ht="51">
      <c r="A108" s="152">
        <v>18</v>
      </c>
      <c r="B108" s="139" t="s">
        <v>85</v>
      </c>
      <c r="C108" s="148" t="s">
        <v>192</v>
      </c>
      <c r="D108" s="149" t="s">
        <v>193</v>
      </c>
      <c r="E108" s="150" t="s">
        <v>38</v>
      </c>
      <c r="F108" s="155">
        <v>6</v>
      </c>
      <c r="G108" s="21"/>
      <c r="H108" s="22"/>
    </row>
    <row r="109" spans="1:8" ht="51">
      <c r="A109" s="152">
        <v>19</v>
      </c>
      <c r="B109" s="139" t="s">
        <v>85</v>
      </c>
      <c r="C109" s="148" t="s">
        <v>192</v>
      </c>
      <c r="D109" s="149" t="s">
        <v>233</v>
      </c>
      <c r="E109" s="150" t="s">
        <v>38</v>
      </c>
      <c r="F109" s="155">
        <v>9</v>
      </c>
      <c r="G109" s="21"/>
      <c r="H109" s="22"/>
    </row>
    <row r="110" spans="1:8" ht="51">
      <c r="A110" s="152">
        <v>20</v>
      </c>
      <c r="B110" s="139" t="s">
        <v>85</v>
      </c>
      <c r="C110" s="148" t="s">
        <v>192</v>
      </c>
      <c r="D110" s="149" t="s">
        <v>194</v>
      </c>
      <c r="E110" s="150" t="s">
        <v>38</v>
      </c>
      <c r="F110" s="155">
        <v>12</v>
      </c>
      <c r="G110" s="21"/>
      <c r="H110" s="22"/>
    </row>
    <row r="111" spans="1:8">
      <c r="A111" s="152">
        <v>21</v>
      </c>
      <c r="B111" s="139" t="s">
        <v>85</v>
      </c>
      <c r="C111" s="148" t="s">
        <v>192</v>
      </c>
      <c r="D111" s="149" t="s">
        <v>251</v>
      </c>
      <c r="E111" s="150" t="s">
        <v>38</v>
      </c>
      <c r="F111" s="155">
        <v>1</v>
      </c>
      <c r="G111" s="21"/>
      <c r="H111" s="22"/>
    </row>
    <row r="112" spans="1:8">
      <c r="A112" s="152">
        <v>22</v>
      </c>
      <c r="B112" s="139" t="s">
        <v>85</v>
      </c>
      <c r="C112" s="148" t="s">
        <v>192</v>
      </c>
      <c r="D112" s="149" t="s">
        <v>196</v>
      </c>
      <c r="E112" s="150" t="s">
        <v>38</v>
      </c>
      <c r="F112" s="155">
        <v>4</v>
      </c>
      <c r="G112" s="21"/>
      <c r="H112" s="22"/>
    </row>
    <row r="113" spans="1:8">
      <c r="A113" s="152">
        <v>23</v>
      </c>
      <c r="B113" s="139" t="s">
        <v>85</v>
      </c>
      <c r="C113" s="148" t="s">
        <v>197</v>
      </c>
      <c r="D113" s="149" t="s">
        <v>252</v>
      </c>
      <c r="E113" s="150" t="s">
        <v>38</v>
      </c>
      <c r="F113" s="155">
        <v>1</v>
      </c>
      <c r="G113" s="21"/>
      <c r="H113" s="22"/>
    </row>
    <row r="114" spans="1:8">
      <c r="A114" s="152">
        <v>24</v>
      </c>
      <c r="B114" s="139" t="s">
        <v>85</v>
      </c>
      <c r="C114" s="148" t="s">
        <v>197</v>
      </c>
      <c r="D114" s="149" t="s">
        <v>198</v>
      </c>
      <c r="E114" s="150" t="s">
        <v>38</v>
      </c>
      <c r="F114" s="155">
        <v>1</v>
      </c>
      <c r="G114" s="21"/>
      <c r="H114" s="22"/>
    </row>
    <row r="115" spans="1:8" ht="51">
      <c r="A115" s="152">
        <v>25</v>
      </c>
      <c r="B115" s="139" t="s">
        <v>85</v>
      </c>
      <c r="C115" s="148" t="s">
        <v>197</v>
      </c>
      <c r="D115" s="149" t="s">
        <v>253</v>
      </c>
      <c r="E115" s="150" t="s">
        <v>38</v>
      </c>
      <c r="F115" s="155">
        <v>4</v>
      </c>
      <c r="G115" s="21"/>
      <c r="H115" s="22"/>
    </row>
    <row r="116" spans="1:8" ht="51">
      <c r="A116" s="152">
        <v>26</v>
      </c>
      <c r="B116" s="139" t="s">
        <v>85</v>
      </c>
      <c r="C116" s="148" t="s">
        <v>197</v>
      </c>
      <c r="D116" s="149" t="s">
        <v>200</v>
      </c>
      <c r="E116" s="150" t="s">
        <v>38</v>
      </c>
      <c r="F116" s="155">
        <v>6</v>
      </c>
      <c r="G116" s="21"/>
      <c r="H116" s="22"/>
    </row>
    <row r="117" spans="1:8" ht="51">
      <c r="A117" s="152">
        <v>27</v>
      </c>
      <c r="B117" s="139" t="s">
        <v>85</v>
      </c>
      <c r="C117" s="148" t="s">
        <v>197</v>
      </c>
      <c r="D117" s="149" t="s">
        <v>201</v>
      </c>
      <c r="E117" s="150" t="s">
        <v>38</v>
      </c>
      <c r="F117" s="155">
        <v>12</v>
      </c>
      <c r="G117" s="21"/>
      <c r="H117" s="22"/>
    </row>
    <row r="118" spans="1:8" ht="25.5">
      <c r="A118" s="152">
        <v>28</v>
      </c>
      <c r="B118" s="139" t="s">
        <v>85</v>
      </c>
      <c r="C118" s="148" t="s">
        <v>197</v>
      </c>
      <c r="D118" s="149" t="s">
        <v>254</v>
      </c>
      <c r="E118" s="150" t="s">
        <v>38</v>
      </c>
      <c r="F118" s="155">
        <v>1</v>
      </c>
      <c r="G118" s="21"/>
      <c r="H118" s="22"/>
    </row>
    <row r="119" spans="1:8" ht="25.5">
      <c r="A119" s="152">
        <v>29</v>
      </c>
      <c r="B119" s="139" t="s">
        <v>85</v>
      </c>
      <c r="C119" s="148" t="s">
        <v>202</v>
      </c>
      <c r="D119" s="149" t="s">
        <v>203</v>
      </c>
      <c r="E119" s="150" t="s">
        <v>38</v>
      </c>
      <c r="F119" s="155">
        <v>2</v>
      </c>
      <c r="G119" s="21"/>
      <c r="H119" s="22"/>
    </row>
    <row r="120" spans="1:8" ht="25.5">
      <c r="A120" s="152">
        <v>30</v>
      </c>
      <c r="B120" s="139" t="s">
        <v>85</v>
      </c>
      <c r="C120" s="148" t="s">
        <v>204</v>
      </c>
      <c r="D120" s="149" t="s">
        <v>205</v>
      </c>
      <c r="E120" s="150" t="s">
        <v>38</v>
      </c>
      <c r="F120" s="155">
        <v>20</v>
      </c>
      <c r="G120" s="21"/>
      <c r="H120" s="22"/>
    </row>
    <row r="121" spans="1:8" ht="25.5">
      <c r="A121" s="152">
        <v>31</v>
      </c>
      <c r="B121" s="139" t="s">
        <v>85</v>
      </c>
      <c r="C121" s="148" t="s">
        <v>204</v>
      </c>
      <c r="D121" s="149" t="s">
        <v>255</v>
      </c>
      <c r="E121" s="150" t="s">
        <v>38</v>
      </c>
      <c r="F121" s="155">
        <v>1</v>
      </c>
      <c r="G121" s="21"/>
      <c r="H121" s="22"/>
    </row>
    <row r="122" spans="1:8" ht="25.5">
      <c r="A122" s="152">
        <v>32</v>
      </c>
      <c r="B122" s="139" t="s">
        <v>85</v>
      </c>
      <c r="C122" s="148" t="s">
        <v>204</v>
      </c>
      <c r="D122" s="149" t="s">
        <v>206</v>
      </c>
      <c r="E122" s="150" t="s">
        <v>38</v>
      </c>
      <c r="F122" s="155">
        <v>8</v>
      </c>
      <c r="G122" s="21"/>
      <c r="H122" s="22"/>
    </row>
    <row r="123" spans="1:8" ht="25.5">
      <c r="A123" s="152">
        <v>33</v>
      </c>
      <c r="B123" s="139" t="s">
        <v>85</v>
      </c>
      <c r="C123" s="148" t="s">
        <v>204</v>
      </c>
      <c r="D123" s="149" t="s">
        <v>256</v>
      </c>
      <c r="E123" s="150" t="s">
        <v>38</v>
      </c>
      <c r="F123" s="155">
        <v>1</v>
      </c>
      <c r="G123" s="21"/>
      <c r="H123" s="22"/>
    </row>
    <row r="124" spans="1:8" ht="25.5">
      <c r="A124" s="152">
        <v>34</v>
      </c>
      <c r="B124" s="139" t="s">
        <v>85</v>
      </c>
      <c r="C124" s="148" t="s">
        <v>204</v>
      </c>
      <c r="D124" s="149" t="s">
        <v>257</v>
      </c>
      <c r="E124" s="150" t="s">
        <v>38</v>
      </c>
      <c r="F124" s="155">
        <v>2</v>
      </c>
      <c r="G124" s="21"/>
      <c r="H124" s="22"/>
    </row>
    <row r="125" spans="1:8" ht="25.5">
      <c r="A125" s="152">
        <v>35</v>
      </c>
      <c r="B125" s="139" t="s">
        <v>85</v>
      </c>
      <c r="C125" s="148" t="s">
        <v>204</v>
      </c>
      <c r="D125" s="149" t="s">
        <v>207</v>
      </c>
      <c r="E125" s="150" t="s">
        <v>38</v>
      </c>
      <c r="F125" s="155">
        <v>1</v>
      </c>
      <c r="G125" s="21"/>
      <c r="H125" s="22"/>
    </row>
    <row r="126" spans="1:8" ht="25.5">
      <c r="A126" s="152">
        <v>36</v>
      </c>
      <c r="B126" s="139" t="s">
        <v>85</v>
      </c>
      <c r="C126" s="148" t="s">
        <v>204</v>
      </c>
      <c r="D126" s="149" t="s">
        <v>208</v>
      </c>
      <c r="E126" s="150" t="s">
        <v>38</v>
      </c>
      <c r="F126" s="155">
        <v>8</v>
      </c>
      <c r="G126" s="21"/>
      <c r="H126" s="22"/>
    </row>
    <row r="127" spans="1:8" ht="25.5">
      <c r="A127" s="152">
        <v>37</v>
      </c>
      <c r="B127" s="139" t="s">
        <v>85</v>
      </c>
      <c r="C127" s="148" t="s">
        <v>204</v>
      </c>
      <c r="D127" s="149" t="s">
        <v>258</v>
      </c>
      <c r="E127" s="150" t="s">
        <v>38</v>
      </c>
      <c r="F127" s="155">
        <v>2</v>
      </c>
      <c r="G127" s="21"/>
      <c r="H127" s="22"/>
    </row>
    <row r="128" spans="1:8" ht="25.5">
      <c r="A128" s="152">
        <v>38</v>
      </c>
      <c r="B128" s="139" t="s">
        <v>85</v>
      </c>
      <c r="C128" s="148" t="s">
        <v>210</v>
      </c>
      <c r="D128" s="149" t="s">
        <v>211</v>
      </c>
      <c r="E128" s="150" t="s">
        <v>35</v>
      </c>
      <c r="F128" s="155">
        <v>8</v>
      </c>
      <c r="G128" s="21"/>
      <c r="H128" s="22"/>
    </row>
    <row r="129" spans="1:8">
      <c r="A129" s="152">
        <v>39</v>
      </c>
      <c r="B129" s="139" t="s">
        <v>85</v>
      </c>
      <c r="C129" s="148" t="s">
        <v>212</v>
      </c>
      <c r="D129" s="149" t="s">
        <v>259</v>
      </c>
      <c r="E129" s="150" t="s">
        <v>38</v>
      </c>
      <c r="F129" s="155">
        <v>4</v>
      </c>
      <c r="G129" s="21"/>
      <c r="H129" s="22"/>
    </row>
    <row r="130" spans="1:8" ht="25.5">
      <c r="A130" s="152">
        <v>40</v>
      </c>
      <c r="B130" s="139" t="s">
        <v>85</v>
      </c>
      <c r="C130" s="148" t="s">
        <v>212</v>
      </c>
      <c r="D130" s="149" t="s">
        <v>213</v>
      </c>
      <c r="E130" s="150" t="s">
        <v>38</v>
      </c>
      <c r="F130" s="155">
        <v>13</v>
      </c>
      <c r="G130" s="21"/>
      <c r="H130" s="22"/>
    </row>
    <row r="131" spans="1:8" ht="25.5">
      <c r="A131" s="152">
        <v>41</v>
      </c>
      <c r="B131" s="139" t="s">
        <v>85</v>
      </c>
      <c r="C131" s="148" t="s">
        <v>212</v>
      </c>
      <c r="D131" s="149" t="s">
        <v>260</v>
      </c>
      <c r="E131" s="150" t="s">
        <v>38</v>
      </c>
      <c r="F131" s="155">
        <v>1</v>
      </c>
      <c r="G131" s="21"/>
      <c r="H131" s="22"/>
    </row>
    <row r="132" spans="1:8" ht="25.5">
      <c r="A132" s="152">
        <v>42</v>
      </c>
      <c r="B132" s="139" t="s">
        <v>85</v>
      </c>
      <c r="C132" s="148" t="s">
        <v>212</v>
      </c>
      <c r="D132" s="149" t="s">
        <v>214</v>
      </c>
      <c r="E132" s="150" t="s">
        <v>38</v>
      </c>
      <c r="F132" s="155">
        <v>10</v>
      </c>
      <c r="G132" s="21"/>
      <c r="H132" s="22"/>
    </row>
    <row r="133" spans="1:8" ht="25.5">
      <c r="A133" s="152">
        <v>43</v>
      </c>
      <c r="B133" s="139" t="s">
        <v>85</v>
      </c>
      <c r="C133" s="148" t="s">
        <v>212</v>
      </c>
      <c r="D133" s="149" t="s">
        <v>261</v>
      </c>
      <c r="E133" s="150" t="s">
        <v>38</v>
      </c>
      <c r="F133" s="155">
        <v>1</v>
      </c>
      <c r="G133" s="21"/>
      <c r="H133" s="22"/>
    </row>
    <row r="134" spans="1:8" ht="38.25">
      <c r="A134" s="152">
        <v>44</v>
      </c>
      <c r="B134" s="139" t="s">
        <v>85</v>
      </c>
      <c r="C134" s="148" t="s">
        <v>215</v>
      </c>
      <c r="D134" s="149" t="s">
        <v>216</v>
      </c>
      <c r="E134" s="150" t="s">
        <v>38</v>
      </c>
      <c r="F134" s="155">
        <v>1</v>
      </c>
      <c r="G134" s="21"/>
      <c r="H134" s="22"/>
    </row>
    <row r="135" spans="1:8" ht="38.25">
      <c r="A135" s="152">
        <v>45</v>
      </c>
      <c r="B135" s="139" t="s">
        <v>85</v>
      </c>
      <c r="C135" s="148" t="s">
        <v>215</v>
      </c>
      <c r="D135" s="149" t="s">
        <v>262</v>
      </c>
      <c r="E135" s="150" t="s">
        <v>38</v>
      </c>
      <c r="F135" s="155">
        <v>1</v>
      </c>
      <c r="G135" s="21"/>
      <c r="H135" s="22"/>
    </row>
    <row r="136" spans="1:8">
      <c r="A136" s="152">
        <v>46</v>
      </c>
      <c r="B136" s="139" t="s">
        <v>85</v>
      </c>
      <c r="C136" s="148" t="s">
        <v>217</v>
      </c>
      <c r="D136" s="149"/>
      <c r="E136" s="150" t="s">
        <v>38</v>
      </c>
      <c r="F136" s="155">
        <v>47</v>
      </c>
      <c r="G136" s="21"/>
      <c r="H136" s="22"/>
    </row>
    <row r="137" spans="1:8" ht="25.5">
      <c r="A137" s="152">
        <v>47</v>
      </c>
      <c r="B137" s="139" t="s">
        <v>85</v>
      </c>
      <c r="C137" s="148" t="s">
        <v>218</v>
      </c>
      <c r="D137" s="149" t="s">
        <v>219</v>
      </c>
      <c r="E137" s="150" t="s">
        <v>220</v>
      </c>
      <c r="F137" s="151">
        <v>90</v>
      </c>
      <c r="G137" s="21"/>
      <c r="H137" s="22"/>
    </row>
    <row r="138" spans="1:8" ht="24">
      <c r="A138" s="152">
        <v>48</v>
      </c>
      <c r="B138" s="139"/>
      <c r="C138" s="153" t="s">
        <v>218</v>
      </c>
      <c r="D138" s="154" t="s">
        <v>221</v>
      </c>
      <c r="E138" s="150" t="s">
        <v>220</v>
      </c>
      <c r="F138" s="151">
        <v>230</v>
      </c>
      <c r="G138" s="21"/>
      <c r="H138" s="22"/>
    </row>
    <row r="139" spans="1:8" ht="25.5">
      <c r="A139" s="152">
        <v>49</v>
      </c>
      <c r="B139" s="139" t="s">
        <v>85</v>
      </c>
      <c r="C139" s="148" t="s">
        <v>222</v>
      </c>
      <c r="D139" s="149" t="s">
        <v>223</v>
      </c>
      <c r="E139" s="150" t="s">
        <v>220</v>
      </c>
      <c r="F139" s="151">
        <v>200</v>
      </c>
      <c r="G139" s="21"/>
      <c r="H139" s="22"/>
    </row>
    <row r="140" spans="1:8">
      <c r="A140" s="152">
        <v>50</v>
      </c>
      <c r="B140" s="139" t="s">
        <v>85</v>
      </c>
      <c r="C140" s="148" t="s">
        <v>224</v>
      </c>
      <c r="D140" s="156"/>
      <c r="E140" s="150" t="s">
        <v>35</v>
      </c>
      <c r="F140" s="155">
        <v>1</v>
      </c>
      <c r="G140" s="21"/>
      <c r="H140" s="22"/>
    </row>
    <row r="141" spans="1:8">
      <c r="A141" s="152">
        <v>51</v>
      </c>
      <c r="B141" s="139" t="s">
        <v>85</v>
      </c>
      <c r="C141" s="157" t="s">
        <v>225</v>
      </c>
      <c r="D141" s="156"/>
      <c r="E141" s="150" t="s">
        <v>35</v>
      </c>
      <c r="F141" s="155">
        <v>1</v>
      </c>
      <c r="G141" s="21"/>
      <c r="H141" s="22"/>
    </row>
    <row r="142" spans="1:8">
      <c r="A142" s="152">
        <v>52</v>
      </c>
      <c r="B142" s="139" t="s">
        <v>85</v>
      </c>
      <c r="C142" s="148" t="s">
        <v>226</v>
      </c>
      <c r="D142" s="149"/>
      <c r="E142" s="150" t="s">
        <v>35</v>
      </c>
      <c r="F142" s="155">
        <v>1</v>
      </c>
      <c r="G142" s="21"/>
      <c r="H142" s="22"/>
    </row>
    <row r="143" spans="1:8">
      <c r="A143" s="152">
        <v>53</v>
      </c>
      <c r="B143" s="139" t="s">
        <v>85</v>
      </c>
      <c r="C143" s="157" t="s">
        <v>227</v>
      </c>
      <c r="D143" s="156"/>
      <c r="E143" s="150" t="s">
        <v>35</v>
      </c>
      <c r="F143" s="155">
        <v>1</v>
      </c>
      <c r="G143" s="21"/>
      <c r="H143" s="22"/>
    </row>
    <row r="144" spans="1:8">
      <c r="A144" s="152"/>
      <c r="B144" s="139"/>
      <c r="C144" s="153"/>
      <c r="D144" s="154"/>
      <c r="E144" s="150"/>
      <c r="F144" s="151"/>
      <c r="G144" s="21"/>
      <c r="H144" s="22"/>
    </row>
    <row r="145" spans="1:8">
      <c r="A145" s="152"/>
      <c r="B145" s="139"/>
      <c r="C145" s="158" t="s">
        <v>263</v>
      </c>
      <c r="D145" s="159"/>
      <c r="E145" s="159"/>
      <c r="F145" s="159"/>
      <c r="G145" s="21"/>
      <c r="H145" s="22"/>
    </row>
    <row r="146" spans="1:8" ht="38.25">
      <c r="A146" s="152">
        <v>1</v>
      </c>
      <c r="B146" s="139" t="s">
        <v>85</v>
      </c>
      <c r="C146" s="148" t="s">
        <v>264</v>
      </c>
      <c r="D146" s="149" t="s">
        <v>265</v>
      </c>
      <c r="E146" s="150" t="s">
        <v>35</v>
      </c>
      <c r="F146" s="155">
        <v>1</v>
      </c>
      <c r="G146" s="21"/>
      <c r="H146" s="22"/>
    </row>
    <row r="147" spans="1:8">
      <c r="A147" s="152">
        <v>2</v>
      </c>
      <c r="B147" s="139" t="s">
        <v>85</v>
      </c>
      <c r="C147" s="148" t="s">
        <v>266</v>
      </c>
      <c r="D147" s="149" t="s">
        <v>182</v>
      </c>
      <c r="E147" s="150" t="s">
        <v>30</v>
      </c>
      <c r="F147" s="155">
        <v>25</v>
      </c>
      <c r="G147" s="21"/>
      <c r="H147" s="22"/>
    </row>
    <row r="148" spans="1:8">
      <c r="A148" s="152">
        <v>3</v>
      </c>
      <c r="B148" s="139" t="s">
        <v>85</v>
      </c>
      <c r="C148" s="148" t="s">
        <v>266</v>
      </c>
      <c r="D148" s="149" t="s">
        <v>183</v>
      </c>
      <c r="E148" s="150" t="s">
        <v>30</v>
      </c>
      <c r="F148" s="155">
        <v>12</v>
      </c>
      <c r="G148" s="21"/>
      <c r="H148" s="22"/>
    </row>
    <row r="149" spans="1:8">
      <c r="A149" s="152">
        <v>4</v>
      </c>
      <c r="B149" s="139" t="s">
        <v>85</v>
      </c>
      <c r="C149" s="148" t="s">
        <v>266</v>
      </c>
      <c r="D149" s="149" t="s">
        <v>184</v>
      </c>
      <c r="E149" s="150" t="s">
        <v>30</v>
      </c>
      <c r="F149" s="155">
        <v>6</v>
      </c>
      <c r="G149" s="21"/>
      <c r="H149" s="22"/>
    </row>
    <row r="150" spans="1:8">
      <c r="A150" s="152">
        <v>5</v>
      </c>
      <c r="B150" s="139" t="s">
        <v>85</v>
      </c>
      <c r="C150" s="148" t="s">
        <v>266</v>
      </c>
      <c r="D150" s="149" t="s">
        <v>267</v>
      </c>
      <c r="E150" s="150" t="s">
        <v>30</v>
      </c>
      <c r="F150" s="155">
        <v>1</v>
      </c>
      <c r="G150" s="21"/>
      <c r="H150" s="22"/>
    </row>
    <row r="151" spans="1:8">
      <c r="A151" s="152">
        <v>6</v>
      </c>
      <c r="B151" s="139" t="s">
        <v>85</v>
      </c>
      <c r="C151" s="148" t="s">
        <v>266</v>
      </c>
      <c r="D151" s="149" t="s">
        <v>185</v>
      </c>
      <c r="E151" s="150" t="s">
        <v>30</v>
      </c>
      <c r="F151" s="155">
        <v>10</v>
      </c>
      <c r="G151" s="21"/>
      <c r="H151" s="22"/>
    </row>
    <row r="152" spans="1:8">
      <c r="A152" s="152">
        <v>7</v>
      </c>
      <c r="B152" s="139" t="s">
        <v>85</v>
      </c>
      <c r="C152" s="148" t="s">
        <v>266</v>
      </c>
      <c r="D152" s="149" t="s">
        <v>186</v>
      </c>
      <c r="E152" s="150" t="s">
        <v>30</v>
      </c>
      <c r="F152" s="155">
        <v>23</v>
      </c>
      <c r="G152" s="21"/>
      <c r="H152" s="22"/>
    </row>
    <row r="153" spans="1:8">
      <c r="A153" s="152">
        <v>8</v>
      </c>
      <c r="B153" s="139" t="s">
        <v>85</v>
      </c>
      <c r="C153" s="148" t="s">
        <v>266</v>
      </c>
      <c r="D153" s="149" t="s">
        <v>268</v>
      </c>
      <c r="E153" s="150" t="s">
        <v>30</v>
      </c>
      <c r="F153" s="155">
        <v>6</v>
      </c>
      <c r="G153" s="21"/>
      <c r="H153" s="22"/>
    </row>
    <row r="154" spans="1:8" ht="25.5">
      <c r="A154" s="152">
        <v>9</v>
      </c>
      <c r="B154" s="139" t="s">
        <v>85</v>
      </c>
      <c r="C154" s="148" t="s">
        <v>204</v>
      </c>
      <c r="D154" s="149" t="s">
        <v>207</v>
      </c>
      <c r="E154" s="150" t="s">
        <v>38</v>
      </c>
      <c r="F154" s="155">
        <v>13</v>
      </c>
      <c r="G154" s="21"/>
      <c r="H154" s="22"/>
    </row>
    <row r="155" spans="1:8" ht="25.5">
      <c r="A155" s="152">
        <v>10</v>
      </c>
      <c r="B155" s="139" t="s">
        <v>85</v>
      </c>
      <c r="C155" s="148" t="s">
        <v>204</v>
      </c>
      <c r="D155" s="149" t="s">
        <v>208</v>
      </c>
      <c r="E155" s="150" t="s">
        <v>38</v>
      </c>
      <c r="F155" s="155">
        <v>5</v>
      </c>
      <c r="G155" s="21"/>
      <c r="H155" s="22"/>
    </row>
    <row r="156" spans="1:8" ht="25.5">
      <c r="A156" s="152">
        <v>11</v>
      </c>
      <c r="B156" s="139" t="s">
        <v>85</v>
      </c>
      <c r="C156" s="148" t="s">
        <v>204</v>
      </c>
      <c r="D156" s="149" t="s">
        <v>209</v>
      </c>
      <c r="E156" s="150" t="s">
        <v>38</v>
      </c>
      <c r="F156" s="155">
        <v>2</v>
      </c>
      <c r="G156" s="21"/>
      <c r="H156" s="22"/>
    </row>
    <row r="157" spans="1:8" ht="25.5">
      <c r="A157" s="152">
        <v>12</v>
      </c>
      <c r="B157" s="139" t="s">
        <v>85</v>
      </c>
      <c r="C157" s="148" t="s">
        <v>204</v>
      </c>
      <c r="D157" s="149" t="s">
        <v>205</v>
      </c>
      <c r="E157" s="150" t="s">
        <v>38</v>
      </c>
      <c r="F157" s="155">
        <v>1</v>
      </c>
      <c r="G157" s="21"/>
      <c r="H157" s="22"/>
    </row>
    <row r="158" spans="1:8">
      <c r="A158" s="152">
        <v>13</v>
      </c>
      <c r="B158" s="139" t="s">
        <v>85</v>
      </c>
      <c r="C158" s="148" t="s">
        <v>197</v>
      </c>
      <c r="D158" s="149" t="s">
        <v>198</v>
      </c>
      <c r="E158" s="150" t="s">
        <v>38</v>
      </c>
      <c r="F158" s="155">
        <v>13</v>
      </c>
      <c r="G158" s="21"/>
      <c r="H158" s="22"/>
    </row>
    <row r="159" spans="1:8">
      <c r="A159" s="152">
        <v>14</v>
      </c>
      <c r="B159" s="139" t="s">
        <v>85</v>
      </c>
      <c r="C159" s="148" t="s">
        <v>197</v>
      </c>
      <c r="D159" s="149" t="s">
        <v>199</v>
      </c>
      <c r="E159" s="150" t="s">
        <v>38</v>
      </c>
      <c r="F159" s="155">
        <v>1</v>
      </c>
      <c r="G159" s="21"/>
      <c r="H159" s="22"/>
    </row>
    <row r="160" spans="1:8" ht="25.5">
      <c r="A160" s="152">
        <v>15</v>
      </c>
      <c r="B160" s="139" t="s">
        <v>85</v>
      </c>
      <c r="C160" s="148" t="s">
        <v>269</v>
      </c>
      <c r="D160" s="149" t="s">
        <v>270</v>
      </c>
      <c r="E160" s="150" t="s">
        <v>38</v>
      </c>
      <c r="F160" s="155">
        <v>9</v>
      </c>
      <c r="G160" s="21"/>
      <c r="H160" s="22"/>
    </row>
    <row r="161" spans="1:8" ht="25.5">
      <c r="A161" s="152">
        <v>16</v>
      </c>
      <c r="B161" s="139" t="s">
        <v>85</v>
      </c>
      <c r="C161" s="148" t="s">
        <v>269</v>
      </c>
      <c r="D161" s="149" t="s">
        <v>271</v>
      </c>
      <c r="E161" s="150" t="s">
        <v>38</v>
      </c>
      <c r="F161" s="155">
        <v>1</v>
      </c>
      <c r="G161" s="21"/>
      <c r="H161" s="22"/>
    </row>
    <row r="162" spans="1:8" ht="25.5">
      <c r="A162" s="152">
        <v>17</v>
      </c>
      <c r="B162" s="139" t="s">
        <v>85</v>
      </c>
      <c r="C162" s="148" t="s">
        <v>269</v>
      </c>
      <c r="D162" s="149" t="s">
        <v>272</v>
      </c>
      <c r="E162" s="150" t="s">
        <v>38</v>
      </c>
      <c r="F162" s="155">
        <v>1</v>
      </c>
      <c r="G162" s="21"/>
      <c r="H162" s="22"/>
    </row>
    <row r="163" spans="1:8">
      <c r="A163" s="152">
        <v>18</v>
      </c>
      <c r="B163" s="139" t="s">
        <v>85</v>
      </c>
      <c r="C163" s="148" t="s">
        <v>217</v>
      </c>
      <c r="D163" s="149"/>
      <c r="E163" s="150" t="s">
        <v>38</v>
      </c>
      <c r="F163" s="155">
        <v>16</v>
      </c>
      <c r="G163" s="21"/>
      <c r="H163" s="22"/>
    </row>
    <row r="164" spans="1:8" ht="25.5">
      <c r="A164" s="152">
        <v>19</v>
      </c>
      <c r="B164" s="139" t="s">
        <v>85</v>
      </c>
      <c r="C164" s="148" t="s">
        <v>212</v>
      </c>
      <c r="D164" s="149" t="s">
        <v>213</v>
      </c>
      <c r="E164" s="150" t="s">
        <v>38</v>
      </c>
      <c r="F164" s="155">
        <v>1</v>
      </c>
      <c r="G164" s="21"/>
      <c r="H164" s="22"/>
    </row>
    <row r="165" spans="1:8" ht="25.5">
      <c r="A165" s="152">
        <v>20</v>
      </c>
      <c r="B165" s="139" t="s">
        <v>85</v>
      </c>
      <c r="C165" s="148" t="s">
        <v>212</v>
      </c>
      <c r="D165" s="149" t="s">
        <v>214</v>
      </c>
      <c r="E165" s="150" t="s">
        <v>38</v>
      </c>
      <c r="F165" s="155">
        <v>1</v>
      </c>
      <c r="G165" s="21"/>
      <c r="H165" s="22"/>
    </row>
    <row r="166" spans="1:8" ht="25.5">
      <c r="A166" s="152">
        <v>21</v>
      </c>
      <c r="B166" s="139" t="s">
        <v>85</v>
      </c>
      <c r="C166" s="148" t="s">
        <v>212</v>
      </c>
      <c r="D166" s="149" t="s">
        <v>273</v>
      </c>
      <c r="E166" s="150" t="s">
        <v>38</v>
      </c>
      <c r="F166" s="155">
        <v>1</v>
      </c>
      <c r="G166" s="21"/>
      <c r="H166" s="22"/>
    </row>
    <row r="167" spans="1:8" ht="38.25">
      <c r="A167" s="152">
        <v>22</v>
      </c>
      <c r="B167" s="139" t="s">
        <v>85</v>
      </c>
      <c r="C167" s="148" t="s">
        <v>215</v>
      </c>
      <c r="D167" s="149" t="s">
        <v>274</v>
      </c>
      <c r="E167" s="150" t="s">
        <v>38</v>
      </c>
      <c r="F167" s="155">
        <v>1</v>
      </c>
      <c r="G167" s="21"/>
      <c r="H167" s="22"/>
    </row>
    <row r="168" spans="1:8">
      <c r="A168" s="152">
        <v>23</v>
      </c>
      <c r="B168" s="139" t="s">
        <v>85</v>
      </c>
      <c r="C168" s="148" t="s">
        <v>224</v>
      </c>
      <c r="D168" s="156"/>
      <c r="E168" s="150" t="s">
        <v>35</v>
      </c>
      <c r="F168" s="155">
        <v>1</v>
      </c>
      <c r="G168" s="21"/>
      <c r="H168" s="22"/>
    </row>
    <row r="169" spans="1:8">
      <c r="A169" s="152">
        <v>24</v>
      </c>
      <c r="B169" s="139" t="s">
        <v>85</v>
      </c>
      <c r="C169" s="157" t="s">
        <v>225</v>
      </c>
      <c r="D169" s="156"/>
      <c r="E169" s="150" t="s">
        <v>35</v>
      </c>
      <c r="F169" s="155">
        <v>1</v>
      </c>
      <c r="G169" s="21"/>
      <c r="H169" s="22"/>
    </row>
    <row r="170" spans="1:8">
      <c r="A170" s="152">
        <v>25</v>
      </c>
      <c r="B170" s="139" t="s">
        <v>85</v>
      </c>
      <c r="C170" s="148" t="s">
        <v>226</v>
      </c>
      <c r="D170" s="149"/>
      <c r="E170" s="150" t="s">
        <v>35</v>
      </c>
      <c r="F170" s="155">
        <v>1</v>
      </c>
      <c r="G170" s="21"/>
      <c r="H170" s="22"/>
    </row>
    <row r="171" spans="1:8">
      <c r="A171" s="152">
        <v>26</v>
      </c>
      <c r="B171" s="139" t="s">
        <v>85</v>
      </c>
      <c r="C171" s="157" t="s">
        <v>275</v>
      </c>
      <c r="D171" s="156"/>
      <c r="E171" s="150" t="s">
        <v>35</v>
      </c>
      <c r="F171" s="155">
        <v>1</v>
      </c>
      <c r="G171" s="21"/>
      <c r="H171" s="22"/>
    </row>
    <row r="172" spans="1:8">
      <c r="A172" s="152"/>
      <c r="B172" s="139"/>
      <c r="C172" s="153"/>
      <c r="D172" s="154"/>
      <c r="E172" s="150"/>
      <c r="F172" s="151"/>
      <c r="G172" s="21"/>
      <c r="H172" s="22"/>
    </row>
    <row r="173" spans="1:8">
      <c r="A173" s="152"/>
      <c r="B173" s="139"/>
      <c r="C173" s="158" t="s">
        <v>276</v>
      </c>
      <c r="D173" s="159"/>
      <c r="E173" s="159"/>
      <c r="F173" s="159"/>
      <c r="G173" s="21"/>
      <c r="H173" s="22"/>
    </row>
    <row r="174" spans="1:8" ht="25.5">
      <c r="A174" s="152">
        <v>1</v>
      </c>
      <c r="B174" s="139" t="s">
        <v>85</v>
      </c>
      <c r="C174" s="148" t="s">
        <v>277</v>
      </c>
      <c r="D174" s="149"/>
      <c r="E174" s="150" t="s">
        <v>35</v>
      </c>
      <c r="F174" s="155">
        <v>4</v>
      </c>
      <c r="G174" s="21"/>
      <c r="H174" s="22"/>
    </row>
    <row r="175" spans="1:8">
      <c r="A175" s="152">
        <v>2</v>
      </c>
      <c r="B175" s="139" t="s">
        <v>85</v>
      </c>
      <c r="C175" s="148" t="s">
        <v>278</v>
      </c>
      <c r="D175" s="149" t="s">
        <v>182</v>
      </c>
      <c r="E175" s="150" t="s">
        <v>30</v>
      </c>
      <c r="F175" s="155">
        <v>15</v>
      </c>
      <c r="G175" s="21"/>
      <c r="H175" s="22"/>
    </row>
    <row r="176" spans="1:8">
      <c r="A176" s="152">
        <v>3</v>
      </c>
      <c r="B176" s="139" t="s">
        <v>85</v>
      </c>
      <c r="C176" s="148" t="s">
        <v>279</v>
      </c>
      <c r="D176" s="149" t="s">
        <v>280</v>
      </c>
      <c r="E176" s="150" t="s">
        <v>38</v>
      </c>
      <c r="F176" s="155">
        <v>4</v>
      </c>
      <c r="G176" s="21"/>
      <c r="H176" s="22"/>
    </row>
    <row r="177" spans="1:8">
      <c r="A177" s="152">
        <v>4</v>
      </c>
      <c r="B177" s="139" t="s">
        <v>85</v>
      </c>
      <c r="C177" s="148" t="s">
        <v>281</v>
      </c>
      <c r="D177" s="149" t="s">
        <v>282</v>
      </c>
      <c r="E177" s="150" t="s">
        <v>38</v>
      </c>
      <c r="F177" s="155">
        <v>4</v>
      </c>
      <c r="G177" s="21"/>
      <c r="H177" s="22"/>
    </row>
    <row r="178" spans="1:8" ht="25.5">
      <c r="A178" s="152">
        <v>5</v>
      </c>
      <c r="B178" s="139" t="s">
        <v>85</v>
      </c>
      <c r="C178" s="148" t="s">
        <v>218</v>
      </c>
      <c r="D178" s="160" t="s">
        <v>219</v>
      </c>
      <c r="E178" s="150" t="s">
        <v>220</v>
      </c>
      <c r="F178" s="161">
        <v>10</v>
      </c>
      <c r="G178" s="21"/>
      <c r="H178" s="22"/>
    </row>
    <row r="179" spans="1:8">
      <c r="A179" s="152">
        <v>6</v>
      </c>
      <c r="B179" s="139" t="s">
        <v>85</v>
      </c>
      <c r="C179" s="148" t="s">
        <v>224</v>
      </c>
      <c r="D179" s="156"/>
      <c r="E179" s="150" t="s">
        <v>35</v>
      </c>
      <c r="F179" s="155">
        <v>1</v>
      </c>
      <c r="G179" s="21"/>
      <c r="H179" s="22"/>
    </row>
    <row r="180" spans="1:8">
      <c r="A180" s="152">
        <v>7</v>
      </c>
      <c r="B180" s="139" t="s">
        <v>85</v>
      </c>
      <c r="C180" s="157" t="s">
        <v>225</v>
      </c>
      <c r="D180" s="156"/>
      <c r="E180" s="150" t="s">
        <v>35</v>
      </c>
      <c r="F180" s="155">
        <v>1</v>
      </c>
      <c r="G180" s="21"/>
      <c r="H180" s="22"/>
    </row>
    <row r="181" spans="1:8">
      <c r="A181" s="152">
        <v>8</v>
      </c>
      <c r="B181" s="139" t="s">
        <v>85</v>
      </c>
      <c r="C181" s="157" t="s">
        <v>227</v>
      </c>
      <c r="D181" s="156"/>
      <c r="E181" s="150" t="s">
        <v>35</v>
      </c>
      <c r="F181" s="155">
        <v>1</v>
      </c>
      <c r="G181" s="21"/>
      <c r="H181" s="22"/>
    </row>
    <row r="182" spans="1:8">
      <c r="A182" s="152">
        <v>9</v>
      </c>
      <c r="B182" s="162" t="s">
        <v>58</v>
      </c>
      <c r="C182" s="163" t="s">
        <v>60</v>
      </c>
      <c r="D182" s="164"/>
      <c r="E182" s="165" t="s">
        <v>176</v>
      </c>
      <c r="F182" s="166">
        <v>1</v>
      </c>
      <c r="G182" s="21"/>
      <c r="H182" s="22"/>
    </row>
    <row r="183" spans="1:8" s="17" customFormat="1">
      <c r="A183" s="28"/>
      <c r="B183" s="29"/>
      <c r="C183" s="30"/>
      <c r="D183" s="30"/>
      <c r="E183" s="31"/>
      <c r="F183" s="12"/>
      <c r="G183" s="12"/>
      <c r="H183" s="32"/>
    </row>
    <row r="184" spans="1:8" ht="15">
      <c r="A184" s="13"/>
      <c r="B184" s="13"/>
      <c r="C184" s="18"/>
      <c r="D184" s="18"/>
      <c r="E184" s="19"/>
      <c r="F184" s="18"/>
      <c r="G184" s="18" t="s">
        <v>6</v>
      </c>
      <c r="H184" s="20"/>
    </row>
    <row r="186" spans="1:8" s="25" customFormat="1" ht="12.75" customHeight="1">
      <c r="B186" s="26" t="str">
        <f>'1,1'!B34</f>
        <v>Piezīmes:</v>
      </c>
    </row>
    <row r="187" spans="1:8" s="25" customFormat="1" ht="45" customHeight="1">
      <c r="A187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87" s="430"/>
      <c r="C187" s="430"/>
      <c r="D187" s="430"/>
      <c r="E187" s="430"/>
      <c r="F187" s="430"/>
      <c r="G187" s="430"/>
      <c r="H187" s="430"/>
    </row>
    <row r="188" spans="1:8" s="25" customFormat="1" ht="12.75" customHeight="1">
      <c r="A188" s="430">
        <f>'1,1'!$A$36</f>
        <v>0</v>
      </c>
      <c r="B188" s="430"/>
      <c r="C188" s="430"/>
      <c r="D188" s="430"/>
      <c r="E188" s="430"/>
      <c r="F188" s="430"/>
      <c r="G188" s="430"/>
      <c r="H188" s="430"/>
    </row>
    <row r="189" spans="1:8" s="25" customFormat="1" ht="12.75" customHeight="1">
      <c r="B189" s="27"/>
    </row>
    <row r="190" spans="1:8">
      <c r="B190" s="5" t="str">
        <f>'1,1'!B38</f>
        <v>Sastādīja:</v>
      </c>
    </row>
    <row r="191" spans="1:8" ht="14.25" customHeight="1">
      <c r="C191" s="33" t="str">
        <f>'1,1'!C39</f>
        <v>Arnis Gailītis</v>
      </c>
      <c r="D191" s="33"/>
    </row>
    <row r="192" spans="1:8">
      <c r="C192" s="34" t="str">
        <f>'1,1'!C40</f>
        <v>Sertifikāta Nr.20-5643</v>
      </c>
      <c r="D192" s="34"/>
      <c r="E192" s="35"/>
    </row>
    <row r="195" spans="2:4">
      <c r="B195" s="41" t="str">
        <f>'1,1'!B43</f>
        <v>Pārbaudīja:</v>
      </c>
      <c r="C195" s="3"/>
      <c r="D195" s="3"/>
    </row>
    <row r="196" spans="2:4">
      <c r="B196" s="2"/>
      <c r="C196" s="33" t="str">
        <f>'1,1'!C44</f>
        <v>Andris Kokins</v>
      </c>
      <c r="D196" s="33"/>
    </row>
    <row r="197" spans="2:4">
      <c r="B197" s="1"/>
      <c r="C197" s="34" t="str">
        <f>'1,1'!C45</f>
        <v>Sertifikāta Nr.10-0024</v>
      </c>
      <c r="D197" s="34"/>
    </row>
  </sheetData>
  <mergeCells count="15">
    <mergeCell ref="A188:H188"/>
    <mergeCell ref="A187:H18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96"/>
  <sheetViews>
    <sheetView showZeros="0" view="pageBreakPreview" topLeftCell="A25" zoomScale="80" zoomScaleNormal="100" zoomScaleSheetLayoutView="80" workbookViewId="0">
      <selection activeCell="F17" sqref="F17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2,5</v>
      </c>
      <c r="F1" s="36"/>
      <c r="G1" s="36"/>
      <c r="H1" s="36"/>
    </row>
    <row r="2" spans="1:8" s="9" customFormat="1" ht="15">
      <c r="A2" s="433" t="str">
        <f>C13</f>
        <v>Iekšējā elekroinstlācija -montāžas,palaišanas,pārbaudes darbi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25.5">
      <c r="A13" s="167"/>
      <c r="B13" s="74" t="s">
        <v>283</v>
      </c>
      <c r="C13" s="168" t="s">
        <v>284</v>
      </c>
      <c r="D13" s="168"/>
      <c r="E13" s="169"/>
      <c r="F13" s="169"/>
      <c r="G13" s="169"/>
      <c r="H13" s="24"/>
    </row>
    <row r="14" spans="1:8">
      <c r="A14" s="167" t="s">
        <v>285</v>
      </c>
      <c r="B14" s="74"/>
      <c r="C14" s="168" t="s">
        <v>286</v>
      </c>
      <c r="D14" s="170"/>
      <c r="E14" s="169"/>
      <c r="F14" s="169"/>
      <c r="G14" s="169"/>
      <c r="H14" s="22"/>
    </row>
    <row r="15" spans="1:8" ht="114.75">
      <c r="A15" s="171" t="s">
        <v>287</v>
      </c>
      <c r="B15" s="74"/>
      <c r="C15" s="172" t="s">
        <v>288</v>
      </c>
      <c r="D15" s="173" t="s">
        <v>289</v>
      </c>
      <c r="E15" s="174" t="s">
        <v>35</v>
      </c>
      <c r="F15" s="174">
        <v>1</v>
      </c>
      <c r="G15" s="175"/>
      <c r="H15" s="22"/>
    </row>
    <row r="16" spans="1:8" ht="127.5">
      <c r="A16" s="171" t="s">
        <v>290</v>
      </c>
      <c r="B16" s="74"/>
      <c r="C16" s="172" t="s">
        <v>291</v>
      </c>
      <c r="D16" s="176" t="s">
        <v>292</v>
      </c>
      <c r="E16" s="174" t="s">
        <v>35</v>
      </c>
      <c r="F16" s="174">
        <v>1</v>
      </c>
      <c r="G16" s="169"/>
      <c r="H16" s="22"/>
    </row>
    <row r="17" spans="1:8" ht="114.75">
      <c r="A17" s="171" t="s">
        <v>293</v>
      </c>
      <c r="B17" s="74" t="s">
        <v>283</v>
      </c>
      <c r="C17" s="172" t="s">
        <v>294</v>
      </c>
      <c r="D17" s="176" t="s">
        <v>295</v>
      </c>
      <c r="E17" s="174" t="s">
        <v>35</v>
      </c>
      <c r="F17" s="174">
        <v>1</v>
      </c>
      <c r="G17" s="169"/>
      <c r="H17" s="22"/>
    </row>
    <row r="18" spans="1:8" ht="114.75">
      <c r="A18" s="171" t="s">
        <v>296</v>
      </c>
      <c r="B18" s="74" t="s">
        <v>283</v>
      </c>
      <c r="C18" s="172" t="s">
        <v>297</v>
      </c>
      <c r="D18" s="176" t="s">
        <v>295</v>
      </c>
      <c r="E18" s="174" t="s">
        <v>35</v>
      </c>
      <c r="F18" s="174">
        <v>1</v>
      </c>
      <c r="G18" s="169"/>
      <c r="H18" s="22"/>
    </row>
    <row r="19" spans="1:8" ht="102">
      <c r="A19" s="171" t="s">
        <v>298</v>
      </c>
      <c r="B19" s="74" t="s">
        <v>283</v>
      </c>
      <c r="C19" s="172" t="s">
        <v>299</v>
      </c>
      <c r="D19" s="176" t="s">
        <v>295</v>
      </c>
      <c r="E19" s="174" t="s">
        <v>35</v>
      </c>
      <c r="F19" s="174">
        <v>1</v>
      </c>
      <c r="G19" s="169"/>
      <c r="H19" s="22"/>
    </row>
    <row r="20" spans="1:8" ht="102">
      <c r="A20" s="171" t="s">
        <v>300</v>
      </c>
      <c r="B20" s="74" t="s">
        <v>283</v>
      </c>
      <c r="C20" s="172" t="s">
        <v>301</v>
      </c>
      <c r="D20" s="176" t="s">
        <v>295</v>
      </c>
      <c r="E20" s="174" t="s">
        <v>35</v>
      </c>
      <c r="F20" s="177">
        <v>1</v>
      </c>
      <c r="G20" s="169"/>
      <c r="H20" s="22"/>
    </row>
    <row r="21" spans="1:8" ht="114.75">
      <c r="A21" s="171" t="s">
        <v>302</v>
      </c>
      <c r="B21" s="74" t="s">
        <v>283</v>
      </c>
      <c r="C21" s="172" t="s">
        <v>303</v>
      </c>
      <c r="D21" s="176" t="s">
        <v>295</v>
      </c>
      <c r="E21" s="174" t="s">
        <v>35</v>
      </c>
      <c r="F21" s="177">
        <v>1</v>
      </c>
      <c r="G21" s="169"/>
      <c r="H21" s="22"/>
    </row>
    <row r="22" spans="1:8" ht="114.75">
      <c r="A22" s="171" t="s">
        <v>304</v>
      </c>
      <c r="B22" s="74" t="s">
        <v>283</v>
      </c>
      <c r="C22" s="172" t="s">
        <v>305</v>
      </c>
      <c r="D22" s="176" t="s">
        <v>295</v>
      </c>
      <c r="E22" s="174" t="s">
        <v>35</v>
      </c>
      <c r="F22" s="177">
        <v>1</v>
      </c>
      <c r="G22" s="169"/>
      <c r="H22" s="22"/>
    </row>
    <row r="23" spans="1:8" ht="114.75">
      <c r="A23" s="171" t="s">
        <v>306</v>
      </c>
      <c r="B23" s="74" t="s">
        <v>283</v>
      </c>
      <c r="C23" s="172" t="s">
        <v>307</v>
      </c>
      <c r="D23" s="176" t="s">
        <v>295</v>
      </c>
      <c r="E23" s="174" t="s">
        <v>35</v>
      </c>
      <c r="F23" s="177">
        <v>1</v>
      </c>
      <c r="G23" s="169"/>
      <c r="H23" s="22"/>
    </row>
    <row r="24" spans="1:8" ht="102">
      <c r="A24" s="171" t="s">
        <v>308</v>
      </c>
      <c r="B24" s="74" t="s">
        <v>283</v>
      </c>
      <c r="C24" s="172" t="s">
        <v>309</v>
      </c>
      <c r="D24" s="176" t="s">
        <v>295</v>
      </c>
      <c r="E24" s="174" t="s">
        <v>35</v>
      </c>
      <c r="F24" s="177">
        <v>1</v>
      </c>
      <c r="G24" s="169"/>
      <c r="H24" s="22"/>
    </row>
    <row r="25" spans="1:8" ht="114.75">
      <c r="A25" s="171" t="s">
        <v>310</v>
      </c>
      <c r="B25" s="74" t="s">
        <v>283</v>
      </c>
      <c r="C25" s="172" t="s">
        <v>311</v>
      </c>
      <c r="D25" s="176" t="s">
        <v>295</v>
      </c>
      <c r="E25" s="174" t="s">
        <v>35</v>
      </c>
      <c r="F25" s="177">
        <v>1</v>
      </c>
      <c r="G25" s="169"/>
      <c r="H25" s="22"/>
    </row>
    <row r="26" spans="1:8" ht="127.5">
      <c r="A26" s="171" t="s">
        <v>312</v>
      </c>
      <c r="B26" s="74" t="s">
        <v>283</v>
      </c>
      <c r="C26" s="172" t="s">
        <v>313</v>
      </c>
      <c r="D26" s="176" t="s">
        <v>295</v>
      </c>
      <c r="E26" s="174" t="s">
        <v>35</v>
      </c>
      <c r="F26" s="177">
        <v>1</v>
      </c>
      <c r="G26" s="169"/>
      <c r="H26" s="22"/>
    </row>
    <row r="27" spans="1:8" ht="102">
      <c r="A27" s="171" t="s">
        <v>314</v>
      </c>
      <c r="B27" s="74" t="s">
        <v>283</v>
      </c>
      <c r="C27" s="172" t="s">
        <v>315</v>
      </c>
      <c r="D27" s="176" t="s">
        <v>295</v>
      </c>
      <c r="E27" s="174" t="s">
        <v>35</v>
      </c>
      <c r="F27" s="177">
        <v>1</v>
      </c>
      <c r="G27" s="169"/>
      <c r="H27" s="22"/>
    </row>
    <row r="28" spans="1:8" ht="102">
      <c r="A28" s="171" t="s">
        <v>316</v>
      </c>
      <c r="B28" s="74" t="s">
        <v>283</v>
      </c>
      <c r="C28" s="172" t="s">
        <v>317</v>
      </c>
      <c r="D28" s="176" t="s">
        <v>295</v>
      </c>
      <c r="E28" s="174" t="s">
        <v>35</v>
      </c>
      <c r="F28" s="177">
        <v>1</v>
      </c>
      <c r="G28" s="169"/>
      <c r="H28" s="22"/>
    </row>
    <row r="29" spans="1:8" ht="114.75">
      <c r="A29" s="171" t="s">
        <v>318</v>
      </c>
      <c r="B29" s="74" t="s">
        <v>283</v>
      </c>
      <c r="C29" s="172" t="s">
        <v>319</v>
      </c>
      <c r="D29" s="176" t="s">
        <v>295</v>
      </c>
      <c r="E29" s="174" t="s">
        <v>35</v>
      </c>
      <c r="F29" s="177">
        <v>1</v>
      </c>
      <c r="G29" s="169"/>
      <c r="H29" s="22"/>
    </row>
    <row r="30" spans="1:8" ht="114.75">
      <c r="A30" s="171" t="s">
        <v>320</v>
      </c>
      <c r="B30" s="74" t="s">
        <v>283</v>
      </c>
      <c r="C30" s="172" t="s">
        <v>321</v>
      </c>
      <c r="D30" s="176" t="s">
        <v>295</v>
      </c>
      <c r="E30" s="174" t="s">
        <v>35</v>
      </c>
      <c r="F30" s="177">
        <v>1</v>
      </c>
      <c r="G30" s="169"/>
      <c r="H30" s="22"/>
    </row>
    <row r="31" spans="1:8" ht="102">
      <c r="A31" s="171" t="s">
        <v>322</v>
      </c>
      <c r="B31" s="74" t="s">
        <v>283</v>
      </c>
      <c r="C31" s="172" t="s">
        <v>323</v>
      </c>
      <c r="D31" s="176" t="s">
        <v>295</v>
      </c>
      <c r="E31" s="174" t="s">
        <v>35</v>
      </c>
      <c r="F31" s="177">
        <v>1</v>
      </c>
      <c r="G31" s="169"/>
      <c r="H31" s="22"/>
    </row>
    <row r="32" spans="1:8" ht="102">
      <c r="A32" s="171" t="s">
        <v>324</v>
      </c>
      <c r="B32" s="74" t="s">
        <v>283</v>
      </c>
      <c r="C32" s="172" t="s">
        <v>325</v>
      </c>
      <c r="D32" s="176" t="s">
        <v>295</v>
      </c>
      <c r="E32" s="174" t="s">
        <v>35</v>
      </c>
      <c r="F32" s="177">
        <v>1</v>
      </c>
      <c r="G32" s="169"/>
      <c r="H32" s="22"/>
    </row>
    <row r="33" spans="1:8">
      <c r="A33" s="171"/>
      <c r="B33" s="74" t="s">
        <v>283</v>
      </c>
      <c r="C33" s="178" t="s">
        <v>326</v>
      </c>
      <c r="D33" s="176"/>
      <c r="E33" s="174"/>
      <c r="F33" s="177"/>
      <c r="G33" s="169"/>
      <c r="H33" s="22"/>
    </row>
    <row r="34" spans="1:8">
      <c r="A34" s="171" t="s">
        <v>327</v>
      </c>
      <c r="B34" s="74" t="s">
        <v>283</v>
      </c>
      <c r="C34" s="179" t="s">
        <v>328</v>
      </c>
      <c r="D34" s="180"/>
      <c r="E34" s="174" t="s">
        <v>35</v>
      </c>
      <c r="F34" s="177">
        <v>12</v>
      </c>
      <c r="G34" s="169"/>
      <c r="H34" s="22"/>
    </row>
    <row r="35" spans="1:8">
      <c r="A35" s="167"/>
      <c r="B35" s="74"/>
      <c r="C35" s="168"/>
      <c r="D35" s="168"/>
      <c r="E35" s="177"/>
      <c r="F35" s="177"/>
      <c r="G35" s="169"/>
      <c r="H35" s="22"/>
    </row>
    <row r="36" spans="1:8">
      <c r="A36" s="167" t="s">
        <v>329</v>
      </c>
      <c r="B36" s="74"/>
      <c r="C36" s="181" t="s">
        <v>330</v>
      </c>
      <c r="D36" s="174"/>
      <c r="E36" s="177"/>
      <c r="F36" s="177"/>
      <c r="G36" s="169"/>
      <c r="H36" s="22"/>
    </row>
    <row r="37" spans="1:8" ht="51">
      <c r="A37" s="171" t="s">
        <v>331</v>
      </c>
      <c r="B37" s="74" t="s">
        <v>283</v>
      </c>
      <c r="C37" s="182" t="s">
        <v>332</v>
      </c>
      <c r="D37" s="183" t="s">
        <v>333</v>
      </c>
      <c r="E37" s="177" t="s">
        <v>35</v>
      </c>
      <c r="F37" s="183">
        <v>49</v>
      </c>
      <c r="G37" s="169"/>
      <c r="H37" s="22"/>
    </row>
    <row r="38" spans="1:8" ht="51">
      <c r="A38" s="171" t="s">
        <v>287</v>
      </c>
      <c r="B38" s="74" t="s">
        <v>283</v>
      </c>
      <c r="C38" s="182" t="s">
        <v>334</v>
      </c>
      <c r="D38" s="183" t="s">
        <v>335</v>
      </c>
      <c r="E38" s="177" t="s">
        <v>35</v>
      </c>
      <c r="F38" s="183">
        <v>73</v>
      </c>
      <c r="G38" s="169"/>
      <c r="H38" s="22"/>
    </row>
    <row r="39" spans="1:8" ht="51">
      <c r="A39" s="171" t="s">
        <v>336</v>
      </c>
      <c r="B39" s="74" t="s">
        <v>283</v>
      </c>
      <c r="C39" s="182" t="s">
        <v>337</v>
      </c>
      <c r="D39" s="184" t="s">
        <v>338</v>
      </c>
      <c r="E39" s="177" t="s">
        <v>35</v>
      </c>
      <c r="F39" s="183">
        <v>53</v>
      </c>
      <c r="G39" s="169"/>
      <c r="H39" s="22"/>
    </row>
    <row r="40" spans="1:8" ht="51">
      <c r="A40" s="171" t="s">
        <v>339</v>
      </c>
      <c r="B40" s="74" t="s">
        <v>283</v>
      </c>
      <c r="C40" s="182" t="s">
        <v>340</v>
      </c>
      <c r="D40" s="183" t="s">
        <v>341</v>
      </c>
      <c r="E40" s="177" t="s">
        <v>35</v>
      </c>
      <c r="F40" s="183">
        <v>163</v>
      </c>
      <c r="G40" s="169"/>
      <c r="H40" s="22"/>
    </row>
    <row r="41" spans="1:8" ht="38.25">
      <c r="A41" s="171"/>
      <c r="B41" s="74"/>
      <c r="C41" s="400" t="s">
        <v>343</v>
      </c>
      <c r="D41" s="400" t="s">
        <v>344</v>
      </c>
      <c r="E41" s="177" t="s">
        <v>35</v>
      </c>
      <c r="F41" s="183">
        <v>9</v>
      </c>
      <c r="G41" s="169"/>
      <c r="H41" s="22"/>
    </row>
    <row r="42" spans="1:8" ht="89.25">
      <c r="A42" s="171" t="s">
        <v>345</v>
      </c>
      <c r="B42" s="74" t="s">
        <v>283</v>
      </c>
      <c r="C42" s="401" t="s">
        <v>1364</v>
      </c>
      <c r="D42" s="401" t="s">
        <v>346</v>
      </c>
      <c r="E42" s="177" t="s">
        <v>35</v>
      </c>
      <c r="F42" s="183">
        <v>25</v>
      </c>
      <c r="G42" s="169"/>
      <c r="H42" s="22"/>
    </row>
    <row r="43" spans="1:8" ht="51">
      <c r="A43" s="171" t="s">
        <v>347</v>
      </c>
      <c r="B43" s="74" t="s">
        <v>283</v>
      </c>
      <c r="C43" s="186" t="s">
        <v>348</v>
      </c>
      <c r="D43" s="187" t="s">
        <v>349</v>
      </c>
      <c r="E43" s="177" t="s">
        <v>35</v>
      </c>
      <c r="F43" s="183">
        <v>16</v>
      </c>
      <c r="G43" s="169"/>
      <c r="H43" s="22"/>
    </row>
    <row r="44" spans="1:8" ht="51">
      <c r="A44" s="171" t="s">
        <v>310</v>
      </c>
      <c r="B44" s="74" t="s">
        <v>283</v>
      </c>
      <c r="C44" s="184" t="s">
        <v>350</v>
      </c>
      <c r="D44" s="186" t="s">
        <v>351</v>
      </c>
      <c r="E44" s="177" t="s">
        <v>35</v>
      </c>
      <c r="F44" s="183">
        <v>27</v>
      </c>
      <c r="G44" s="169"/>
      <c r="H44" s="22"/>
    </row>
    <row r="45" spans="1:8" ht="38.25">
      <c r="A45" s="171"/>
      <c r="B45" s="74" t="s">
        <v>283</v>
      </c>
      <c r="C45" s="401" t="s">
        <v>1365</v>
      </c>
      <c r="D45" s="402" t="s">
        <v>1366</v>
      </c>
      <c r="E45" s="177" t="s">
        <v>35</v>
      </c>
      <c r="F45" s="183">
        <v>2</v>
      </c>
      <c r="G45" s="169"/>
      <c r="H45" s="22"/>
    </row>
    <row r="46" spans="1:8">
      <c r="A46" s="171"/>
      <c r="B46" s="74"/>
      <c r="C46" s="182"/>
      <c r="D46" s="183"/>
      <c r="E46" s="177"/>
      <c r="F46" s="188"/>
      <c r="G46" s="169"/>
      <c r="H46" s="22"/>
    </row>
    <row r="47" spans="1:8">
      <c r="A47" s="171" t="s">
        <v>352</v>
      </c>
      <c r="B47" s="74"/>
      <c r="C47" s="178" t="s">
        <v>353</v>
      </c>
      <c r="D47" s="189"/>
      <c r="E47" s="177"/>
      <c r="F47" s="190"/>
      <c r="G47" s="169"/>
      <c r="H47" s="22"/>
    </row>
    <row r="48" spans="1:8" ht="51">
      <c r="A48" s="171" t="s">
        <v>331</v>
      </c>
      <c r="B48" s="74" t="s">
        <v>283</v>
      </c>
      <c r="C48" s="191" t="s">
        <v>354</v>
      </c>
      <c r="D48" s="176" t="s">
        <v>355</v>
      </c>
      <c r="E48" s="177" t="s">
        <v>35</v>
      </c>
      <c r="F48" s="180">
        <v>20</v>
      </c>
      <c r="G48" s="169"/>
      <c r="H48" s="22"/>
    </row>
    <row r="49" spans="1:8" ht="51">
      <c r="A49" s="171" t="s">
        <v>339</v>
      </c>
      <c r="B49" s="74" t="s">
        <v>283</v>
      </c>
      <c r="C49" s="191" t="s">
        <v>356</v>
      </c>
      <c r="D49" s="176" t="s">
        <v>357</v>
      </c>
      <c r="E49" s="177" t="s">
        <v>35</v>
      </c>
      <c r="F49" s="180">
        <v>21</v>
      </c>
      <c r="G49" s="169"/>
      <c r="H49" s="22"/>
    </row>
    <row r="50" spans="1:8" ht="63.75">
      <c r="A50" s="171" t="s">
        <v>342</v>
      </c>
      <c r="B50" s="74" t="s">
        <v>283</v>
      </c>
      <c r="C50" s="191" t="s">
        <v>358</v>
      </c>
      <c r="D50" s="176" t="s">
        <v>359</v>
      </c>
      <c r="E50" s="177" t="s">
        <v>35</v>
      </c>
      <c r="F50" s="180">
        <v>4</v>
      </c>
      <c r="G50" s="169"/>
      <c r="H50" s="22"/>
    </row>
    <row r="51" spans="1:8" ht="63.75">
      <c r="A51" s="171" t="s">
        <v>360</v>
      </c>
      <c r="B51" s="74" t="s">
        <v>283</v>
      </c>
      <c r="C51" s="191" t="s">
        <v>361</v>
      </c>
      <c r="D51" s="192" t="s">
        <v>362</v>
      </c>
      <c r="E51" s="177" t="s">
        <v>35</v>
      </c>
      <c r="F51" s="180">
        <v>8</v>
      </c>
      <c r="G51" s="169"/>
      <c r="H51" s="22"/>
    </row>
    <row r="52" spans="1:8" ht="63.75">
      <c r="A52" s="171" t="s">
        <v>293</v>
      </c>
      <c r="B52" s="74" t="s">
        <v>283</v>
      </c>
      <c r="C52" s="191" t="s">
        <v>363</v>
      </c>
      <c r="D52" s="192" t="s">
        <v>362</v>
      </c>
      <c r="E52" s="177" t="s">
        <v>35</v>
      </c>
      <c r="F52" s="180">
        <v>12</v>
      </c>
      <c r="G52" s="169"/>
      <c r="H52" s="22"/>
    </row>
    <row r="53" spans="1:8" ht="63.75">
      <c r="A53" s="171" t="s">
        <v>296</v>
      </c>
      <c r="B53" s="74" t="s">
        <v>283</v>
      </c>
      <c r="C53" s="191" t="s">
        <v>364</v>
      </c>
      <c r="D53" s="192" t="s">
        <v>362</v>
      </c>
      <c r="E53" s="177" t="s">
        <v>35</v>
      </c>
      <c r="F53" s="180">
        <v>9</v>
      </c>
      <c r="G53" s="169"/>
      <c r="H53" s="22"/>
    </row>
    <row r="54" spans="1:8" ht="63.75">
      <c r="A54" s="171" t="s">
        <v>365</v>
      </c>
      <c r="B54" s="74" t="s">
        <v>283</v>
      </c>
      <c r="C54" s="191" t="s">
        <v>366</v>
      </c>
      <c r="D54" s="192" t="s">
        <v>362</v>
      </c>
      <c r="E54" s="177" t="s">
        <v>35</v>
      </c>
      <c r="F54" s="180">
        <v>12</v>
      </c>
      <c r="G54" s="169"/>
      <c r="H54" s="22"/>
    </row>
    <row r="55" spans="1:8" ht="63.75">
      <c r="A55" s="171" t="s">
        <v>298</v>
      </c>
      <c r="B55" s="74" t="s">
        <v>283</v>
      </c>
      <c r="C55" s="191" t="s">
        <v>367</v>
      </c>
      <c r="D55" s="192" t="s">
        <v>368</v>
      </c>
      <c r="E55" s="177" t="s">
        <v>35</v>
      </c>
      <c r="F55" s="180">
        <v>1</v>
      </c>
      <c r="G55" s="169"/>
      <c r="H55" s="22"/>
    </row>
    <row r="56" spans="1:8">
      <c r="A56" s="171" t="s">
        <v>369</v>
      </c>
      <c r="B56" s="74"/>
      <c r="C56" s="178" t="s">
        <v>370</v>
      </c>
      <c r="D56" s="193"/>
      <c r="E56" s="194"/>
      <c r="F56" s="194"/>
      <c r="G56" s="169"/>
      <c r="H56" s="22"/>
    </row>
    <row r="57" spans="1:8" ht="38.25">
      <c r="A57" s="171" t="s">
        <v>331</v>
      </c>
      <c r="B57" s="74" t="s">
        <v>283</v>
      </c>
      <c r="C57" s="172" t="s">
        <v>371</v>
      </c>
      <c r="D57" s="176" t="s">
        <v>372</v>
      </c>
      <c r="E57" s="194" t="s">
        <v>35</v>
      </c>
      <c r="F57" s="176">
        <v>16</v>
      </c>
      <c r="G57" s="169"/>
      <c r="H57" s="22"/>
    </row>
    <row r="58" spans="1:8" ht="38.25">
      <c r="A58" s="171" t="s">
        <v>336</v>
      </c>
      <c r="B58" s="74" t="s">
        <v>283</v>
      </c>
      <c r="C58" s="172" t="s">
        <v>373</v>
      </c>
      <c r="D58" s="176" t="s">
        <v>372</v>
      </c>
      <c r="E58" s="194" t="s">
        <v>35</v>
      </c>
      <c r="F58" s="176">
        <v>29</v>
      </c>
      <c r="G58" s="169"/>
      <c r="H58" s="22"/>
    </row>
    <row r="59" spans="1:8" ht="38.25">
      <c r="A59" s="171" t="s">
        <v>339</v>
      </c>
      <c r="B59" s="74" t="s">
        <v>283</v>
      </c>
      <c r="C59" s="172" t="s">
        <v>374</v>
      </c>
      <c r="D59" s="176" t="s">
        <v>372</v>
      </c>
      <c r="E59" s="194" t="s">
        <v>35</v>
      </c>
      <c r="F59" s="176">
        <v>15</v>
      </c>
      <c r="G59" s="169"/>
      <c r="H59" s="22"/>
    </row>
    <row r="60" spans="1:8" ht="38.25">
      <c r="A60" s="171" t="s">
        <v>375</v>
      </c>
      <c r="B60" s="74" t="s">
        <v>283</v>
      </c>
      <c r="C60" s="172" t="s">
        <v>376</v>
      </c>
      <c r="D60" s="176" t="s">
        <v>372</v>
      </c>
      <c r="E60" s="194" t="s">
        <v>35</v>
      </c>
      <c r="F60" s="176">
        <v>20</v>
      </c>
      <c r="G60" s="169"/>
      <c r="H60" s="22"/>
    </row>
    <row r="61" spans="1:8" ht="38.25">
      <c r="A61" s="171" t="s">
        <v>342</v>
      </c>
      <c r="B61" s="74" t="s">
        <v>283</v>
      </c>
      <c r="C61" s="195" t="s">
        <v>377</v>
      </c>
      <c r="D61" s="176" t="s">
        <v>372</v>
      </c>
      <c r="E61" s="194" t="s">
        <v>35</v>
      </c>
      <c r="F61" s="176">
        <v>5</v>
      </c>
      <c r="G61" s="169"/>
      <c r="H61" s="22"/>
    </row>
    <row r="62" spans="1:8" ht="38.25">
      <c r="A62" s="171" t="s">
        <v>327</v>
      </c>
      <c r="B62" s="74" t="s">
        <v>283</v>
      </c>
      <c r="C62" s="172" t="s">
        <v>378</v>
      </c>
      <c r="D62" s="176" t="s">
        <v>372</v>
      </c>
      <c r="E62" s="194" t="s">
        <v>35</v>
      </c>
      <c r="F62" s="176">
        <v>4</v>
      </c>
      <c r="G62" s="169"/>
      <c r="H62" s="22"/>
    </row>
    <row r="63" spans="1:8" ht="38.25">
      <c r="A63" s="171" t="s">
        <v>290</v>
      </c>
      <c r="B63" s="74" t="s">
        <v>283</v>
      </c>
      <c r="C63" s="195" t="s">
        <v>378</v>
      </c>
      <c r="D63" s="176" t="s">
        <v>372</v>
      </c>
      <c r="E63" s="194" t="s">
        <v>35</v>
      </c>
      <c r="F63" s="176">
        <v>2</v>
      </c>
      <c r="G63" s="169"/>
      <c r="H63" s="22"/>
    </row>
    <row r="64" spans="1:8" ht="51">
      <c r="A64" s="171" t="s">
        <v>345</v>
      </c>
      <c r="B64" s="74" t="s">
        <v>283</v>
      </c>
      <c r="C64" s="185" t="s">
        <v>379</v>
      </c>
      <c r="D64" s="186" t="s">
        <v>380</v>
      </c>
      <c r="E64" s="194" t="s">
        <v>35</v>
      </c>
      <c r="F64" s="196">
        <v>20</v>
      </c>
      <c r="G64" s="169"/>
      <c r="H64" s="22"/>
    </row>
    <row r="65" spans="1:8" ht="51">
      <c r="A65" s="171" t="s">
        <v>360</v>
      </c>
      <c r="B65" s="74" t="s">
        <v>283</v>
      </c>
      <c r="C65" s="185" t="s">
        <v>381</v>
      </c>
      <c r="D65" s="186" t="s">
        <v>380</v>
      </c>
      <c r="E65" s="194" t="s">
        <v>35</v>
      </c>
      <c r="F65" s="196">
        <v>7</v>
      </c>
      <c r="G65" s="169"/>
      <c r="H65" s="22"/>
    </row>
    <row r="66" spans="1:8" ht="51">
      <c r="A66" s="171" t="s">
        <v>293</v>
      </c>
      <c r="B66" s="74" t="s">
        <v>283</v>
      </c>
      <c r="C66" s="185" t="s">
        <v>382</v>
      </c>
      <c r="D66" s="186" t="s">
        <v>383</v>
      </c>
      <c r="E66" s="194" t="s">
        <v>35</v>
      </c>
      <c r="F66" s="196">
        <v>2</v>
      </c>
      <c r="G66" s="169"/>
      <c r="H66" s="22"/>
    </row>
    <row r="67" spans="1:8" ht="51">
      <c r="A67" s="171" t="s">
        <v>296</v>
      </c>
      <c r="B67" s="74" t="s">
        <v>283</v>
      </c>
      <c r="C67" s="185" t="s">
        <v>384</v>
      </c>
      <c r="D67" s="186" t="s">
        <v>383</v>
      </c>
      <c r="E67" s="194" t="s">
        <v>35</v>
      </c>
      <c r="F67" s="196">
        <v>1</v>
      </c>
      <c r="G67" s="169"/>
      <c r="H67" s="22"/>
    </row>
    <row r="68" spans="1:8" ht="38.25">
      <c r="A68" s="171" t="s">
        <v>365</v>
      </c>
      <c r="B68" s="74" t="s">
        <v>283</v>
      </c>
      <c r="C68" s="185" t="s">
        <v>385</v>
      </c>
      <c r="D68" s="186" t="s">
        <v>386</v>
      </c>
      <c r="E68" s="194" t="s">
        <v>35</v>
      </c>
      <c r="F68" s="196">
        <v>32</v>
      </c>
      <c r="G68" s="169"/>
      <c r="H68" s="22"/>
    </row>
    <row r="69" spans="1:8" ht="38.25">
      <c r="A69" s="171" t="s">
        <v>298</v>
      </c>
      <c r="B69" s="74" t="s">
        <v>283</v>
      </c>
      <c r="C69" s="185" t="s">
        <v>387</v>
      </c>
      <c r="D69" s="186" t="s">
        <v>386</v>
      </c>
      <c r="E69" s="194" t="s">
        <v>35</v>
      </c>
      <c r="F69" s="196">
        <v>31</v>
      </c>
      <c r="G69" s="169"/>
      <c r="H69" s="22"/>
    </row>
    <row r="70" spans="1:8">
      <c r="A70" s="171" t="s">
        <v>300</v>
      </c>
      <c r="B70" s="74" t="s">
        <v>283</v>
      </c>
      <c r="C70" s="195" t="s">
        <v>388</v>
      </c>
      <c r="D70" s="186" t="s">
        <v>389</v>
      </c>
      <c r="E70" s="194" t="s">
        <v>35</v>
      </c>
      <c r="F70" s="190">
        <v>1</v>
      </c>
      <c r="G70" s="169"/>
      <c r="H70" s="22"/>
    </row>
    <row r="71" spans="1:8">
      <c r="A71" s="171" t="s">
        <v>302</v>
      </c>
      <c r="B71" s="74" t="s">
        <v>283</v>
      </c>
      <c r="C71" s="195" t="s">
        <v>390</v>
      </c>
      <c r="D71" s="186"/>
      <c r="E71" s="194" t="s">
        <v>35</v>
      </c>
      <c r="F71" s="197">
        <v>46</v>
      </c>
      <c r="G71" s="169"/>
      <c r="H71" s="22"/>
    </row>
    <row r="72" spans="1:8">
      <c r="A72" s="171" t="s">
        <v>391</v>
      </c>
      <c r="B72" s="74"/>
      <c r="C72" s="178" t="s">
        <v>392</v>
      </c>
      <c r="D72" s="170"/>
      <c r="E72" s="194"/>
      <c r="F72" s="194"/>
      <c r="G72" s="169"/>
      <c r="H72" s="22"/>
    </row>
    <row r="73" spans="1:8" ht="25.5">
      <c r="A73" s="171" t="s">
        <v>287</v>
      </c>
      <c r="B73" s="74" t="s">
        <v>283</v>
      </c>
      <c r="C73" s="172" t="s">
        <v>393</v>
      </c>
      <c r="D73" s="176" t="s">
        <v>394</v>
      </c>
      <c r="E73" s="194" t="s">
        <v>30</v>
      </c>
      <c r="F73" s="190">
        <v>70</v>
      </c>
      <c r="G73" s="169"/>
      <c r="H73" s="22"/>
    </row>
    <row r="74" spans="1:8" ht="25.5">
      <c r="A74" s="171" t="s">
        <v>375</v>
      </c>
      <c r="B74" s="74" t="s">
        <v>283</v>
      </c>
      <c r="C74" s="172" t="s">
        <v>395</v>
      </c>
      <c r="D74" s="176" t="s">
        <v>394</v>
      </c>
      <c r="E74" s="194" t="s">
        <v>30</v>
      </c>
      <c r="F74" s="190">
        <v>200</v>
      </c>
      <c r="G74" s="169"/>
      <c r="H74" s="22"/>
    </row>
    <row r="75" spans="1:8" ht="25.5">
      <c r="A75" s="171" t="s">
        <v>342</v>
      </c>
      <c r="B75" s="74" t="s">
        <v>283</v>
      </c>
      <c r="C75" s="172" t="s">
        <v>396</v>
      </c>
      <c r="D75" s="176" t="s">
        <v>394</v>
      </c>
      <c r="E75" s="194" t="s">
        <v>30</v>
      </c>
      <c r="F75" s="190">
        <v>200</v>
      </c>
      <c r="G75" s="169"/>
      <c r="H75" s="22"/>
    </row>
    <row r="76" spans="1:8" ht="25.5">
      <c r="A76" s="171" t="s">
        <v>327</v>
      </c>
      <c r="B76" s="74" t="s">
        <v>283</v>
      </c>
      <c r="C76" s="172" t="s">
        <v>397</v>
      </c>
      <c r="D76" s="176" t="s">
        <v>394</v>
      </c>
      <c r="E76" s="194" t="s">
        <v>30</v>
      </c>
      <c r="F76" s="190">
        <v>700</v>
      </c>
      <c r="G76" s="169"/>
      <c r="H76" s="22"/>
    </row>
    <row r="77" spans="1:8" ht="25.5">
      <c r="A77" s="171" t="s">
        <v>290</v>
      </c>
      <c r="B77" s="74" t="s">
        <v>283</v>
      </c>
      <c r="C77" s="172" t="s">
        <v>398</v>
      </c>
      <c r="D77" s="176" t="s">
        <v>394</v>
      </c>
      <c r="E77" s="194" t="s">
        <v>30</v>
      </c>
      <c r="F77" s="190">
        <v>500</v>
      </c>
      <c r="G77" s="169"/>
      <c r="H77" s="22"/>
    </row>
    <row r="78" spans="1:8" ht="25.5">
      <c r="A78" s="171" t="s">
        <v>345</v>
      </c>
      <c r="B78" s="74" t="s">
        <v>283</v>
      </c>
      <c r="C78" s="172" t="s">
        <v>399</v>
      </c>
      <c r="D78" s="176" t="s">
        <v>394</v>
      </c>
      <c r="E78" s="194" t="s">
        <v>30</v>
      </c>
      <c r="F78" s="190">
        <v>700</v>
      </c>
      <c r="G78" s="169"/>
      <c r="H78" s="22"/>
    </row>
    <row r="79" spans="1:8" ht="25.5">
      <c r="A79" s="171" t="s">
        <v>360</v>
      </c>
      <c r="B79" s="74" t="s">
        <v>283</v>
      </c>
      <c r="C79" s="172" t="s">
        <v>400</v>
      </c>
      <c r="D79" s="176" t="s">
        <v>394</v>
      </c>
      <c r="E79" s="194" t="s">
        <v>30</v>
      </c>
      <c r="F79" s="190">
        <v>700</v>
      </c>
      <c r="G79" s="169"/>
      <c r="H79" s="22"/>
    </row>
    <row r="80" spans="1:8" ht="25.5">
      <c r="A80" s="171" t="s">
        <v>293</v>
      </c>
      <c r="B80" s="74" t="s">
        <v>283</v>
      </c>
      <c r="C80" s="172" t="s">
        <v>401</v>
      </c>
      <c r="D80" s="176" t="s">
        <v>394</v>
      </c>
      <c r="E80" s="194" t="s">
        <v>30</v>
      </c>
      <c r="F80" s="190">
        <v>1500</v>
      </c>
      <c r="G80" s="169"/>
      <c r="H80" s="22"/>
    </row>
    <row r="81" spans="1:8" ht="25.5">
      <c r="A81" s="171" t="s">
        <v>296</v>
      </c>
      <c r="B81" s="74" t="s">
        <v>283</v>
      </c>
      <c r="C81" s="172" t="s">
        <v>402</v>
      </c>
      <c r="D81" s="176" t="s">
        <v>394</v>
      </c>
      <c r="E81" s="194" t="s">
        <v>30</v>
      </c>
      <c r="F81" s="190">
        <v>700</v>
      </c>
      <c r="G81" s="169"/>
      <c r="H81" s="22"/>
    </row>
    <row r="82" spans="1:8" ht="25.5">
      <c r="A82" s="171" t="s">
        <v>365</v>
      </c>
      <c r="B82" s="74" t="s">
        <v>283</v>
      </c>
      <c r="C82" s="172" t="s">
        <v>403</v>
      </c>
      <c r="D82" s="176" t="s">
        <v>394</v>
      </c>
      <c r="E82" s="194" t="s">
        <v>30</v>
      </c>
      <c r="F82" s="190">
        <v>200</v>
      </c>
      <c r="G82" s="169"/>
      <c r="H82" s="22"/>
    </row>
    <row r="83" spans="1:8" ht="38.25">
      <c r="A83" s="171" t="s">
        <v>298</v>
      </c>
      <c r="B83" s="74" t="s">
        <v>283</v>
      </c>
      <c r="C83" s="172" t="s">
        <v>404</v>
      </c>
      <c r="D83" s="176" t="s">
        <v>405</v>
      </c>
      <c r="E83" s="194" t="s">
        <v>30</v>
      </c>
      <c r="F83" s="190">
        <v>300</v>
      </c>
      <c r="G83" s="169"/>
      <c r="H83" s="22"/>
    </row>
    <row r="84" spans="1:8" ht="38.25">
      <c r="A84" s="171" t="s">
        <v>300</v>
      </c>
      <c r="B84" s="74" t="s">
        <v>283</v>
      </c>
      <c r="C84" s="172" t="s">
        <v>406</v>
      </c>
      <c r="D84" s="176" t="s">
        <v>405</v>
      </c>
      <c r="E84" s="194" t="s">
        <v>30</v>
      </c>
      <c r="F84" s="190">
        <v>900</v>
      </c>
      <c r="G84" s="169"/>
      <c r="H84" s="22"/>
    </row>
    <row r="85" spans="1:8" ht="38.25">
      <c r="A85" s="171" t="s">
        <v>407</v>
      </c>
      <c r="B85" s="74" t="s">
        <v>283</v>
      </c>
      <c r="C85" s="172" t="s">
        <v>408</v>
      </c>
      <c r="D85" s="176" t="s">
        <v>405</v>
      </c>
      <c r="E85" s="194" t="s">
        <v>30</v>
      </c>
      <c r="F85" s="190">
        <v>9600</v>
      </c>
      <c r="G85" s="169"/>
      <c r="H85" s="22"/>
    </row>
    <row r="86" spans="1:8" ht="38.25">
      <c r="A86" s="171" t="s">
        <v>302</v>
      </c>
      <c r="B86" s="74" t="s">
        <v>283</v>
      </c>
      <c r="C86" s="172" t="s">
        <v>409</v>
      </c>
      <c r="D86" s="176" t="s">
        <v>405</v>
      </c>
      <c r="E86" s="194" t="s">
        <v>30</v>
      </c>
      <c r="F86" s="190">
        <v>5600</v>
      </c>
      <c r="G86" s="169"/>
      <c r="H86" s="22"/>
    </row>
    <row r="87" spans="1:8" ht="38.25">
      <c r="A87" s="171" t="s">
        <v>304</v>
      </c>
      <c r="B87" s="74" t="s">
        <v>283</v>
      </c>
      <c r="C87" s="172" t="s">
        <v>410</v>
      </c>
      <c r="D87" s="176" t="s">
        <v>405</v>
      </c>
      <c r="E87" s="194" t="s">
        <v>30</v>
      </c>
      <c r="F87" s="190">
        <v>6300</v>
      </c>
      <c r="G87" s="169"/>
      <c r="H87" s="22"/>
    </row>
    <row r="88" spans="1:8" ht="38.25">
      <c r="A88" s="171" t="s">
        <v>411</v>
      </c>
      <c r="B88" s="74" t="s">
        <v>283</v>
      </c>
      <c r="C88" s="172" t="s">
        <v>412</v>
      </c>
      <c r="D88" s="176" t="s">
        <v>405</v>
      </c>
      <c r="E88" s="194" t="s">
        <v>30</v>
      </c>
      <c r="F88" s="190">
        <v>7000</v>
      </c>
      <c r="G88" s="169"/>
      <c r="H88" s="22"/>
    </row>
    <row r="89" spans="1:8" ht="38.25">
      <c r="A89" s="171" t="s">
        <v>413</v>
      </c>
      <c r="B89" s="74" t="s">
        <v>283</v>
      </c>
      <c r="C89" s="172" t="s">
        <v>414</v>
      </c>
      <c r="D89" s="176" t="s">
        <v>405</v>
      </c>
      <c r="E89" s="194" t="s">
        <v>30</v>
      </c>
      <c r="F89" s="190">
        <v>10</v>
      </c>
      <c r="G89" s="169"/>
      <c r="H89" s="22"/>
    </row>
    <row r="90" spans="1:8" ht="25.5">
      <c r="A90" s="171" t="s">
        <v>306</v>
      </c>
      <c r="B90" s="74" t="s">
        <v>283</v>
      </c>
      <c r="C90" s="172" t="s">
        <v>415</v>
      </c>
      <c r="D90" s="176" t="s">
        <v>394</v>
      </c>
      <c r="E90" s="194" t="s">
        <v>30</v>
      </c>
      <c r="F90" s="190">
        <v>9800</v>
      </c>
      <c r="G90" s="169"/>
      <c r="H90" s="22"/>
    </row>
    <row r="91" spans="1:8" ht="25.5">
      <c r="A91" s="171" t="s">
        <v>308</v>
      </c>
      <c r="B91" s="74" t="s">
        <v>283</v>
      </c>
      <c r="C91" s="191" t="s">
        <v>416</v>
      </c>
      <c r="D91" s="176" t="s">
        <v>394</v>
      </c>
      <c r="E91" s="194" t="s">
        <v>30</v>
      </c>
      <c r="F91" s="190">
        <v>3500</v>
      </c>
      <c r="G91" s="169"/>
      <c r="H91" s="22"/>
    </row>
    <row r="92" spans="1:8" ht="25.5">
      <c r="A92" s="171" t="s">
        <v>417</v>
      </c>
      <c r="B92" s="74" t="s">
        <v>283</v>
      </c>
      <c r="C92" s="191" t="s">
        <v>418</v>
      </c>
      <c r="D92" s="176" t="s">
        <v>394</v>
      </c>
      <c r="E92" s="194" t="s">
        <v>30</v>
      </c>
      <c r="F92" s="190">
        <v>60</v>
      </c>
      <c r="G92" s="169"/>
      <c r="H92" s="22"/>
    </row>
    <row r="93" spans="1:8">
      <c r="A93" s="171" t="s">
        <v>347</v>
      </c>
      <c r="B93" s="74" t="s">
        <v>283</v>
      </c>
      <c r="C93" s="172" t="s">
        <v>419</v>
      </c>
      <c r="D93" s="176" t="s">
        <v>420</v>
      </c>
      <c r="E93" s="194" t="s">
        <v>30</v>
      </c>
      <c r="F93" s="190">
        <v>60</v>
      </c>
      <c r="G93" s="169"/>
      <c r="H93" s="22"/>
    </row>
    <row r="94" spans="1:8">
      <c r="A94" s="171" t="s">
        <v>310</v>
      </c>
      <c r="B94" s="74" t="s">
        <v>283</v>
      </c>
      <c r="C94" s="172" t="s">
        <v>421</v>
      </c>
      <c r="D94" s="176" t="s">
        <v>420</v>
      </c>
      <c r="E94" s="194" t="s">
        <v>30</v>
      </c>
      <c r="F94" s="190">
        <v>400</v>
      </c>
      <c r="G94" s="169"/>
      <c r="H94" s="22"/>
    </row>
    <row r="95" spans="1:8">
      <c r="A95" s="171" t="s">
        <v>312</v>
      </c>
      <c r="B95" s="74" t="s">
        <v>283</v>
      </c>
      <c r="C95" s="172" t="s">
        <v>422</v>
      </c>
      <c r="D95" s="176" t="s">
        <v>420</v>
      </c>
      <c r="E95" s="194" t="s">
        <v>30</v>
      </c>
      <c r="F95" s="190">
        <v>500</v>
      </c>
      <c r="G95" s="169"/>
      <c r="H95" s="22"/>
    </row>
    <row r="96" spans="1:8">
      <c r="A96" s="171" t="s">
        <v>423</v>
      </c>
      <c r="B96" s="74" t="s">
        <v>283</v>
      </c>
      <c r="C96" s="172" t="s">
        <v>424</v>
      </c>
      <c r="D96" s="176" t="s">
        <v>420</v>
      </c>
      <c r="E96" s="194" t="s">
        <v>30</v>
      </c>
      <c r="F96" s="190">
        <v>200</v>
      </c>
      <c r="G96" s="169"/>
      <c r="H96" s="22"/>
    </row>
    <row r="97" spans="1:8">
      <c r="A97" s="171" t="s">
        <v>425</v>
      </c>
      <c r="B97" s="74" t="s">
        <v>283</v>
      </c>
      <c r="C97" s="172" t="s">
        <v>426</v>
      </c>
      <c r="D97" s="176" t="s">
        <v>420</v>
      </c>
      <c r="E97" s="194" t="s">
        <v>30</v>
      </c>
      <c r="F97" s="190">
        <v>200</v>
      </c>
      <c r="G97" s="169"/>
      <c r="H97" s="22"/>
    </row>
    <row r="98" spans="1:8">
      <c r="A98" s="171" t="s">
        <v>314</v>
      </c>
      <c r="B98" s="74" t="s">
        <v>283</v>
      </c>
      <c r="C98" s="172" t="s">
        <v>427</v>
      </c>
      <c r="D98" s="176" t="s">
        <v>428</v>
      </c>
      <c r="E98" s="194" t="s">
        <v>35</v>
      </c>
      <c r="F98" s="190">
        <v>1</v>
      </c>
      <c r="G98" s="169"/>
      <c r="H98" s="22"/>
    </row>
    <row r="99" spans="1:8">
      <c r="A99" s="171" t="s">
        <v>429</v>
      </c>
      <c r="B99" s="74"/>
      <c r="C99" s="178" t="s">
        <v>430</v>
      </c>
      <c r="D99" s="170"/>
      <c r="E99" s="194"/>
      <c r="F99" s="194"/>
      <c r="G99" s="169"/>
      <c r="H99" s="22"/>
    </row>
    <row r="100" spans="1:8" ht="38.25">
      <c r="A100" s="171" t="s">
        <v>331</v>
      </c>
      <c r="B100" s="74" t="s">
        <v>283</v>
      </c>
      <c r="C100" s="172" t="s">
        <v>431</v>
      </c>
      <c r="D100" s="176" t="s">
        <v>372</v>
      </c>
      <c r="E100" s="194" t="s">
        <v>35</v>
      </c>
      <c r="F100" s="190">
        <v>108</v>
      </c>
      <c r="G100" s="169"/>
      <c r="H100" s="22"/>
    </row>
    <row r="101" spans="1:8" ht="38.25">
      <c r="A101" s="171" t="s">
        <v>287</v>
      </c>
      <c r="B101" s="74" t="s">
        <v>283</v>
      </c>
      <c r="C101" s="172" t="s">
        <v>432</v>
      </c>
      <c r="D101" s="176" t="s">
        <v>372</v>
      </c>
      <c r="E101" s="194" t="s">
        <v>35</v>
      </c>
      <c r="F101" s="190">
        <v>48</v>
      </c>
      <c r="G101" s="169"/>
      <c r="H101" s="22"/>
    </row>
    <row r="102" spans="1:8" ht="38.25">
      <c r="A102" s="171" t="s">
        <v>336</v>
      </c>
      <c r="B102" s="74" t="s">
        <v>283</v>
      </c>
      <c r="C102" s="172" t="s">
        <v>433</v>
      </c>
      <c r="D102" s="176" t="s">
        <v>372</v>
      </c>
      <c r="E102" s="194" t="s">
        <v>35</v>
      </c>
      <c r="F102" s="190">
        <v>28</v>
      </c>
      <c r="G102" s="169"/>
      <c r="H102" s="22"/>
    </row>
    <row r="103" spans="1:8" ht="38.25">
      <c r="A103" s="171" t="s">
        <v>339</v>
      </c>
      <c r="B103" s="74" t="s">
        <v>283</v>
      </c>
      <c r="C103" s="172" t="s">
        <v>434</v>
      </c>
      <c r="D103" s="176" t="s">
        <v>372</v>
      </c>
      <c r="E103" s="194" t="s">
        <v>35</v>
      </c>
      <c r="F103" s="190">
        <v>26</v>
      </c>
      <c r="G103" s="169"/>
      <c r="H103" s="22"/>
    </row>
    <row r="104" spans="1:8" ht="38.25">
      <c r="A104" s="171" t="s">
        <v>375</v>
      </c>
      <c r="B104" s="74" t="s">
        <v>283</v>
      </c>
      <c r="C104" s="172" t="s">
        <v>435</v>
      </c>
      <c r="D104" s="176" t="s">
        <v>372</v>
      </c>
      <c r="E104" s="194" t="s">
        <v>35</v>
      </c>
      <c r="F104" s="190">
        <v>24</v>
      </c>
      <c r="G104" s="169"/>
      <c r="H104" s="22"/>
    </row>
    <row r="105" spans="1:8" ht="38.25">
      <c r="A105" s="171" t="s">
        <v>342</v>
      </c>
      <c r="B105" s="74" t="s">
        <v>283</v>
      </c>
      <c r="C105" s="172" t="s">
        <v>436</v>
      </c>
      <c r="D105" s="176" t="s">
        <v>372</v>
      </c>
      <c r="E105" s="194" t="s">
        <v>35</v>
      </c>
      <c r="F105" s="190">
        <v>3</v>
      </c>
      <c r="G105" s="169"/>
      <c r="H105" s="22"/>
    </row>
    <row r="106" spans="1:8" ht="25.5">
      <c r="A106" s="171" t="s">
        <v>327</v>
      </c>
      <c r="B106" s="74" t="s">
        <v>283</v>
      </c>
      <c r="C106" s="172" t="s">
        <v>437</v>
      </c>
      <c r="D106" s="176" t="s">
        <v>438</v>
      </c>
      <c r="E106" s="194" t="s">
        <v>35</v>
      </c>
      <c r="F106" s="190">
        <v>3</v>
      </c>
      <c r="G106" s="169"/>
      <c r="H106" s="22"/>
    </row>
    <row r="107" spans="1:8" ht="25.5">
      <c r="A107" s="171" t="s">
        <v>290</v>
      </c>
      <c r="B107" s="74" t="s">
        <v>283</v>
      </c>
      <c r="C107" s="172" t="s">
        <v>439</v>
      </c>
      <c r="D107" s="176" t="s">
        <v>438</v>
      </c>
      <c r="E107" s="194" t="s">
        <v>35</v>
      </c>
      <c r="F107" s="190">
        <v>2</v>
      </c>
      <c r="G107" s="169"/>
      <c r="H107" s="22"/>
    </row>
    <row r="108" spans="1:8" ht="25.5">
      <c r="A108" s="171" t="s">
        <v>293</v>
      </c>
      <c r="B108" s="74" t="s">
        <v>283</v>
      </c>
      <c r="C108" s="195" t="s">
        <v>440</v>
      </c>
      <c r="D108" s="186" t="s">
        <v>438</v>
      </c>
      <c r="E108" s="194"/>
      <c r="F108" s="190"/>
      <c r="G108" s="169"/>
      <c r="H108" s="22"/>
    </row>
    <row r="109" spans="1:8" ht="25.5">
      <c r="A109" s="171" t="s">
        <v>296</v>
      </c>
      <c r="B109" s="74" t="s">
        <v>283</v>
      </c>
      <c r="C109" s="172" t="s">
        <v>441</v>
      </c>
      <c r="D109" s="176" t="s">
        <v>438</v>
      </c>
      <c r="E109" s="194" t="s">
        <v>35</v>
      </c>
      <c r="F109" s="190">
        <v>3</v>
      </c>
      <c r="G109" s="169"/>
      <c r="H109" s="22"/>
    </row>
    <row r="110" spans="1:8" ht="25.5">
      <c r="A110" s="171" t="s">
        <v>365</v>
      </c>
      <c r="B110" s="74" t="s">
        <v>283</v>
      </c>
      <c r="C110" s="195" t="s">
        <v>442</v>
      </c>
      <c r="D110" s="176" t="s">
        <v>443</v>
      </c>
      <c r="E110" s="194" t="s">
        <v>35</v>
      </c>
      <c r="F110" s="190">
        <v>6</v>
      </c>
      <c r="G110" s="169"/>
      <c r="H110" s="22"/>
    </row>
    <row r="111" spans="1:8" ht="51">
      <c r="A111" s="171" t="s">
        <v>298</v>
      </c>
      <c r="B111" s="74" t="s">
        <v>283</v>
      </c>
      <c r="C111" s="195" t="s">
        <v>444</v>
      </c>
      <c r="D111" s="186" t="s">
        <v>445</v>
      </c>
      <c r="E111" s="194" t="s">
        <v>35</v>
      </c>
      <c r="F111" s="190">
        <v>4</v>
      </c>
      <c r="G111" s="169"/>
      <c r="H111" s="22"/>
    </row>
    <row r="112" spans="1:8" ht="38.25">
      <c r="A112" s="171"/>
      <c r="B112" s="74"/>
      <c r="C112" s="403" t="s">
        <v>1367</v>
      </c>
      <c r="D112" s="176" t="s">
        <v>443</v>
      </c>
      <c r="E112" s="194" t="s">
        <v>35</v>
      </c>
      <c r="F112" s="190">
        <v>25</v>
      </c>
      <c r="G112" s="169"/>
      <c r="H112" s="22"/>
    </row>
    <row r="113" spans="1:8">
      <c r="A113" s="171" t="s">
        <v>304</v>
      </c>
      <c r="B113" s="74" t="s">
        <v>283</v>
      </c>
      <c r="C113" s="172" t="s">
        <v>446</v>
      </c>
      <c r="D113" s="176"/>
      <c r="E113" s="198" t="s">
        <v>38</v>
      </c>
      <c r="F113" s="190">
        <v>11</v>
      </c>
      <c r="G113" s="169"/>
      <c r="H113" s="22"/>
    </row>
    <row r="114" spans="1:8">
      <c r="A114" s="171" t="s">
        <v>411</v>
      </c>
      <c r="B114" s="74" t="s">
        <v>283</v>
      </c>
      <c r="C114" s="172" t="s">
        <v>447</v>
      </c>
      <c r="D114" s="176"/>
      <c r="E114" s="198" t="s">
        <v>38</v>
      </c>
      <c r="F114" s="190">
        <v>21</v>
      </c>
      <c r="G114" s="169"/>
      <c r="H114" s="22"/>
    </row>
    <row r="115" spans="1:8">
      <c r="A115" s="171" t="s">
        <v>413</v>
      </c>
      <c r="B115" s="74" t="s">
        <v>283</v>
      </c>
      <c r="C115" s="172" t="s">
        <v>448</v>
      </c>
      <c r="D115" s="176"/>
      <c r="E115" s="198" t="s">
        <v>38</v>
      </c>
      <c r="F115" s="190">
        <v>1</v>
      </c>
      <c r="G115" s="169"/>
      <c r="H115" s="22"/>
    </row>
    <row r="116" spans="1:8">
      <c r="A116" s="171"/>
      <c r="B116" s="74"/>
      <c r="C116" s="403" t="s">
        <v>1368</v>
      </c>
      <c r="D116" s="176"/>
      <c r="E116" s="198" t="s">
        <v>35</v>
      </c>
      <c r="F116" s="190">
        <v>1</v>
      </c>
      <c r="G116" s="169"/>
      <c r="H116" s="22"/>
    </row>
    <row r="117" spans="1:8">
      <c r="A117" s="171"/>
      <c r="B117" s="74"/>
      <c r="C117" s="404"/>
      <c r="D117" s="176"/>
      <c r="E117" s="198"/>
      <c r="F117" s="190"/>
      <c r="G117" s="169"/>
      <c r="H117" s="22"/>
    </row>
    <row r="118" spans="1:8">
      <c r="A118" s="171" t="s">
        <v>449</v>
      </c>
      <c r="B118" s="74"/>
      <c r="C118" s="178" t="s">
        <v>450</v>
      </c>
      <c r="D118" s="170"/>
      <c r="E118" s="198"/>
      <c r="F118" s="194"/>
      <c r="G118" s="169"/>
      <c r="H118" s="22"/>
    </row>
    <row r="119" spans="1:8">
      <c r="A119" s="171" t="s">
        <v>287</v>
      </c>
      <c r="B119" s="74" t="s">
        <v>283</v>
      </c>
      <c r="C119" s="199" t="s">
        <v>451</v>
      </c>
      <c r="D119" s="176" t="s">
        <v>452</v>
      </c>
      <c r="E119" s="198" t="s">
        <v>30</v>
      </c>
      <c r="F119" s="190">
        <v>60</v>
      </c>
      <c r="G119" s="169"/>
      <c r="H119" s="22"/>
    </row>
    <row r="120" spans="1:8">
      <c r="A120" s="171" t="s">
        <v>336</v>
      </c>
      <c r="B120" s="74" t="s">
        <v>283</v>
      </c>
      <c r="C120" s="199" t="s">
        <v>453</v>
      </c>
      <c r="D120" s="176" t="s">
        <v>452</v>
      </c>
      <c r="E120" s="198" t="s">
        <v>30</v>
      </c>
      <c r="F120" s="190">
        <v>300</v>
      </c>
      <c r="G120" s="169"/>
      <c r="H120" s="22"/>
    </row>
    <row r="121" spans="1:8">
      <c r="A121" s="171" t="s">
        <v>339</v>
      </c>
      <c r="B121" s="74" t="s">
        <v>283</v>
      </c>
      <c r="C121" s="199" t="s">
        <v>454</v>
      </c>
      <c r="D121" s="176" t="s">
        <v>452</v>
      </c>
      <c r="E121" s="198" t="s">
        <v>30</v>
      </c>
      <c r="F121" s="190">
        <v>20</v>
      </c>
      <c r="G121" s="169"/>
      <c r="H121" s="22"/>
    </row>
    <row r="122" spans="1:8">
      <c r="A122" s="171" t="s">
        <v>375</v>
      </c>
      <c r="B122" s="74"/>
      <c r="C122" s="200" t="s">
        <v>455</v>
      </c>
      <c r="D122" s="176"/>
      <c r="E122" s="198"/>
      <c r="F122" s="190">
        <v>50</v>
      </c>
      <c r="G122" s="169"/>
      <c r="H122" s="22"/>
    </row>
    <row r="123" spans="1:8">
      <c r="A123" s="171" t="s">
        <v>290</v>
      </c>
      <c r="B123" s="74" t="s">
        <v>283</v>
      </c>
      <c r="C123" s="199" t="s">
        <v>456</v>
      </c>
      <c r="D123" s="176" t="s">
        <v>452</v>
      </c>
      <c r="E123" s="198" t="s">
        <v>30</v>
      </c>
      <c r="F123" s="190">
        <v>10</v>
      </c>
      <c r="G123" s="169"/>
      <c r="H123" s="22"/>
    </row>
    <row r="124" spans="1:8">
      <c r="A124" s="171" t="s">
        <v>296</v>
      </c>
      <c r="B124" s="74" t="s">
        <v>283</v>
      </c>
      <c r="C124" s="200" t="s">
        <v>457</v>
      </c>
      <c r="D124" s="176" t="s">
        <v>452</v>
      </c>
      <c r="E124" s="198" t="s">
        <v>30</v>
      </c>
      <c r="F124" s="190">
        <v>10</v>
      </c>
      <c r="G124" s="169"/>
      <c r="H124" s="22"/>
    </row>
    <row r="125" spans="1:8">
      <c r="A125" s="171" t="s">
        <v>365</v>
      </c>
      <c r="B125" s="74" t="s">
        <v>283</v>
      </c>
      <c r="C125" s="200" t="s">
        <v>458</v>
      </c>
      <c r="D125" s="176" t="s">
        <v>452</v>
      </c>
      <c r="E125" s="198" t="s">
        <v>30</v>
      </c>
      <c r="F125" s="190">
        <v>50</v>
      </c>
      <c r="G125" s="169"/>
      <c r="H125" s="22"/>
    </row>
    <row r="126" spans="1:8">
      <c r="A126" s="171" t="s">
        <v>298</v>
      </c>
      <c r="B126" s="74" t="s">
        <v>283</v>
      </c>
      <c r="C126" s="200" t="s">
        <v>459</v>
      </c>
      <c r="D126" s="176" t="s">
        <v>452</v>
      </c>
      <c r="E126" s="198" t="s">
        <v>30</v>
      </c>
      <c r="F126" s="190">
        <v>20</v>
      </c>
      <c r="G126" s="169"/>
      <c r="H126" s="22"/>
    </row>
    <row r="127" spans="1:8" ht="25.5">
      <c r="A127" s="171" t="s">
        <v>302</v>
      </c>
      <c r="B127" s="74" t="s">
        <v>283</v>
      </c>
      <c r="C127" s="172" t="s">
        <v>460</v>
      </c>
      <c r="D127" s="176" t="s">
        <v>452</v>
      </c>
      <c r="E127" s="198" t="s">
        <v>30</v>
      </c>
      <c r="F127" s="190">
        <v>2</v>
      </c>
      <c r="G127" s="169"/>
      <c r="H127" s="22"/>
    </row>
    <row r="128" spans="1:8">
      <c r="A128" s="171" t="s">
        <v>306</v>
      </c>
      <c r="B128" s="74" t="s">
        <v>283</v>
      </c>
      <c r="C128" s="200" t="s">
        <v>461</v>
      </c>
      <c r="D128" s="176" t="s">
        <v>452</v>
      </c>
      <c r="E128" s="198" t="s">
        <v>38</v>
      </c>
      <c r="F128" s="190">
        <v>3</v>
      </c>
      <c r="G128" s="169"/>
      <c r="H128" s="22"/>
    </row>
    <row r="129" spans="1:8">
      <c r="A129" s="171" t="s">
        <v>417</v>
      </c>
      <c r="B129" s="74" t="s">
        <v>283</v>
      </c>
      <c r="C129" s="200" t="s">
        <v>462</v>
      </c>
      <c r="D129" s="176" t="s">
        <v>452</v>
      </c>
      <c r="E129" s="198" t="s">
        <v>38</v>
      </c>
      <c r="F129" s="190">
        <v>1</v>
      </c>
      <c r="G129" s="169"/>
      <c r="H129" s="22"/>
    </row>
    <row r="130" spans="1:8">
      <c r="A130" s="171" t="s">
        <v>347</v>
      </c>
      <c r="B130" s="74" t="s">
        <v>283</v>
      </c>
      <c r="C130" s="200" t="s">
        <v>463</v>
      </c>
      <c r="D130" s="176" t="s">
        <v>452</v>
      </c>
      <c r="E130" s="198" t="s">
        <v>38</v>
      </c>
      <c r="F130" s="190">
        <v>1</v>
      </c>
      <c r="G130" s="169"/>
      <c r="H130" s="22"/>
    </row>
    <row r="131" spans="1:8">
      <c r="A131" s="171" t="s">
        <v>310</v>
      </c>
      <c r="B131" s="74" t="s">
        <v>283</v>
      </c>
      <c r="C131" s="200" t="s">
        <v>464</v>
      </c>
      <c r="D131" s="176" t="s">
        <v>452</v>
      </c>
      <c r="E131" s="198" t="s">
        <v>38</v>
      </c>
      <c r="F131" s="190">
        <v>1</v>
      </c>
      <c r="G131" s="169"/>
      <c r="H131" s="22"/>
    </row>
    <row r="132" spans="1:8">
      <c r="A132" s="171" t="s">
        <v>312</v>
      </c>
      <c r="B132" s="74" t="s">
        <v>283</v>
      </c>
      <c r="C132" s="200" t="s">
        <v>465</v>
      </c>
      <c r="D132" s="176" t="s">
        <v>452</v>
      </c>
      <c r="E132" s="198" t="s">
        <v>38</v>
      </c>
      <c r="F132" s="190">
        <v>1</v>
      </c>
      <c r="G132" s="169"/>
      <c r="H132" s="22"/>
    </row>
    <row r="133" spans="1:8">
      <c r="A133" s="171" t="s">
        <v>423</v>
      </c>
      <c r="B133" s="74" t="s">
        <v>283</v>
      </c>
      <c r="C133" s="200" t="s">
        <v>466</v>
      </c>
      <c r="D133" s="176" t="s">
        <v>452</v>
      </c>
      <c r="E133" s="198" t="s">
        <v>38</v>
      </c>
      <c r="F133" s="190">
        <v>1</v>
      </c>
      <c r="G133" s="169"/>
      <c r="H133" s="22"/>
    </row>
    <row r="134" spans="1:8">
      <c r="A134" s="171" t="s">
        <v>425</v>
      </c>
      <c r="B134" s="74" t="s">
        <v>283</v>
      </c>
      <c r="C134" s="200" t="s">
        <v>467</v>
      </c>
      <c r="D134" s="176" t="s">
        <v>452</v>
      </c>
      <c r="E134" s="198" t="s">
        <v>38</v>
      </c>
      <c r="F134" s="190">
        <v>1</v>
      </c>
      <c r="G134" s="169"/>
      <c r="H134" s="22"/>
    </row>
    <row r="135" spans="1:8">
      <c r="A135" s="171" t="s">
        <v>314</v>
      </c>
      <c r="B135" s="74" t="s">
        <v>283</v>
      </c>
      <c r="C135" s="200" t="s">
        <v>468</v>
      </c>
      <c r="D135" s="176" t="s">
        <v>452</v>
      </c>
      <c r="E135" s="198" t="s">
        <v>38</v>
      </c>
      <c r="F135" s="190">
        <v>9</v>
      </c>
      <c r="G135" s="169"/>
      <c r="H135" s="22"/>
    </row>
    <row r="136" spans="1:8">
      <c r="A136" s="171" t="s">
        <v>316</v>
      </c>
      <c r="B136" s="74" t="s">
        <v>283</v>
      </c>
      <c r="C136" s="200" t="s">
        <v>469</v>
      </c>
      <c r="D136" s="176" t="s">
        <v>452</v>
      </c>
      <c r="E136" s="198" t="s">
        <v>38</v>
      </c>
      <c r="F136" s="190">
        <v>2</v>
      </c>
      <c r="G136" s="169"/>
      <c r="H136" s="22"/>
    </row>
    <row r="137" spans="1:8">
      <c r="A137" s="171" t="s">
        <v>470</v>
      </c>
      <c r="B137" s="74" t="s">
        <v>283</v>
      </c>
      <c r="C137" s="200" t="s">
        <v>471</v>
      </c>
      <c r="D137" s="176" t="s">
        <v>452</v>
      </c>
      <c r="E137" s="198" t="s">
        <v>38</v>
      </c>
      <c r="F137" s="190">
        <v>1</v>
      </c>
      <c r="G137" s="169"/>
      <c r="H137" s="22"/>
    </row>
    <row r="138" spans="1:8">
      <c r="A138" s="171" t="s">
        <v>472</v>
      </c>
      <c r="B138" s="74" t="s">
        <v>283</v>
      </c>
      <c r="C138" s="200" t="s">
        <v>473</v>
      </c>
      <c r="D138" s="176" t="s">
        <v>452</v>
      </c>
      <c r="E138" s="198" t="s">
        <v>38</v>
      </c>
      <c r="F138" s="190">
        <v>3</v>
      </c>
      <c r="G138" s="169"/>
      <c r="H138" s="22"/>
    </row>
    <row r="139" spans="1:8">
      <c r="A139" s="171" t="s">
        <v>318</v>
      </c>
      <c r="B139" s="74" t="s">
        <v>283</v>
      </c>
      <c r="C139" s="200" t="s">
        <v>474</v>
      </c>
      <c r="D139" s="176" t="s">
        <v>452</v>
      </c>
      <c r="E139" s="198" t="s">
        <v>38</v>
      </c>
      <c r="F139" s="190">
        <v>2</v>
      </c>
      <c r="G139" s="169"/>
      <c r="H139" s="22"/>
    </row>
    <row r="140" spans="1:8">
      <c r="A140" s="171" t="s">
        <v>320</v>
      </c>
      <c r="B140" s="74" t="s">
        <v>283</v>
      </c>
      <c r="C140" s="200" t="s">
        <v>475</v>
      </c>
      <c r="D140" s="176" t="s">
        <v>452</v>
      </c>
      <c r="E140" s="198" t="s">
        <v>38</v>
      </c>
      <c r="F140" s="190">
        <v>1</v>
      </c>
      <c r="G140" s="169"/>
      <c r="H140" s="22"/>
    </row>
    <row r="141" spans="1:8">
      <c r="A141" s="171" t="s">
        <v>476</v>
      </c>
      <c r="B141" s="74" t="s">
        <v>283</v>
      </c>
      <c r="C141" s="200" t="s">
        <v>477</v>
      </c>
      <c r="D141" s="176" t="s">
        <v>452</v>
      </c>
      <c r="E141" s="198" t="s">
        <v>38</v>
      </c>
      <c r="F141" s="190">
        <v>1</v>
      </c>
      <c r="G141" s="169"/>
      <c r="H141" s="22"/>
    </row>
    <row r="142" spans="1:8">
      <c r="A142" s="171" t="s">
        <v>478</v>
      </c>
      <c r="B142" s="74" t="s">
        <v>283</v>
      </c>
      <c r="C142" s="200" t="s">
        <v>479</v>
      </c>
      <c r="D142" s="176" t="s">
        <v>452</v>
      </c>
      <c r="E142" s="198" t="s">
        <v>38</v>
      </c>
      <c r="F142" s="190">
        <v>10</v>
      </c>
      <c r="G142" s="169"/>
      <c r="H142" s="22"/>
    </row>
    <row r="143" spans="1:8">
      <c r="A143" s="171" t="s">
        <v>322</v>
      </c>
      <c r="B143" s="74" t="s">
        <v>283</v>
      </c>
      <c r="C143" s="200" t="s">
        <v>480</v>
      </c>
      <c r="D143" s="176" t="s">
        <v>452</v>
      </c>
      <c r="E143" s="198" t="s">
        <v>38</v>
      </c>
      <c r="F143" s="190">
        <v>1</v>
      </c>
      <c r="G143" s="169"/>
      <c r="H143" s="22"/>
    </row>
    <row r="144" spans="1:8">
      <c r="A144" s="171" t="s">
        <v>324</v>
      </c>
      <c r="B144" s="74" t="s">
        <v>283</v>
      </c>
      <c r="C144" s="200" t="s">
        <v>481</v>
      </c>
      <c r="D144" s="176" t="s">
        <v>452</v>
      </c>
      <c r="E144" s="198" t="s">
        <v>38</v>
      </c>
      <c r="F144" s="190">
        <v>2</v>
      </c>
      <c r="G144" s="169"/>
      <c r="H144" s="22"/>
    </row>
    <row r="145" spans="1:8">
      <c r="A145" s="171" t="s">
        <v>482</v>
      </c>
      <c r="B145" s="74" t="s">
        <v>283</v>
      </c>
      <c r="C145" s="200" t="s">
        <v>483</v>
      </c>
      <c r="D145" s="176" t="s">
        <v>452</v>
      </c>
      <c r="E145" s="198" t="s">
        <v>38</v>
      </c>
      <c r="F145" s="190">
        <v>1</v>
      </c>
      <c r="G145" s="169"/>
      <c r="H145" s="22"/>
    </row>
    <row r="146" spans="1:8">
      <c r="A146" s="171" t="s">
        <v>484</v>
      </c>
      <c r="B146" s="74" t="s">
        <v>283</v>
      </c>
      <c r="C146" s="200" t="s">
        <v>485</v>
      </c>
      <c r="D146" s="176" t="s">
        <v>452</v>
      </c>
      <c r="E146" s="198" t="s">
        <v>38</v>
      </c>
      <c r="F146" s="190">
        <v>2</v>
      </c>
      <c r="G146" s="169"/>
      <c r="H146" s="22"/>
    </row>
    <row r="147" spans="1:8">
      <c r="A147" s="171" t="s">
        <v>486</v>
      </c>
      <c r="B147" s="74" t="s">
        <v>283</v>
      </c>
      <c r="C147" s="200" t="s">
        <v>487</v>
      </c>
      <c r="D147" s="176" t="s">
        <v>452</v>
      </c>
      <c r="E147" s="198" t="s">
        <v>38</v>
      </c>
      <c r="F147" s="190">
        <v>1</v>
      </c>
      <c r="G147" s="169"/>
      <c r="H147" s="22"/>
    </row>
    <row r="148" spans="1:8">
      <c r="A148" s="171" t="s">
        <v>488</v>
      </c>
      <c r="B148" s="74" t="s">
        <v>283</v>
      </c>
      <c r="C148" s="200" t="s">
        <v>489</v>
      </c>
      <c r="D148" s="176" t="s">
        <v>452</v>
      </c>
      <c r="E148" s="198" t="s">
        <v>38</v>
      </c>
      <c r="F148" s="190">
        <v>1</v>
      </c>
      <c r="G148" s="169"/>
      <c r="H148" s="22"/>
    </row>
    <row r="149" spans="1:8">
      <c r="A149" s="171" t="s">
        <v>490</v>
      </c>
      <c r="B149" s="74" t="s">
        <v>283</v>
      </c>
      <c r="C149" s="200" t="s">
        <v>491</v>
      </c>
      <c r="D149" s="176" t="s">
        <v>452</v>
      </c>
      <c r="E149" s="198" t="s">
        <v>38</v>
      </c>
      <c r="F149" s="190">
        <v>1</v>
      </c>
      <c r="G149" s="169"/>
      <c r="H149" s="22"/>
    </row>
    <row r="150" spans="1:8">
      <c r="A150" s="171" t="s">
        <v>492</v>
      </c>
      <c r="B150" s="74" t="s">
        <v>283</v>
      </c>
      <c r="C150" s="200" t="s">
        <v>493</v>
      </c>
      <c r="D150" s="176" t="s">
        <v>452</v>
      </c>
      <c r="E150" s="198" t="s">
        <v>38</v>
      </c>
      <c r="F150" s="190">
        <v>2</v>
      </c>
      <c r="G150" s="169"/>
      <c r="H150" s="22"/>
    </row>
    <row r="151" spans="1:8">
      <c r="A151" s="171" t="s">
        <v>494</v>
      </c>
      <c r="B151" s="74" t="s">
        <v>283</v>
      </c>
      <c r="C151" s="200" t="s">
        <v>495</v>
      </c>
      <c r="D151" s="176" t="s">
        <v>452</v>
      </c>
      <c r="E151" s="198" t="s">
        <v>38</v>
      </c>
      <c r="F151" s="190">
        <v>1</v>
      </c>
      <c r="G151" s="169"/>
      <c r="H151" s="22"/>
    </row>
    <row r="152" spans="1:8">
      <c r="A152" s="171" t="s">
        <v>496</v>
      </c>
      <c r="B152" s="74" t="s">
        <v>283</v>
      </c>
      <c r="C152" s="200" t="s">
        <v>497</v>
      </c>
      <c r="D152" s="176" t="s">
        <v>452</v>
      </c>
      <c r="E152" s="198" t="s">
        <v>38</v>
      </c>
      <c r="F152" s="190">
        <v>4</v>
      </c>
      <c r="G152" s="169"/>
      <c r="H152" s="22"/>
    </row>
    <row r="153" spans="1:8">
      <c r="A153" s="171" t="s">
        <v>498</v>
      </c>
      <c r="B153" s="74" t="s">
        <v>283</v>
      </c>
      <c r="C153" s="200" t="s">
        <v>499</v>
      </c>
      <c r="D153" s="176" t="s">
        <v>452</v>
      </c>
      <c r="E153" s="198" t="s">
        <v>38</v>
      </c>
      <c r="F153" s="190">
        <v>1</v>
      </c>
      <c r="G153" s="169"/>
      <c r="H153" s="22"/>
    </row>
    <row r="154" spans="1:8">
      <c r="A154" s="171" t="s">
        <v>500</v>
      </c>
      <c r="B154" s="74" t="s">
        <v>283</v>
      </c>
      <c r="C154" s="200" t="s">
        <v>501</v>
      </c>
      <c r="D154" s="176" t="s">
        <v>452</v>
      </c>
      <c r="E154" s="198" t="s">
        <v>38</v>
      </c>
      <c r="F154" s="190">
        <v>4</v>
      </c>
      <c r="G154" s="169"/>
      <c r="H154" s="22"/>
    </row>
    <row r="155" spans="1:8">
      <c r="A155" s="171" t="s">
        <v>502</v>
      </c>
      <c r="B155" s="74" t="s">
        <v>283</v>
      </c>
      <c r="C155" s="200" t="s">
        <v>503</v>
      </c>
      <c r="D155" s="176" t="s">
        <v>452</v>
      </c>
      <c r="E155" s="198" t="s">
        <v>38</v>
      </c>
      <c r="F155" s="190">
        <v>2</v>
      </c>
      <c r="G155" s="169"/>
      <c r="H155" s="22"/>
    </row>
    <row r="156" spans="1:8">
      <c r="A156" s="171" t="s">
        <v>504</v>
      </c>
      <c r="B156" s="74" t="s">
        <v>283</v>
      </c>
      <c r="C156" s="200" t="s">
        <v>505</v>
      </c>
      <c r="D156" s="176" t="s">
        <v>452</v>
      </c>
      <c r="E156" s="198" t="s">
        <v>38</v>
      </c>
      <c r="F156" s="190">
        <v>5</v>
      </c>
      <c r="G156" s="169"/>
      <c r="H156" s="22"/>
    </row>
    <row r="157" spans="1:8">
      <c r="A157" s="171" t="s">
        <v>506</v>
      </c>
      <c r="B157" s="74" t="s">
        <v>283</v>
      </c>
      <c r="C157" s="200" t="s">
        <v>507</v>
      </c>
      <c r="D157" s="186" t="s">
        <v>420</v>
      </c>
      <c r="E157" s="198" t="s">
        <v>30</v>
      </c>
      <c r="F157" s="190">
        <v>60</v>
      </c>
      <c r="G157" s="169"/>
      <c r="H157" s="22"/>
    </row>
    <row r="158" spans="1:8">
      <c r="A158" s="171" t="s">
        <v>508</v>
      </c>
      <c r="B158" s="74" t="s">
        <v>283</v>
      </c>
      <c r="C158" s="200" t="s">
        <v>509</v>
      </c>
      <c r="D158" s="186" t="s">
        <v>420</v>
      </c>
      <c r="E158" s="198" t="s">
        <v>30</v>
      </c>
      <c r="F158" s="190">
        <v>100</v>
      </c>
      <c r="G158" s="169"/>
      <c r="H158" s="22"/>
    </row>
    <row r="159" spans="1:8">
      <c r="A159" s="171" t="s">
        <v>510</v>
      </c>
      <c r="B159" s="74" t="s">
        <v>283</v>
      </c>
      <c r="C159" s="200" t="s">
        <v>511</v>
      </c>
      <c r="D159" s="186" t="s">
        <v>420</v>
      </c>
      <c r="E159" s="198" t="s">
        <v>30</v>
      </c>
      <c r="F159" s="190">
        <v>300</v>
      </c>
      <c r="G159" s="169"/>
      <c r="H159" s="22"/>
    </row>
    <row r="160" spans="1:8">
      <c r="A160" s="171" t="s">
        <v>512</v>
      </c>
      <c r="B160" s="74" t="s">
        <v>283</v>
      </c>
      <c r="C160" s="200" t="s">
        <v>513</v>
      </c>
      <c r="D160" s="186" t="s">
        <v>420</v>
      </c>
      <c r="E160" s="198" t="s">
        <v>30</v>
      </c>
      <c r="F160" s="190">
        <v>400</v>
      </c>
      <c r="G160" s="169"/>
      <c r="H160" s="22"/>
    </row>
    <row r="161" spans="1:8">
      <c r="A161" s="171" t="s">
        <v>514</v>
      </c>
      <c r="B161" s="74" t="s">
        <v>283</v>
      </c>
      <c r="C161" s="200" t="s">
        <v>515</v>
      </c>
      <c r="D161" s="186" t="s">
        <v>420</v>
      </c>
      <c r="E161" s="198" t="s">
        <v>30</v>
      </c>
      <c r="F161" s="190">
        <v>1</v>
      </c>
      <c r="G161" s="169"/>
      <c r="H161" s="22"/>
    </row>
    <row r="162" spans="1:8">
      <c r="A162" s="171" t="s">
        <v>516</v>
      </c>
      <c r="B162" s="74" t="s">
        <v>283</v>
      </c>
      <c r="C162" s="195" t="s">
        <v>517</v>
      </c>
      <c r="D162" s="186" t="s">
        <v>452</v>
      </c>
      <c r="E162" s="198" t="s">
        <v>35</v>
      </c>
      <c r="F162" s="190">
        <v>1</v>
      </c>
      <c r="G162" s="169"/>
      <c r="H162" s="22"/>
    </row>
    <row r="163" spans="1:8">
      <c r="A163" s="171" t="s">
        <v>518</v>
      </c>
      <c r="B163" s="74" t="s">
        <v>283</v>
      </c>
      <c r="C163" s="195" t="s">
        <v>519</v>
      </c>
      <c r="D163" s="186" t="s">
        <v>452</v>
      </c>
      <c r="E163" s="198" t="s">
        <v>35</v>
      </c>
      <c r="F163" s="201">
        <v>5</v>
      </c>
      <c r="G163" s="169"/>
      <c r="H163" s="22"/>
    </row>
    <row r="164" spans="1:8">
      <c r="A164" s="171" t="s">
        <v>521</v>
      </c>
      <c r="B164" s="74" t="s">
        <v>283</v>
      </c>
      <c r="C164" s="195" t="s">
        <v>522</v>
      </c>
      <c r="D164" s="186" t="s">
        <v>520</v>
      </c>
      <c r="E164" s="198" t="s">
        <v>38</v>
      </c>
      <c r="F164" s="201">
        <v>6</v>
      </c>
      <c r="G164" s="169"/>
      <c r="H164" s="22"/>
    </row>
    <row r="165" spans="1:8">
      <c r="A165" s="171" t="s">
        <v>523</v>
      </c>
      <c r="B165" s="74" t="s">
        <v>283</v>
      </c>
      <c r="C165" s="195" t="s">
        <v>524</v>
      </c>
      <c r="D165" s="186" t="s">
        <v>520</v>
      </c>
      <c r="E165" s="198" t="s">
        <v>38</v>
      </c>
      <c r="F165" s="201">
        <v>18</v>
      </c>
      <c r="G165" s="169"/>
      <c r="H165" s="22"/>
    </row>
    <row r="166" spans="1:8">
      <c r="A166" s="171" t="s">
        <v>525</v>
      </c>
      <c r="B166" s="74" t="s">
        <v>283</v>
      </c>
      <c r="C166" s="195" t="s">
        <v>526</v>
      </c>
      <c r="D166" s="186" t="s">
        <v>520</v>
      </c>
      <c r="E166" s="198" t="s">
        <v>38</v>
      </c>
      <c r="F166" s="201">
        <v>11</v>
      </c>
      <c r="G166" s="169"/>
      <c r="H166" s="22"/>
    </row>
    <row r="167" spans="1:8">
      <c r="A167" s="171" t="s">
        <v>527</v>
      </c>
      <c r="B167" s="74" t="s">
        <v>283</v>
      </c>
      <c r="C167" s="195" t="s">
        <v>528</v>
      </c>
      <c r="D167" s="202"/>
      <c r="E167" s="198" t="s">
        <v>38</v>
      </c>
      <c r="F167" s="201">
        <v>1</v>
      </c>
      <c r="G167" s="169"/>
      <c r="H167" s="22"/>
    </row>
    <row r="168" spans="1:8">
      <c r="A168" s="171" t="s">
        <v>529</v>
      </c>
      <c r="B168" s="74" t="s">
        <v>283</v>
      </c>
      <c r="C168" s="195" t="s">
        <v>57</v>
      </c>
      <c r="D168" s="202"/>
      <c r="E168" s="198" t="s">
        <v>35</v>
      </c>
      <c r="F168" s="203">
        <v>1</v>
      </c>
      <c r="G168" s="169"/>
      <c r="H168" s="22"/>
    </row>
    <row r="169" spans="1:8">
      <c r="A169" s="171"/>
      <c r="B169" s="74"/>
      <c r="C169" s="172"/>
      <c r="D169" s="176"/>
      <c r="E169" s="198"/>
      <c r="F169" s="197"/>
      <c r="G169" s="169"/>
      <c r="H169" s="22"/>
    </row>
    <row r="170" spans="1:8">
      <c r="A170" s="171" t="s">
        <v>449</v>
      </c>
      <c r="B170" s="74"/>
      <c r="C170" s="204" t="s">
        <v>530</v>
      </c>
      <c r="D170" s="205"/>
      <c r="E170" s="198"/>
      <c r="F170" s="194"/>
      <c r="G170" s="169"/>
      <c r="H170" s="22"/>
    </row>
    <row r="171" spans="1:8">
      <c r="A171" s="171" t="s">
        <v>331</v>
      </c>
      <c r="B171" s="74" t="s">
        <v>283</v>
      </c>
      <c r="C171" s="403" t="s">
        <v>1369</v>
      </c>
      <c r="D171" s="205"/>
      <c r="E171" s="198" t="s">
        <v>35</v>
      </c>
      <c r="F171" s="194">
        <v>1</v>
      </c>
      <c r="G171" s="169"/>
      <c r="H171" s="22"/>
    </row>
    <row r="172" spans="1:8" ht="15.75">
      <c r="A172" s="171" t="s">
        <v>287</v>
      </c>
      <c r="B172" s="74" t="s">
        <v>283</v>
      </c>
      <c r="C172" s="405" t="s">
        <v>1370</v>
      </c>
      <c r="D172" s="406" t="s">
        <v>1371</v>
      </c>
      <c r="E172" s="198" t="s">
        <v>35</v>
      </c>
      <c r="F172" s="194">
        <v>2</v>
      </c>
      <c r="G172" s="169"/>
      <c r="H172" s="22"/>
    </row>
    <row r="173" spans="1:8" ht="15.75">
      <c r="A173" s="171" t="s">
        <v>336</v>
      </c>
      <c r="B173" s="74" t="s">
        <v>283</v>
      </c>
      <c r="C173" s="405" t="s">
        <v>1372</v>
      </c>
      <c r="D173" s="406" t="s">
        <v>1373</v>
      </c>
      <c r="E173" s="198" t="s">
        <v>35</v>
      </c>
      <c r="F173" s="407">
        <v>17</v>
      </c>
      <c r="G173" s="169"/>
      <c r="H173" s="22"/>
    </row>
    <row r="174" spans="1:8">
      <c r="A174" s="206" t="s">
        <v>531</v>
      </c>
      <c r="B174" s="74"/>
      <c r="C174" s="178" t="s">
        <v>532</v>
      </c>
      <c r="D174" s="207"/>
      <c r="E174" s="207"/>
      <c r="F174" s="207"/>
      <c r="G174" s="169"/>
      <c r="H174" s="22"/>
    </row>
    <row r="175" spans="1:8" ht="25.5">
      <c r="A175" s="208">
        <v>1</v>
      </c>
      <c r="B175" s="74" t="s">
        <v>283</v>
      </c>
      <c r="C175" s="209" t="s">
        <v>533</v>
      </c>
      <c r="D175" s="210" t="s">
        <v>534</v>
      </c>
      <c r="E175" s="211" t="s">
        <v>30</v>
      </c>
      <c r="F175" s="211">
        <v>400</v>
      </c>
      <c r="G175" s="207"/>
      <c r="H175" s="22"/>
    </row>
    <row r="176" spans="1:8" ht="127.5">
      <c r="A176" s="208">
        <v>2</v>
      </c>
      <c r="B176" s="74" t="s">
        <v>283</v>
      </c>
      <c r="C176" s="209" t="s">
        <v>535</v>
      </c>
      <c r="D176" s="210" t="s">
        <v>534</v>
      </c>
      <c r="E176" s="211" t="s">
        <v>536</v>
      </c>
      <c r="F176" s="211">
        <v>1</v>
      </c>
      <c r="G176" s="169"/>
      <c r="H176" s="22"/>
    </row>
    <row r="177" spans="1:8" ht="25.5">
      <c r="A177" s="208">
        <v>3</v>
      </c>
      <c r="B177" s="74" t="s">
        <v>283</v>
      </c>
      <c r="C177" s="212" t="s">
        <v>537</v>
      </c>
      <c r="D177" s="210" t="s">
        <v>534</v>
      </c>
      <c r="E177" s="211" t="s">
        <v>536</v>
      </c>
      <c r="F177" s="213">
        <v>1</v>
      </c>
      <c r="G177" s="169"/>
      <c r="H177" s="22"/>
    </row>
    <row r="178" spans="1:8" ht="25.5">
      <c r="A178" s="208">
        <v>4</v>
      </c>
      <c r="B178" s="74" t="s">
        <v>283</v>
      </c>
      <c r="C178" s="212" t="s">
        <v>538</v>
      </c>
      <c r="D178" s="210" t="s">
        <v>534</v>
      </c>
      <c r="E178" s="211" t="s">
        <v>536</v>
      </c>
      <c r="F178" s="213">
        <v>1</v>
      </c>
      <c r="G178" s="169"/>
      <c r="H178" s="22"/>
    </row>
    <row r="179" spans="1:8" ht="25.5">
      <c r="A179" s="208">
        <v>5</v>
      </c>
      <c r="B179" s="74" t="s">
        <v>283</v>
      </c>
      <c r="C179" s="212" t="s">
        <v>539</v>
      </c>
      <c r="D179" s="210" t="s">
        <v>534</v>
      </c>
      <c r="E179" s="211" t="s">
        <v>536</v>
      </c>
      <c r="F179" s="213">
        <v>1</v>
      </c>
      <c r="G179" s="169"/>
      <c r="H179" s="22"/>
    </row>
    <row r="180" spans="1:8">
      <c r="A180" s="208">
        <v>6</v>
      </c>
      <c r="B180" s="207"/>
      <c r="C180" s="207" t="s">
        <v>60</v>
      </c>
      <c r="D180" s="207"/>
      <c r="E180" s="211" t="s">
        <v>536</v>
      </c>
      <c r="F180" s="213">
        <v>1</v>
      </c>
      <c r="G180" s="169"/>
      <c r="H180" s="22"/>
    </row>
    <row r="181" spans="1:8">
      <c r="A181" s="208">
        <v>6</v>
      </c>
      <c r="B181" s="207"/>
      <c r="C181" s="207" t="s">
        <v>60</v>
      </c>
      <c r="D181" s="207"/>
      <c r="E181" s="211" t="s">
        <v>536</v>
      </c>
      <c r="F181" s="213">
        <v>1</v>
      </c>
      <c r="G181" s="169"/>
      <c r="H181" s="22"/>
    </row>
    <row r="182" spans="1:8" s="17" customFormat="1">
      <c r="A182" s="28"/>
      <c r="B182" s="29"/>
      <c r="C182" s="30"/>
      <c r="D182" s="30"/>
      <c r="E182" s="31"/>
      <c r="F182" s="12"/>
      <c r="G182" s="12"/>
      <c r="H182" s="32"/>
    </row>
    <row r="183" spans="1:8" ht="15">
      <c r="A183" s="13"/>
      <c r="B183" s="13"/>
      <c r="C183" s="18"/>
      <c r="D183" s="18"/>
      <c r="E183" s="19"/>
      <c r="F183" s="18"/>
      <c r="G183" s="18" t="s">
        <v>6</v>
      </c>
      <c r="H183" s="20"/>
    </row>
    <row r="185" spans="1:8" s="25" customFormat="1" ht="12.75" customHeight="1">
      <c r="B185" s="26" t="str">
        <f>'1,1'!B34</f>
        <v>Piezīmes:</v>
      </c>
    </row>
    <row r="186" spans="1:8" s="25" customFormat="1" ht="45" customHeight="1">
      <c r="A186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86" s="430"/>
      <c r="C186" s="430"/>
      <c r="D186" s="430"/>
      <c r="E186" s="430"/>
      <c r="F186" s="430"/>
      <c r="G186" s="430"/>
      <c r="H186" s="430"/>
    </row>
    <row r="187" spans="1:8" s="25" customFormat="1" ht="12.75" customHeight="1">
      <c r="A187" s="430">
        <f>'1,1'!$A$36</f>
        <v>0</v>
      </c>
      <c r="B187" s="430"/>
      <c r="C187" s="430"/>
      <c r="D187" s="430"/>
      <c r="E187" s="430"/>
      <c r="F187" s="430"/>
      <c r="G187" s="430"/>
      <c r="H187" s="430"/>
    </row>
    <row r="188" spans="1:8" s="25" customFormat="1" ht="12.75" customHeight="1">
      <c r="B188" s="27"/>
    </row>
    <row r="189" spans="1:8">
      <c r="B189" s="5" t="str">
        <f>'1,1'!B38</f>
        <v>Sastādīja:</v>
      </c>
    </row>
    <row r="190" spans="1:8" ht="14.25" customHeight="1">
      <c r="C190" s="33" t="str">
        <f>'1,1'!C39</f>
        <v>Arnis Gailītis</v>
      </c>
      <c r="D190" s="33"/>
    </row>
    <row r="191" spans="1:8">
      <c r="C191" s="34" t="str">
        <f>'1,1'!C40</f>
        <v>Sertifikāta Nr.20-5643</v>
      </c>
      <c r="D191" s="34"/>
      <c r="E191" s="35"/>
    </row>
    <row r="194" spans="2:4">
      <c r="B194" s="41" t="str">
        <f>'1,1'!B43</f>
        <v>Pārbaudīja:</v>
      </c>
      <c r="C194" s="3"/>
      <c r="D194" s="3"/>
    </row>
    <row r="195" spans="2:4">
      <c r="B195" s="2"/>
      <c r="C195" s="33" t="str">
        <f>'1,1'!C44</f>
        <v>Andris Kokins</v>
      </c>
      <c r="D195" s="33"/>
    </row>
    <row r="196" spans="2:4">
      <c r="B196" s="1"/>
      <c r="C196" s="34" t="str">
        <f>'1,1'!C45</f>
        <v>Sertifikāta Nr.10-0024</v>
      </c>
      <c r="D196" s="34"/>
    </row>
  </sheetData>
  <mergeCells count="15">
    <mergeCell ref="A187:H187"/>
    <mergeCell ref="A186:H186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9"/>
  <sheetViews>
    <sheetView showZeros="0" view="pageBreakPreview" topLeftCell="A40" zoomScale="80" zoomScaleNormal="100" zoomScaleSheetLayoutView="80" workbookViewId="0">
      <selection activeCell="K65" sqref="K65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2,6</v>
      </c>
      <c r="F1" s="36"/>
      <c r="G1" s="36"/>
      <c r="H1" s="36"/>
    </row>
    <row r="2" spans="1:8" s="9" customFormat="1" ht="15">
      <c r="A2" s="433" t="str">
        <f>C13</f>
        <v>Sakaru sistēmas (datoru un telefonu tīkli)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31.5">
      <c r="A13" s="214"/>
      <c r="B13" s="66">
        <v>0</v>
      </c>
      <c r="C13" s="48" t="s">
        <v>726</v>
      </c>
      <c r="D13" s="48"/>
      <c r="E13" s="67"/>
      <c r="F13" s="68"/>
      <c r="G13" s="23"/>
      <c r="H13" s="24"/>
    </row>
    <row r="14" spans="1:8" ht="25.5">
      <c r="A14" s="138"/>
      <c r="B14" s="139" t="s">
        <v>540</v>
      </c>
      <c r="C14" s="215" t="s">
        <v>541</v>
      </c>
      <c r="D14" s="215"/>
      <c r="E14" s="141"/>
      <c r="F14" s="141"/>
      <c r="G14" s="21"/>
      <c r="H14" s="22"/>
    </row>
    <row r="15" spans="1:8" ht="25.5">
      <c r="A15" s="145">
        <v>2</v>
      </c>
      <c r="B15" s="139" t="s">
        <v>540</v>
      </c>
      <c r="C15" s="216" t="s">
        <v>542</v>
      </c>
      <c r="D15" s="217" t="s">
        <v>543</v>
      </c>
      <c r="E15" s="218" t="s">
        <v>176</v>
      </c>
      <c r="F15" s="218">
        <v>3</v>
      </c>
      <c r="G15" s="21"/>
      <c r="H15" s="22"/>
    </row>
    <row r="16" spans="1:8">
      <c r="A16" s="145">
        <v>3</v>
      </c>
      <c r="B16" s="139" t="s">
        <v>540</v>
      </c>
      <c r="C16" s="216" t="s">
        <v>544</v>
      </c>
      <c r="D16" s="219"/>
      <c r="E16" s="218" t="s">
        <v>176</v>
      </c>
      <c r="F16" s="218">
        <v>3</v>
      </c>
      <c r="G16" s="21"/>
      <c r="H16" s="22"/>
    </row>
    <row r="17" spans="1:8">
      <c r="A17" s="145">
        <v>4</v>
      </c>
      <c r="B17" s="139" t="s">
        <v>540</v>
      </c>
      <c r="C17" s="216" t="s">
        <v>545</v>
      </c>
      <c r="D17" s="219"/>
      <c r="E17" s="218" t="s">
        <v>176</v>
      </c>
      <c r="F17" s="218">
        <v>3</v>
      </c>
      <c r="G17" s="21"/>
      <c r="H17" s="22"/>
    </row>
    <row r="18" spans="1:8">
      <c r="A18" s="145">
        <v>5</v>
      </c>
      <c r="B18" s="139" t="s">
        <v>540</v>
      </c>
      <c r="C18" s="216" t="s">
        <v>546</v>
      </c>
      <c r="D18" s="219"/>
      <c r="E18" s="218" t="s">
        <v>176</v>
      </c>
      <c r="F18" s="218">
        <v>3</v>
      </c>
      <c r="G18" s="21"/>
      <c r="H18" s="22"/>
    </row>
    <row r="19" spans="1:8" ht="25.5">
      <c r="A19" s="145">
        <v>6</v>
      </c>
      <c r="B19" s="139" t="s">
        <v>540</v>
      </c>
      <c r="C19" s="216" t="s">
        <v>547</v>
      </c>
      <c r="D19" s="219"/>
      <c r="E19" s="218" t="s">
        <v>176</v>
      </c>
      <c r="F19" s="218">
        <v>6</v>
      </c>
      <c r="G19" s="21"/>
      <c r="H19" s="22"/>
    </row>
    <row r="20" spans="1:8">
      <c r="A20" s="145">
        <v>9</v>
      </c>
      <c r="B20" s="139" t="s">
        <v>540</v>
      </c>
      <c r="C20" s="216" t="s">
        <v>548</v>
      </c>
      <c r="D20" s="217" t="s">
        <v>549</v>
      </c>
      <c r="E20" s="218" t="s">
        <v>17</v>
      </c>
      <c r="F20" s="218">
        <v>30</v>
      </c>
      <c r="G20" s="21"/>
      <c r="H20" s="22"/>
    </row>
    <row r="21" spans="1:8" ht="51">
      <c r="A21" s="145">
        <v>11</v>
      </c>
      <c r="B21" s="139" t="s">
        <v>540</v>
      </c>
      <c r="C21" s="216" t="s">
        <v>550</v>
      </c>
      <c r="D21" s="216" t="s">
        <v>551</v>
      </c>
      <c r="E21" s="218" t="s">
        <v>17</v>
      </c>
      <c r="F21" s="218">
        <v>2</v>
      </c>
      <c r="G21" s="21"/>
      <c r="H21" s="22"/>
    </row>
    <row r="22" spans="1:8" ht="51">
      <c r="A22" s="145">
        <v>12</v>
      </c>
      <c r="B22" s="139" t="s">
        <v>540</v>
      </c>
      <c r="C22" s="220" t="s">
        <v>552</v>
      </c>
      <c r="D22" s="220" t="s">
        <v>553</v>
      </c>
      <c r="E22" s="218" t="s">
        <v>17</v>
      </c>
      <c r="F22" s="218">
        <v>3</v>
      </c>
      <c r="G22" s="21"/>
      <c r="H22" s="22"/>
    </row>
    <row r="23" spans="1:8" ht="38.25">
      <c r="A23" s="145">
        <v>13</v>
      </c>
      <c r="B23" s="139" t="s">
        <v>540</v>
      </c>
      <c r="C23" s="220" t="s">
        <v>554</v>
      </c>
      <c r="D23" s="216" t="s">
        <v>555</v>
      </c>
      <c r="E23" s="218" t="s">
        <v>17</v>
      </c>
      <c r="F23" s="218">
        <v>2</v>
      </c>
      <c r="G23" s="21"/>
      <c r="H23" s="22"/>
    </row>
    <row r="24" spans="1:8">
      <c r="A24" s="145">
        <v>15</v>
      </c>
      <c r="B24" s="139" t="s">
        <v>540</v>
      </c>
      <c r="C24" s="216" t="s">
        <v>556</v>
      </c>
      <c r="D24" s="216"/>
      <c r="E24" s="218" t="s">
        <v>17</v>
      </c>
      <c r="F24" s="218">
        <v>11</v>
      </c>
      <c r="G24" s="21"/>
      <c r="H24" s="22"/>
    </row>
    <row r="25" spans="1:8" ht="25.5">
      <c r="A25" s="145">
        <v>16</v>
      </c>
      <c r="B25" s="139" t="s">
        <v>540</v>
      </c>
      <c r="C25" s="221" t="s">
        <v>557</v>
      </c>
      <c r="D25" s="216"/>
      <c r="E25" s="218" t="s">
        <v>17</v>
      </c>
      <c r="F25" s="218">
        <v>3</v>
      </c>
      <c r="G25" s="21"/>
      <c r="H25" s="22"/>
    </row>
    <row r="26" spans="1:8" ht="25.5">
      <c r="A26" s="145">
        <v>17</v>
      </c>
      <c r="B26" s="139" t="s">
        <v>540</v>
      </c>
      <c r="C26" s="216" t="s">
        <v>558</v>
      </c>
      <c r="D26" s="216" t="s">
        <v>559</v>
      </c>
      <c r="E26" s="218" t="s">
        <v>17</v>
      </c>
      <c r="F26" s="218">
        <v>11</v>
      </c>
      <c r="G26" s="21"/>
      <c r="H26" s="22"/>
    </row>
    <row r="27" spans="1:8">
      <c r="A27" s="145">
        <v>18</v>
      </c>
      <c r="B27" s="139" t="s">
        <v>540</v>
      </c>
      <c r="C27" s="220" t="s">
        <v>560</v>
      </c>
      <c r="D27" s="216"/>
      <c r="E27" s="218" t="s">
        <v>17</v>
      </c>
      <c r="F27" s="218">
        <v>10</v>
      </c>
      <c r="G27" s="21"/>
      <c r="H27" s="22"/>
    </row>
    <row r="28" spans="1:8" ht="25.5">
      <c r="A28" s="145">
        <v>19</v>
      </c>
      <c r="B28" s="139" t="s">
        <v>540</v>
      </c>
      <c r="C28" s="216" t="s">
        <v>561</v>
      </c>
      <c r="D28" s="216"/>
      <c r="E28" s="218" t="s">
        <v>176</v>
      </c>
      <c r="F28" s="218">
        <v>3</v>
      </c>
      <c r="G28" s="21"/>
      <c r="H28" s="22"/>
    </row>
    <row r="29" spans="1:8">
      <c r="A29" s="145">
        <v>20</v>
      </c>
      <c r="B29" s="139" t="s">
        <v>540</v>
      </c>
      <c r="C29" s="222" t="s">
        <v>562</v>
      </c>
      <c r="D29" s="216"/>
      <c r="E29" s="218" t="s">
        <v>17</v>
      </c>
      <c r="F29" s="218">
        <v>12</v>
      </c>
      <c r="G29" s="21"/>
      <c r="H29" s="22"/>
    </row>
    <row r="30" spans="1:8" ht="25.5">
      <c r="A30" s="380" t="s">
        <v>1348</v>
      </c>
      <c r="B30" s="70" t="s">
        <v>540</v>
      </c>
      <c r="C30" s="381" t="s">
        <v>1069</v>
      </c>
      <c r="D30" s="381" t="s">
        <v>1070</v>
      </c>
      <c r="E30" s="382"/>
      <c r="F30" s="382">
        <v>42</v>
      </c>
      <c r="G30" s="21"/>
      <c r="H30" s="22"/>
    </row>
    <row r="31" spans="1:8" ht="51">
      <c r="A31" s="72">
        <v>22</v>
      </c>
      <c r="B31" s="70" t="s">
        <v>540</v>
      </c>
      <c r="C31" s="363" t="s">
        <v>563</v>
      </c>
      <c r="D31" s="363" t="s">
        <v>564</v>
      </c>
      <c r="E31" s="383" t="s">
        <v>17</v>
      </c>
      <c r="F31" s="70">
        <v>35</v>
      </c>
      <c r="G31" s="21"/>
      <c r="H31" s="22"/>
    </row>
    <row r="32" spans="1:8" ht="51">
      <c r="A32" s="72">
        <v>23</v>
      </c>
      <c r="B32" s="70" t="s">
        <v>540</v>
      </c>
      <c r="C32" s="363" t="s">
        <v>565</v>
      </c>
      <c r="D32" s="363" t="s">
        <v>564</v>
      </c>
      <c r="E32" s="383" t="s">
        <v>17</v>
      </c>
      <c r="F32" s="70">
        <v>31</v>
      </c>
      <c r="G32" s="21"/>
      <c r="H32" s="22"/>
    </row>
    <row r="33" spans="1:8" ht="51">
      <c r="A33" s="72">
        <v>24</v>
      </c>
      <c r="B33" s="70" t="s">
        <v>540</v>
      </c>
      <c r="C33" s="363" t="s">
        <v>566</v>
      </c>
      <c r="D33" s="363" t="s">
        <v>564</v>
      </c>
      <c r="E33" s="383" t="s">
        <v>17</v>
      </c>
      <c r="F33" s="70">
        <v>21</v>
      </c>
      <c r="G33" s="21"/>
      <c r="H33" s="22"/>
    </row>
    <row r="34" spans="1:8" ht="51">
      <c r="A34" s="72">
        <v>25</v>
      </c>
      <c r="B34" s="70" t="s">
        <v>540</v>
      </c>
      <c r="C34" s="363" t="s">
        <v>567</v>
      </c>
      <c r="D34" s="363" t="s">
        <v>564</v>
      </c>
      <c r="E34" s="383" t="s">
        <v>17</v>
      </c>
      <c r="F34" s="70">
        <v>21</v>
      </c>
      <c r="G34" s="21"/>
      <c r="H34" s="22"/>
    </row>
    <row r="35" spans="1:8" ht="51">
      <c r="A35" s="380" t="s">
        <v>1349</v>
      </c>
      <c r="B35" s="70"/>
      <c r="C35" s="384" t="s">
        <v>1071</v>
      </c>
      <c r="D35" s="363" t="s">
        <v>564</v>
      </c>
      <c r="E35" s="383" t="s">
        <v>17</v>
      </c>
      <c r="F35" s="70">
        <v>21</v>
      </c>
      <c r="G35" s="21"/>
      <c r="H35" s="22"/>
    </row>
    <row r="36" spans="1:8" ht="38.25">
      <c r="A36" s="72">
        <v>26</v>
      </c>
      <c r="B36" s="70" t="s">
        <v>540</v>
      </c>
      <c r="C36" s="385" t="s">
        <v>568</v>
      </c>
      <c r="D36" s="385" t="s">
        <v>569</v>
      </c>
      <c r="E36" s="383" t="s">
        <v>17</v>
      </c>
      <c r="F36" s="383">
        <v>117</v>
      </c>
      <c r="G36" s="21"/>
      <c r="H36" s="22"/>
    </row>
    <row r="37" spans="1:8">
      <c r="A37" s="72">
        <v>27</v>
      </c>
      <c r="B37" s="70" t="s">
        <v>540</v>
      </c>
      <c r="C37" s="386" t="s">
        <v>570</v>
      </c>
      <c r="D37" s="385" t="s">
        <v>571</v>
      </c>
      <c r="E37" s="382" t="s">
        <v>17</v>
      </c>
      <c r="F37" s="387">
        <v>104</v>
      </c>
      <c r="G37" s="21"/>
      <c r="H37" s="22"/>
    </row>
    <row r="38" spans="1:8" ht="38.25">
      <c r="A38" s="72">
        <v>28</v>
      </c>
      <c r="B38" s="70" t="s">
        <v>540</v>
      </c>
      <c r="C38" s="386" t="s">
        <v>572</v>
      </c>
      <c r="D38" s="385" t="s">
        <v>573</v>
      </c>
      <c r="E38" s="382" t="s">
        <v>17</v>
      </c>
      <c r="F38" s="382">
        <v>3</v>
      </c>
      <c r="G38" s="21"/>
      <c r="H38" s="22"/>
    </row>
    <row r="39" spans="1:8" ht="25.5">
      <c r="A39" s="72">
        <v>29</v>
      </c>
      <c r="B39" s="70" t="s">
        <v>540</v>
      </c>
      <c r="C39" s="386" t="s">
        <v>574</v>
      </c>
      <c r="D39" s="385" t="s">
        <v>575</v>
      </c>
      <c r="E39" s="382" t="s">
        <v>17</v>
      </c>
      <c r="F39" s="382">
        <v>4</v>
      </c>
      <c r="G39" s="21"/>
      <c r="H39" s="22"/>
    </row>
    <row r="40" spans="1:8">
      <c r="A40" s="72">
        <v>30</v>
      </c>
      <c r="B40" s="70" t="s">
        <v>540</v>
      </c>
      <c r="C40" s="385" t="s">
        <v>576</v>
      </c>
      <c r="D40" s="385" t="s">
        <v>577</v>
      </c>
      <c r="E40" s="383" t="s">
        <v>17</v>
      </c>
      <c r="F40" s="383">
        <v>21</v>
      </c>
      <c r="G40" s="21"/>
      <c r="H40" s="22"/>
    </row>
    <row r="41" spans="1:8">
      <c r="A41" s="72">
        <v>31</v>
      </c>
      <c r="B41" s="70" t="s">
        <v>540</v>
      </c>
      <c r="C41" s="385" t="s">
        <v>578</v>
      </c>
      <c r="D41" s="385" t="s">
        <v>577</v>
      </c>
      <c r="E41" s="383" t="s">
        <v>17</v>
      </c>
      <c r="F41" s="383">
        <v>21</v>
      </c>
      <c r="G41" s="21"/>
      <c r="H41" s="22"/>
    </row>
    <row r="42" spans="1:8" ht="25.5">
      <c r="A42" s="380" t="s">
        <v>1350</v>
      </c>
      <c r="B42" s="70"/>
      <c r="C42" s="388" t="s">
        <v>1072</v>
      </c>
      <c r="D42" s="388" t="s">
        <v>1073</v>
      </c>
      <c r="E42" s="383" t="s">
        <v>30</v>
      </c>
      <c r="F42" s="383">
        <v>105</v>
      </c>
      <c r="G42" s="21"/>
      <c r="H42" s="22"/>
    </row>
    <row r="43" spans="1:8" ht="89.25">
      <c r="A43" s="145">
        <v>32</v>
      </c>
      <c r="B43" s="139" t="s">
        <v>540</v>
      </c>
      <c r="C43" s="222" t="s">
        <v>579</v>
      </c>
      <c r="D43" s="224" t="s">
        <v>580</v>
      </c>
      <c r="E43" s="218" t="s">
        <v>30</v>
      </c>
      <c r="F43" s="218">
        <v>7950</v>
      </c>
      <c r="G43" s="21"/>
      <c r="H43" s="22"/>
    </row>
    <row r="44" spans="1:8">
      <c r="A44" s="145">
        <v>33</v>
      </c>
      <c r="B44" s="139" t="s">
        <v>540</v>
      </c>
      <c r="C44" s="216" t="s">
        <v>581</v>
      </c>
      <c r="D44" s="217" t="s">
        <v>582</v>
      </c>
      <c r="E44" s="218" t="s">
        <v>30</v>
      </c>
      <c r="F44" s="218">
        <v>410</v>
      </c>
      <c r="G44" s="21"/>
      <c r="H44" s="22"/>
    </row>
    <row r="45" spans="1:8">
      <c r="A45" s="145">
        <v>34</v>
      </c>
      <c r="B45" s="139" t="s">
        <v>540</v>
      </c>
      <c r="C45" s="220" t="s">
        <v>583</v>
      </c>
      <c r="D45" s="217" t="s">
        <v>577</v>
      </c>
      <c r="E45" s="223" t="s">
        <v>30</v>
      </c>
      <c r="F45" s="223">
        <v>1000</v>
      </c>
      <c r="G45" s="21"/>
      <c r="H45" s="22"/>
    </row>
    <row r="46" spans="1:8" ht="25.5">
      <c r="A46" s="145">
        <v>36</v>
      </c>
      <c r="B46" s="139" t="s">
        <v>540</v>
      </c>
      <c r="C46" s="224" t="s">
        <v>584</v>
      </c>
      <c r="D46" s="217" t="s">
        <v>585</v>
      </c>
      <c r="E46" s="225" t="s">
        <v>17</v>
      </c>
      <c r="F46" s="223">
        <v>150</v>
      </c>
      <c r="G46" s="21"/>
      <c r="H46" s="22"/>
    </row>
    <row r="47" spans="1:8">
      <c r="A47" s="145">
        <v>37</v>
      </c>
      <c r="B47" s="139" t="s">
        <v>540</v>
      </c>
      <c r="C47" s="224" t="s">
        <v>586</v>
      </c>
      <c r="D47" s="217" t="s">
        <v>585</v>
      </c>
      <c r="E47" s="225" t="s">
        <v>17</v>
      </c>
      <c r="F47" s="223">
        <v>15</v>
      </c>
      <c r="G47" s="21"/>
      <c r="H47" s="22"/>
    </row>
    <row r="48" spans="1:8">
      <c r="A48" s="145">
        <v>38</v>
      </c>
      <c r="B48" s="139" t="s">
        <v>540</v>
      </c>
      <c r="C48" s="224" t="s">
        <v>587</v>
      </c>
      <c r="D48" s="217" t="s">
        <v>585</v>
      </c>
      <c r="E48" s="225" t="s">
        <v>17</v>
      </c>
      <c r="F48" s="223">
        <v>135</v>
      </c>
      <c r="G48" s="21"/>
      <c r="H48" s="22"/>
    </row>
    <row r="49" spans="1:8">
      <c r="A49" s="145">
        <v>39</v>
      </c>
      <c r="B49" s="139" t="s">
        <v>540</v>
      </c>
      <c r="C49" s="224" t="s">
        <v>588</v>
      </c>
      <c r="D49" s="217" t="s">
        <v>585</v>
      </c>
      <c r="E49" s="225" t="s">
        <v>17</v>
      </c>
      <c r="F49" s="223">
        <v>15</v>
      </c>
      <c r="G49" s="21"/>
      <c r="H49" s="22"/>
    </row>
    <row r="50" spans="1:8">
      <c r="A50" s="145">
        <v>40</v>
      </c>
      <c r="B50" s="139" t="s">
        <v>540</v>
      </c>
      <c r="C50" s="224" t="s">
        <v>589</v>
      </c>
      <c r="D50" s="217" t="s">
        <v>577</v>
      </c>
      <c r="E50" s="225" t="s">
        <v>17</v>
      </c>
      <c r="F50" s="223">
        <v>960</v>
      </c>
      <c r="G50" s="21"/>
      <c r="H50" s="22"/>
    </row>
    <row r="51" spans="1:8">
      <c r="A51" s="145">
        <v>41</v>
      </c>
      <c r="B51" s="139" t="s">
        <v>540</v>
      </c>
      <c r="C51" s="224" t="s">
        <v>590</v>
      </c>
      <c r="D51" s="217" t="s">
        <v>577</v>
      </c>
      <c r="E51" s="225" t="s">
        <v>17</v>
      </c>
      <c r="F51" s="223">
        <v>64</v>
      </c>
      <c r="G51" s="21"/>
      <c r="H51" s="22"/>
    </row>
    <row r="52" spans="1:8">
      <c r="A52" s="145">
        <v>42</v>
      </c>
      <c r="B52" s="139" t="s">
        <v>540</v>
      </c>
      <c r="C52" s="224" t="s">
        <v>591</v>
      </c>
      <c r="D52" s="217" t="s">
        <v>577</v>
      </c>
      <c r="E52" s="225" t="s">
        <v>17</v>
      </c>
      <c r="F52" s="223">
        <v>960</v>
      </c>
      <c r="G52" s="21"/>
      <c r="H52" s="22"/>
    </row>
    <row r="53" spans="1:8">
      <c r="A53" s="145">
        <v>43</v>
      </c>
      <c r="B53" s="139" t="s">
        <v>540</v>
      </c>
      <c r="C53" s="224" t="s">
        <v>592</v>
      </c>
      <c r="D53" s="217" t="s">
        <v>577</v>
      </c>
      <c r="E53" s="225" t="s">
        <v>17</v>
      </c>
      <c r="F53" s="223">
        <v>1</v>
      </c>
      <c r="G53" s="21"/>
      <c r="H53" s="22"/>
    </row>
    <row r="54" spans="1:8" s="17" customFormat="1">
      <c r="A54" s="145">
        <v>44</v>
      </c>
      <c r="B54" s="139" t="s">
        <v>540</v>
      </c>
      <c r="C54" s="224" t="s">
        <v>593</v>
      </c>
      <c r="D54" s="217" t="s">
        <v>577</v>
      </c>
      <c r="E54" s="223" t="s">
        <v>176</v>
      </c>
      <c r="F54" s="223">
        <v>5</v>
      </c>
      <c r="G54" s="21"/>
      <c r="H54" s="22"/>
    </row>
    <row r="55" spans="1:8">
      <c r="A55" s="145">
        <v>45</v>
      </c>
      <c r="B55" s="139" t="s">
        <v>540</v>
      </c>
      <c r="C55" s="224" t="s">
        <v>594</v>
      </c>
      <c r="D55" s="217" t="s">
        <v>577</v>
      </c>
      <c r="E55" s="223" t="s">
        <v>176</v>
      </c>
      <c r="F55" s="223">
        <v>1</v>
      </c>
      <c r="G55" s="21"/>
      <c r="H55" s="22"/>
    </row>
    <row r="56" spans="1:8">
      <c r="A56" s="145">
        <v>46</v>
      </c>
      <c r="B56" s="139" t="s">
        <v>58</v>
      </c>
      <c r="C56" s="226" t="s">
        <v>60</v>
      </c>
      <c r="D56" s="227"/>
      <c r="E56" s="223" t="s">
        <v>176</v>
      </c>
      <c r="F56" s="228">
        <v>1</v>
      </c>
      <c r="G56" s="21"/>
      <c r="H56" s="22"/>
    </row>
    <row r="57" spans="1:8" ht="15">
      <c r="A57" s="13"/>
      <c r="B57" s="13"/>
      <c r="C57" s="18"/>
      <c r="D57" s="18"/>
      <c r="E57" s="19"/>
      <c r="F57" s="18"/>
      <c r="G57" s="18" t="s">
        <v>6</v>
      </c>
      <c r="H57" s="20"/>
    </row>
    <row r="58" spans="1:8" s="25" customFormat="1" ht="12.75" customHeight="1">
      <c r="B58" s="26" t="str">
        <f>'1,1'!B34</f>
        <v>Piezīmes:</v>
      </c>
    </row>
    <row r="59" spans="1:8" s="25" customFormat="1" ht="45" customHeight="1">
      <c r="A59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9" s="430"/>
      <c r="C59" s="430"/>
      <c r="D59" s="430"/>
      <c r="E59" s="430"/>
      <c r="F59" s="430"/>
      <c r="G59" s="430"/>
      <c r="H59" s="430"/>
    </row>
    <row r="60" spans="1:8" s="25" customFormat="1" ht="12.75" customHeight="1">
      <c r="A60" s="430">
        <f>'1,1'!$A$36</f>
        <v>0</v>
      </c>
      <c r="B60" s="430"/>
      <c r="C60" s="430"/>
      <c r="D60" s="430"/>
      <c r="E60" s="430"/>
      <c r="F60" s="430"/>
      <c r="G60" s="430"/>
      <c r="H60" s="430"/>
    </row>
    <row r="61" spans="1:8" s="25" customFormat="1" ht="12.75" customHeight="1">
      <c r="B61" s="27"/>
    </row>
    <row r="62" spans="1:8">
      <c r="B62" s="5" t="str">
        <f>'1,1'!B38</f>
        <v>Sastādīja:</v>
      </c>
    </row>
    <row r="63" spans="1:8" ht="14.25" customHeight="1">
      <c r="C63" s="33" t="str">
        <f>'1,1'!C39</f>
        <v>Arnis Gailītis</v>
      </c>
      <c r="D63" s="33"/>
    </row>
    <row r="64" spans="1:8">
      <c r="C64" s="34" t="str">
        <f>'1,1'!C40</f>
        <v>Sertifikāta Nr.20-5643</v>
      </c>
      <c r="D64" s="34"/>
      <c r="E64" s="35"/>
    </row>
    <row r="67" spans="2:4">
      <c r="B67" s="41" t="str">
        <f>'1,1'!B43</f>
        <v>Pārbaudīja:</v>
      </c>
      <c r="C67" s="3"/>
      <c r="D67" s="3"/>
    </row>
    <row r="68" spans="2:4">
      <c r="B68" s="2"/>
      <c r="C68" s="33" t="str">
        <f>'1,1'!C44</f>
        <v>Andris Kokins</v>
      </c>
      <c r="D68" s="33"/>
    </row>
    <row r="69" spans="2:4">
      <c r="B69" s="1"/>
      <c r="C69" s="34" t="str">
        <f>'1,1'!C45</f>
        <v>Sertifikāta Nr.10-0024</v>
      </c>
      <c r="D69" s="34"/>
    </row>
  </sheetData>
  <mergeCells count="15">
    <mergeCell ref="A60:H60"/>
    <mergeCell ref="A59:H59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showZeros="0" view="pageBreakPreview" topLeftCell="A11" zoomScale="80" zoomScaleNormal="100" zoomScaleSheetLayoutView="80" workbookViewId="0">
      <selection activeCell="A30" sqref="A30:XFD176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2,7</v>
      </c>
      <c r="F1" s="36"/>
      <c r="G1" s="36"/>
      <c r="H1" s="36"/>
    </row>
    <row r="2" spans="1:8" s="9" customFormat="1" ht="15">
      <c r="A2" s="433" t="str">
        <f>C13</f>
        <v xml:space="preserve">Apsardzes un piekļuves sistēmas 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214">
        <v>0</v>
      </c>
      <c r="B13" s="229"/>
      <c r="C13" s="48" t="s">
        <v>727</v>
      </c>
      <c r="D13" s="48"/>
      <c r="E13" s="50"/>
      <c r="F13" s="230"/>
      <c r="G13" s="23"/>
      <c r="H13" s="24"/>
    </row>
    <row r="14" spans="1:8" ht="25.5">
      <c r="A14" s="138"/>
      <c r="B14" s="139" t="s">
        <v>540</v>
      </c>
      <c r="C14" s="215" t="s">
        <v>595</v>
      </c>
      <c r="D14" s="215"/>
      <c r="E14" s="141"/>
      <c r="F14" s="141"/>
      <c r="G14" s="21"/>
      <c r="H14" s="22"/>
    </row>
    <row r="15" spans="1:8">
      <c r="A15" s="138"/>
      <c r="B15" s="231" t="s">
        <v>540</v>
      </c>
      <c r="C15" s="232" t="s">
        <v>596</v>
      </c>
      <c r="D15" s="232"/>
      <c r="E15" s="232"/>
      <c r="F15" s="232"/>
      <c r="G15" s="21"/>
      <c r="H15" s="22"/>
    </row>
    <row r="16" spans="1:8">
      <c r="A16" s="233">
        <v>3</v>
      </c>
      <c r="B16" s="231" t="s">
        <v>540</v>
      </c>
      <c r="C16" s="234" t="s">
        <v>597</v>
      </c>
      <c r="D16" s="235" t="s">
        <v>598</v>
      </c>
      <c r="E16" s="165" t="s">
        <v>176</v>
      </c>
      <c r="F16" s="165">
        <v>3</v>
      </c>
      <c r="G16" s="21"/>
      <c r="H16" s="22"/>
    </row>
    <row r="17" spans="1:8">
      <c r="A17" s="233">
        <v>4</v>
      </c>
      <c r="B17" s="231" t="s">
        <v>540</v>
      </c>
      <c r="C17" s="234" t="s">
        <v>599</v>
      </c>
      <c r="D17" s="235" t="s">
        <v>600</v>
      </c>
      <c r="E17" s="165" t="s">
        <v>17</v>
      </c>
      <c r="F17" s="165">
        <v>3</v>
      </c>
      <c r="G17" s="21"/>
      <c r="H17" s="22"/>
    </row>
    <row r="18" spans="1:8">
      <c r="A18" s="233">
        <v>5</v>
      </c>
      <c r="B18" s="231" t="s">
        <v>540</v>
      </c>
      <c r="C18" s="234" t="s">
        <v>601</v>
      </c>
      <c r="D18" s="235" t="s">
        <v>602</v>
      </c>
      <c r="E18" s="165" t="s">
        <v>176</v>
      </c>
      <c r="F18" s="165">
        <v>3</v>
      </c>
      <c r="G18" s="21"/>
      <c r="H18" s="22"/>
    </row>
    <row r="19" spans="1:8">
      <c r="A19" s="233">
        <v>6</v>
      </c>
      <c r="B19" s="231" t="s">
        <v>540</v>
      </c>
      <c r="C19" s="234" t="s">
        <v>603</v>
      </c>
      <c r="D19" s="235" t="s">
        <v>604</v>
      </c>
      <c r="E19" s="165" t="s">
        <v>17</v>
      </c>
      <c r="F19" s="165">
        <v>1</v>
      </c>
      <c r="G19" s="21"/>
      <c r="H19" s="22"/>
    </row>
    <row r="20" spans="1:8">
      <c r="A20" s="233">
        <v>7</v>
      </c>
      <c r="B20" s="231" t="s">
        <v>540</v>
      </c>
      <c r="C20" s="234" t="s">
        <v>605</v>
      </c>
      <c r="D20" s="235" t="s">
        <v>606</v>
      </c>
      <c r="E20" s="165" t="s">
        <v>17</v>
      </c>
      <c r="F20" s="165">
        <v>6</v>
      </c>
      <c r="G20" s="21"/>
      <c r="H20" s="22"/>
    </row>
    <row r="21" spans="1:8">
      <c r="A21" s="233">
        <v>8</v>
      </c>
      <c r="B21" s="231" t="s">
        <v>540</v>
      </c>
      <c r="C21" s="234" t="s">
        <v>607</v>
      </c>
      <c r="D21" s="235" t="s">
        <v>608</v>
      </c>
      <c r="E21" s="165" t="s">
        <v>17</v>
      </c>
      <c r="F21" s="165">
        <v>24</v>
      </c>
      <c r="G21" s="21"/>
      <c r="H21" s="22"/>
    </row>
    <row r="22" spans="1:8">
      <c r="A22" s="233">
        <v>9</v>
      </c>
      <c r="B22" s="231" t="s">
        <v>540</v>
      </c>
      <c r="C22" s="234" t="s">
        <v>609</v>
      </c>
      <c r="D22" s="235" t="s">
        <v>610</v>
      </c>
      <c r="E22" s="165" t="s">
        <v>17</v>
      </c>
      <c r="F22" s="165">
        <v>1</v>
      </c>
      <c r="G22" s="21"/>
      <c r="H22" s="22"/>
    </row>
    <row r="23" spans="1:8">
      <c r="A23" s="233">
        <v>10</v>
      </c>
      <c r="B23" s="231" t="s">
        <v>540</v>
      </c>
      <c r="C23" s="236" t="s">
        <v>611</v>
      </c>
      <c r="D23" s="237" t="s">
        <v>612</v>
      </c>
      <c r="E23" s="165" t="s">
        <v>30</v>
      </c>
      <c r="F23" s="165">
        <v>800</v>
      </c>
      <c r="G23" s="21"/>
      <c r="H23" s="22"/>
    </row>
    <row r="24" spans="1:8">
      <c r="A24" s="233">
        <v>11</v>
      </c>
      <c r="B24" s="231" t="s">
        <v>540</v>
      </c>
      <c r="C24" s="236" t="s">
        <v>613</v>
      </c>
      <c r="D24" s="237" t="s">
        <v>612</v>
      </c>
      <c r="E24" s="165" t="s">
        <v>30</v>
      </c>
      <c r="F24" s="165">
        <v>230</v>
      </c>
      <c r="G24" s="21"/>
      <c r="H24" s="22"/>
    </row>
    <row r="25" spans="1:8">
      <c r="A25" s="233">
        <v>12</v>
      </c>
      <c r="B25" s="231" t="s">
        <v>540</v>
      </c>
      <c r="C25" s="234" t="s">
        <v>614</v>
      </c>
      <c r="D25" s="235" t="s">
        <v>615</v>
      </c>
      <c r="E25" s="165" t="s">
        <v>30</v>
      </c>
      <c r="F25" s="165">
        <v>230</v>
      </c>
      <c r="G25" s="21"/>
      <c r="H25" s="22"/>
    </row>
    <row r="26" spans="1:8">
      <c r="A26" s="233">
        <v>13</v>
      </c>
      <c r="B26" s="231" t="s">
        <v>540</v>
      </c>
      <c r="C26" s="238" t="s">
        <v>583</v>
      </c>
      <c r="D26" s="235" t="s">
        <v>577</v>
      </c>
      <c r="E26" s="165" t="s">
        <v>30</v>
      </c>
      <c r="F26" s="165">
        <v>250</v>
      </c>
      <c r="G26" s="21"/>
      <c r="H26" s="22"/>
    </row>
    <row r="27" spans="1:8" ht="38.25">
      <c r="A27" s="233">
        <v>14</v>
      </c>
      <c r="B27" s="231" t="s">
        <v>540</v>
      </c>
      <c r="C27" s="238" t="s">
        <v>616</v>
      </c>
      <c r="D27" s="239" t="s">
        <v>617</v>
      </c>
      <c r="E27" s="165" t="s">
        <v>176</v>
      </c>
      <c r="F27" s="52">
        <v>1</v>
      </c>
      <c r="G27" s="21"/>
      <c r="H27" s="22"/>
    </row>
    <row r="28" spans="1:8">
      <c r="A28" s="233">
        <v>15</v>
      </c>
      <c r="B28" s="231" t="s">
        <v>540</v>
      </c>
      <c r="C28" s="234" t="s">
        <v>618</v>
      </c>
      <c r="D28" s="235" t="s">
        <v>577</v>
      </c>
      <c r="E28" s="165" t="s">
        <v>176</v>
      </c>
      <c r="F28" s="165">
        <v>1</v>
      </c>
      <c r="G28" s="21"/>
      <c r="H28" s="22"/>
    </row>
    <row r="29" spans="1:8">
      <c r="A29" s="233">
        <v>16</v>
      </c>
      <c r="B29" s="162" t="s">
        <v>58</v>
      </c>
      <c r="C29" s="163" t="s">
        <v>60</v>
      </c>
      <c r="D29" s="164"/>
      <c r="E29" s="165" t="s">
        <v>176</v>
      </c>
      <c r="F29" s="166">
        <v>1</v>
      </c>
      <c r="G29" s="21"/>
      <c r="H29" s="22"/>
    </row>
    <row r="30" spans="1:8" s="17" customFormat="1">
      <c r="A30" s="28"/>
      <c r="B30" s="29"/>
      <c r="C30" s="30"/>
      <c r="D30" s="30"/>
      <c r="E30" s="31"/>
      <c r="F30" s="12"/>
      <c r="G30" s="12"/>
      <c r="H30" s="32"/>
    </row>
    <row r="31" spans="1:8" ht="15">
      <c r="A31" s="13"/>
      <c r="B31" s="13"/>
      <c r="C31" s="18"/>
      <c r="D31" s="18"/>
      <c r="E31" s="19"/>
      <c r="F31" s="18"/>
      <c r="G31" s="18" t="s">
        <v>6</v>
      </c>
      <c r="H31" s="20"/>
    </row>
    <row r="33" spans="1:8" s="25" customFormat="1" ht="12.75" customHeight="1">
      <c r="B33" s="26" t="str">
        <f>'1,1'!B34</f>
        <v>Piezīmes:</v>
      </c>
    </row>
    <row r="34" spans="1:8" s="25" customFormat="1" ht="45" customHeight="1">
      <c r="A34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4" s="430"/>
      <c r="C34" s="430"/>
      <c r="D34" s="430"/>
      <c r="E34" s="430"/>
      <c r="F34" s="430"/>
      <c r="G34" s="430"/>
      <c r="H34" s="430"/>
    </row>
    <row r="35" spans="1:8" s="25" customFormat="1" ht="12.75" customHeight="1">
      <c r="A35" s="430">
        <f>'1,1'!$A$36</f>
        <v>0</v>
      </c>
      <c r="B35" s="430"/>
      <c r="C35" s="430"/>
      <c r="D35" s="430"/>
      <c r="E35" s="430"/>
      <c r="F35" s="430"/>
      <c r="G35" s="430"/>
      <c r="H35" s="430"/>
    </row>
    <row r="36" spans="1:8" s="25" customFormat="1" ht="12.75" customHeight="1">
      <c r="B36" s="27"/>
    </row>
    <row r="37" spans="1:8">
      <c r="B37" s="5" t="str">
        <f>'1,1'!B38</f>
        <v>Sastādīja:</v>
      </c>
    </row>
    <row r="38" spans="1:8" ht="14.25" customHeight="1">
      <c r="C38" s="33" t="str">
        <f>'1,1'!C39</f>
        <v>Arnis Gailītis</v>
      </c>
      <c r="D38" s="33"/>
    </row>
    <row r="39" spans="1:8">
      <c r="C39" s="34" t="str">
        <f>'1,1'!C40</f>
        <v>Sertifikāta Nr.20-5643</v>
      </c>
      <c r="D39" s="34"/>
      <c r="E39" s="35"/>
    </row>
    <row r="42" spans="1:8">
      <c r="B42" s="41" t="str">
        <f>'1,1'!B43</f>
        <v>Pārbaudīja:</v>
      </c>
      <c r="C42" s="3"/>
      <c r="D42" s="3"/>
    </row>
    <row r="43" spans="1:8">
      <c r="B43" s="2"/>
      <c r="C43" s="33" t="str">
        <f>'1,1'!C44</f>
        <v>Andris Kokins</v>
      </c>
      <c r="D43" s="33"/>
    </row>
    <row r="44" spans="1:8">
      <c r="B44" s="1"/>
      <c r="C44" s="34" t="str">
        <f>'1,1'!C45</f>
        <v>Sertifikāta Nr.10-0024</v>
      </c>
      <c r="D44" s="34"/>
    </row>
  </sheetData>
  <mergeCells count="15">
    <mergeCell ref="A35:H35"/>
    <mergeCell ref="A34:H34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7"/>
  <sheetViews>
    <sheetView showZeros="0" view="pageBreakPreview" topLeftCell="A38" zoomScale="80" zoomScaleNormal="100" zoomScaleSheetLayoutView="80" workbookViewId="0">
      <selection activeCell="A53" sqref="A53:XFD176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2,8</v>
      </c>
      <c r="F1" s="36"/>
      <c r="G1" s="36"/>
      <c r="H1" s="36"/>
    </row>
    <row r="2" spans="1:8" s="9" customFormat="1" ht="15">
      <c r="A2" s="433" t="str">
        <f>C13</f>
        <v>Automātiskās ugunsgrēka atklāšanas un trauksmes iekārtas sistēma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47.25">
      <c r="A13" s="214"/>
      <c r="B13" s="66"/>
      <c r="C13" s="48" t="s">
        <v>728</v>
      </c>
      <c r="D13" s="48"/>
      <c r="E13" s="49"/>
      <c r="F13" s="50"/>
      <c r="G13" s="23"/>
      <c r="H13" s="24"/>
    </row>
    <row r="14" spans="1:8" ht="38.25">
      <c r="A14" s="138"/>
      <c r="B14" s="139"/>
      <c r="C14" s="240" t="s">
        <v>619</v>
      </c>
      <c r="D14" s="240"/>
      <c r="E14" s="141"/>
      <c r="F14" s="141"/>
      <c r="G14" s="21"/>
      <c r="H14" s="22"/>
    </row>
    <row r="15" spans="1:8">
      <c r="A15" s="138"/>
      <c r="B15" s="139"/>
      <c r="C15" s="241" t="s">
        <v>620</v>
      </c>
      <c r="D15" s="241"/>
      <c r="E15" s="241"/>
      <c r="F15" s="241"/>
      <c r="G15" s="21"/>
      <c r="H15" s="22"/>
    </row>
    <row r="16" spans="1:8" ht="25.5">
      <c r="A16" s="233">
        <v>1</v>
      </c>
      <c r="B16" s="139" t="s">
        <v>540</v>
      </c>
      <c r="C16" s="242" t="s">
        <v>621</v>
      </c>
      <c r="D16" s="243" t="s">
        <v>622</v>
      </c>
      <c r="E16" s="244" t="s">
        <v>176</v>
      </c>
      <c r="F16" s="74">
        <v>1</v>
      </c>
      <c r="G16" s="21"/>
      <c r="H16" s="22"/>
    </row>
    <row r="17" spans="1:8" ht="25.5">
      <c r="A17" s="233">
        <v>2</v>
      </c>
      <c r="B17" s="139" t="s">
        <v>540</v>
      </c>
      <c r="C17" s="242" t="s">
        <v>623</v>
      </c>
      <c r="D17" s="243" t="s">
        <v>624</v>
      </c>
      <c r="E17" s="244" t="s">
        <v>176</v>
      </c>
      <c r="F17" s="74">
        <v>1</v>
      </c>
      <c r="G17" s="21"/>
      <c r="H17" s="22"/>
    </row>
    <row r="18" spans="1:8" ht="25.5">
      <c r="A18" s="233">
        <v>3</v>
      </c>
      <c r="B18" s="139" t="s">
        <v>540</v>
      </c>
      <c r="C18" s="242" t="s">
        <v>625</v>
      </c>
      <c r="D18" s="243" t="s">
        <v>626</v>
      </c>
      <c r="E18" s="244" t="s">
        <v>17</v>
      </c>
      <c r="F18" s="74">
        <v>1</v>
      </c>
      <c r="G18" s="21"/>
      <c r="H18" s="22"/>
    </row>
    <row r="19" spans="1:8" ht="25.5">
      <c r="A19" s="233">
        <v>4</v>
      </c>
      <c r="B19" s="139" t="s">
        <v>540</v>
      </c>
      <c r="C19" s="242" t="s">
        <v>627</v>
      </c>
      <c r="D19" s="243" t="s">
        <v>628</v>
      </c>
      <c r="E19" s="244" t="s">
        <v>17</v>
      </c>
      <c r="F19" s="74">
        <v>4</v>
      </c>
      <c r="G19" s="21"/>
      <c r="H19" s="22"/>
    </row>
    <row r="20" spans="1:8">
      <c r="A20" s="233">
        <v>5</v>
      </c>
      <c r="B20" s="139" t="s">
        <v>540</v>
      </c>
      <c r="C20" s="220" t="s">
        <v>629</v>
      </c>
      <c r="D20" s="245" t="s">
        <v>630</v>
      </c>
      <c r="E20" s="246" t="s">
        <v>17</v>
      </c>
      <c r="F20" s="74">
        <v>1</v>
      </c>
      <c r="G20" s="21"/>
      <c r="H20" s="22"/>
    </row>
    <row r="21" spans="1:8">
      <c r="A21" s="138"/>
      <c r="B21" s="139"/>
      <c r="C21" s="247" t="s">
        <v>631</v>
      </c>
      <c r="D21" s="247"/>
      <c r="E21" s="247"/>
      <c r="F21" s="248"/>
      <c r="G21" s="21"/>
      <c r="H21" s="22"/>
    </row>
    <row r="22" spans="1:8">
      <c r="A22" s="233">
        <v>1</v>
      </c>
      <c r="B22" s="139" t="s">
        <v>540</v>
      </c>
      <c r="C22" s="242" t="s">
        <v>632</v>
      </c>
      <c r="D22" s="243" t="s">
        <v>633</v>
      </c>
      <c r="E22" s="244" t="s">
        <v>17</v>
      </c>
      <c r="F22" s="249">
        <v>159</v>
      </c>
      <c r="G22" s="21"/>
      <c r="H22" s="22"/>
    </row>
    <row r="23" spans="1:8">
      <c r="A23" s="233">
        <v>2</v>
      </c>
      <c r="B23" s="139" t="s">
        <v>540</v>
      </c>
      <c r="C23" s="242" t="s">
        <v>634</v>
      </c>
      <c r="D23" s="243" t="s">
        <v>635</v>
      </c>
      <c r="E23" s="244" t="s">
        <v>17</v>
      </c>
      <c r="F23" s="249">
        <v>3</v>
      </c>
      <c r="G23" s="21"/>
      <c r="H23" s="22"/>
    </row>
    <row r="24" spans="1:8">
      <c r="A24" s="233">
        <v>3</v>
      </c>
      <c r="B24" s="139" t="s">
        <v>540</v>
      </c>
      <c r="C24" s="242" t="s">
        <v>636</v>
      </c>
      <c r="D24" s="243" t="s">
        <v>637</v>
      </c>
      <c r="E24" s="244" t="s">
        <v>17</v>
      </c>
      <c r="F24" s="249">
        <v>129</v>
      </c>
      <c r="G24" s="21"/>
      <c r="H24" s="22"/>
    </row>
    <row r="25" spans="1:8">
      <c r="A25" s="233">
        <v>4</v>
      </c>
      <c r="B25" s="139" t="s">
        <v>540</v>
      </c>
      <c r="C25" s="242" t="s">
        <v>638</v>
      </c>
      <c r="D25" s="243" t="s">
        <v>639</v>
      </c>
      <c r="E25" s="244" t="s">
        <v>17</v>
      </c>
      <c r="F25" s="249">
        <v>33</v>
      </c>
      <c r="G25" s="21"/>
      <c r="H25" s="22"/>
    </row>
    <row r="26" spans="1:8">
      <c r="A26" s="233">
        <v>5</v>
      </c>
      <c r="B26" s="139" t="s">
        <v>540</v>
      </c>
      <c r="C26" s="242" t="s">
        <v>640</v>
      </c>
      <c r="D26" s="243" t="s">
        <v>641</v>
      </c>
      <c r="E26" s="244" t="s">
        <v>176</v>
      </c>
      <c r="F26" s="249">
        <v>13</v>
      </c>
      <c r="G26" s="21"/>
      <c r="H26" s="22"/>
    </row>
    <row r="27" spans="1:8">
      <c r="A27" s="233">
        <v>6</v>
      </c>
      <c r="B27" s="139" t="s">
        <v>540</v>
      </c>
      <c r="C27" s="242" t="s">
        <v>642</v>
      </c>
      <c r="D27" s="243" t="s">
        <v>643</v>
      </c>
      <c r="E27" s="244" t="s">
        <v>17</v>
      </c>
      <c r="F27" s="249">
        <v>13</v>
      </c>
      <c r="G27" s="21"/>
      <c r="H27" s="22"/>
    </row>
    <row r="28" spans="1:8" ht="25.5">
      <c r="A28" s="233">
        <v>7</v>
      </c>
      <c r="B28" s="139" t="s">
        <v>540</v>
      </c>
      <c r="C28" s="242" t="s">
        <v>644</v>
      </c>
      <c r="D28" s="243" t="s">
        <v>645</v>
      </c>
      <c r="E28" s="244" t="s">
        <v>176</v>
      </c>
      <c r="F28" s="249">
        <v>14</v>
      </c>
      <c r="G28" s="21"/>
      <c r="H28" s="22"/>
    </row>
    <row r="29" spans="1:8">
      <c r="A29" s="233">
        <v>8</v>
      </c>
      <c r="B29" s="139"/>
      <c r="C29" s="242" t="s">
        <v>646</v>
      </c>
      <c r="D29" s="243"/>
      <c r="E29" s="244" t="s">
        <v>17</v>
      </c>
      <c r="F29" s="249">
        <v>14</v>
      </c>
      <c r="G29" s="21"/>
      <c r="H29" s="22"/>
    </row>
    <row r="30" spans="1:8">
      <c r="A30" s="233">
        <v>9</v>
      </c>
      <c r="B30" s="139" t="s">
        <v>540</v>
      </c>
      <c r="C30" s="242" t="s">
        <v>647</v>
      </c>
      <c r="D30" s="243" t="s">
        <v>648</v>
      </c>
      <c r="E30" s="244"/>
      <c r="F30" s="249">
        <v>24</v>
      </c>
      <c r="G30" s="21"/>
      <c r="H30" s="22"/>
    </row>
    <row r="31" spans="1:8" ht="25.5">
      <c r="A31" s="233">
        <v>10</v>
      </c>
      <c r="B31" s="139" t="s">
        <v>540</v>
      </c>
      <c r="C31" s="250" t="s">
        <v>649</v>
      </c>
      <c r="D31" s="243" t="s">
        <v>650</v>
      </c>
      <c r="E31" s="244" t="s">
        <v>17</v>
      </c>
      <c r="F31" s="249">
        <v>2</v>
      </c>
      <c r="G31" s="21"/>
      <c r="H31" s="22"/>
    </row>
    <row r="32" spans="1:8">
      <c r="A32" s="233">
        <v>13</v>
      </c>
      <c r="B32" s="139" t="s">
        <v>540</v>
      </c>
      <c r="C32" s="164" t="s">
        <v>651</v>
      </c>
      <c r="D32" s="243"/>
      <c r="E32" s="244" t="s">
        <v>17</v>
      </c>
      <c r="F32" s="166">
        <v>67</v>
      </c>
      <c r="G32" s="21"/>
      <c r="H32" s="22"/>
    </row>
    <row r="33" spans="1:8">
      <c r="A33" s="233"/>
      <c r="B33" s="139"/>
      <c r="C33" s="250"/>
      <c r="D33" s="243"/>
      <c r="E33" s="244"/>
      <c r="F33" s="249"/>
      <c r="G33" s="21"/>
      <c r="H33" s="22"/>
    </row>
    <row r="34" spans="1:8">
      <c r="A34" s="233"/>
      <c r="B34" s="139"/>
      <c r="C34" s="247" t="s">
        <v>652</v>
      </c>
      <c r="D34" s="247"/>
      <c r="E34" s="247"/>
      <c r="F34" s="248"/>
      <c r="G34" s="21"/>
      <c r="H34" s="22"/>
    </row>
    <row r="35" spans="1:8" ht="38.25">
      <c r="A35" s="233">
        <v>1</v>
      </c>
      <c r="B35" s="139" t="s">
        <v>540</v>
      </c>
      <c r="C35" s="242" t="s">
        <v>653</v>
      </c>
      <c r="D35" s="243" t="s">
        <v>654</v>
      </c>
      <c r="E35" s="244" t="s">
        <v>30</v>
      </c>
      <c r="F35" s="166">
        <v>200</v>
      </c>
      <c r="G35" s="21"/>
      <c r="H35" s="22"/>
    </row>
    <row r="36" spans="1:8" ht="38.25">
      <c r="A36" s="233">
        <v>2</v>
      </c>
      <c r="B36" s="139" t="s">
        <v>540</v>
      </c>
      <c r="C36" s="242" t="s">
        <v>655</v>
      </c>
      <c r="D36" s="243" t="s">
        <v>656</v>
      </c>
      <c r="E36" s="244" t="s">
        <v>30</v>
      </c>
      <c r="F36" s="166">
        <v>1200</v>
      </c>
      <c r="G36" s="21"/>
      <c r="H36" s="22"/>
    </row>
    <row r="37" spans="1:8" ht="51">
      <c r="A37" s="233">
        <v>3</v>
      </c>
      <c r="B37" s="139" t="s">
        <v>540</v>
      </c>
      <c r="C37" s="242" t="s">
        <v>657</v>
      </c>
      <c r="D37" s="243" t="s">
        <v>658</v>
      </c>
      <c r="E37" s="244" t="s">
        <v>30</v>
      </c>
      <c r="F37" s="166">
        <v>100</v>
      </c>
      <c r="G37" s="21"/>
      <c r="H37" s="22"/>
    </row>
    <row r="38" spans="1:8">
      <c r="A38" s="233">
        <v>4</v>
      </c>
      <c r="B38" s="139"/>
      <c r="C38" s="220" t="s">
        <v>659</v>
      </c>
      <c r="D38" s="245" t="s">
        <v>660</v>
      </c>
      <c r="E38" s="246" t="s">
        <v>30</v>
      </c>
      <c r="F38" s="166">
        <v>5</v>
      </c>
      <c r="G38" s="21"/>
      <c r="H38" s="22"/>
    </row>
    <row r="39" spans="1:8">
      <c r="A39" s="233">
        <v>5</v>
      </c>
      <c r="B39" s="139" t="s">
        <v>540</v>
      </c>
      <c r="C39" s="242" t="s">
        <v>661</v>
      </c>
      <c r="D39" s="251"/>
      <c r="E39" s="252" t="s">
        <v>30</v>
      </c>
      <c r="F39" s="166">
        <v>700</v>
      </c>
      <c r="G39" s="21"/>
      <c r="H39" s="22"/>
    </row>
    <row r="40" spans="1:8">
      <c r="A40" s="233">
        <v>6</v>
      </c>
      <c r="B40" s="139" t="s">
        <v>540</v>
      </c>
      <c r="C40" s="242" t="s">
        <v>618</v>
      </c>
      <c r="D40" s="251"/>
      <c r="E40" s="252" t="s">
        <v>176</v>
      </c>
      <c r="F40" s="166">
        <v>1</v>
      </c>
      <c r="G40" s="21"/>
      <c r="H40" s="22"/>
    </row>
    <row r="41" spans="1:8">
      <c r="A41" s="233">
        <v>7</v>
      </c>
      <c r="B41" s="139" t="s">
        <v>540</v>
      </c>
      <c r="C41" s="242" t="s">
        <v>662</v>
      </c>
      <c r="D41" s="251"/>
      <c r="E41" s="252" t="s">
        <v>663</v>
      </c>
      <c r="F41" s="166">
        <v>5</v>
      </c>
      <c r="G41" s="21"/>
      <c r="H41" s="22"/>
    </row>
    <row r="42" spans="1:8" ht="42.75">
      <c r="A42" s="233">
        <v>8</v>
      </c>
      <c r="B42" s="139" t="s">
        <v>540</v>
      </c>
      <c r="C42" s="242" t="s">
        <v>616</v>
      </c>
      <c r="D42" s="253" t="s">
        <v>617</v>
      </c>
      <c r="E42" s="252" t="s">
        <v>176</v>
      </c>
      <c r="F42" s="166">
        <v>1</v>
      </c>
      <c r="G42" s="21"/>
      <c r="H42" s="22"/>
    </row>
    <row r="43" spans="1:8">
      <c r="A43" s="138"/>
      <c r="B43" s="139"/>
      <c r="C43" s="241"/>
      <c r="D43" s="241"/>
      <c r="E43" s="241"/>
      <c r="F43" s="254"/>
      <c r="G43" s="21"/>
      <c r="H43" s="22"/>
    </row>
    <row r="44" spans="1:8">
      <c r="A44" s="138"/>
      <c r="B44" s="139"/>
      <c r="C44" s="255" t="s">
        <v>664</v>
      </c>
      <c r="D44" s="241"/>
      <c r="E44" s="241"/>
      <c r="F44" s="254"/>
      <c r="G44" s="21"/>
      <c r="H44" s="22"/>
    </row>
    <row r="45" spans="1:8" ht="28.5">
      <c r="A45" s="233">
        <v>11</v>
      </c>
      <c r="B45" s="139" t="s">
        <v>540</v>
      </c>
      <c r="C45" s="250" t="s">
        <v>665</v>
      </c>
      <c r="D45" s="256" t="s">
        <v>666</v>
      </c>
      <c r="E45" s="257" t="s">
        <v>176</v>
      </c>
      <c r="F45" s="258">
        <v>8</v>
      </c>
      <c r="G45" s="21"/>
      <c r="H45" s="22"/>
    </row>
    <row r="46" spans="1:8" ht="28.5">
      <c r="A46" s="233">
        <v>15</v>
      </c>
      <c r="B46" s="139" t="s">
        <v>540</v>
      </c>
      <c r="C46" s="250" t="s">
        <v>667</v>
      </c>
      <c r="D46" s="256" t="s">
        <v>668</v>
      </c>
      <c r="E46" s="257" t="s">
        <v>17</v>
      </c>
      <c r="F46" s="258">
        <v>102</v>
      </c>
      <c r="G46" s="21"/>
      <c r="H46" s="22"/>
    </row>
    <row r="47" spans="1:8" ht="28.5">
      <c r="A47" s="233">
        <v>16</v>
      </c>
      <c r="B47" s="139" t="s">
        <v>540</v>
      </c>
      <c r="C47" s="250" t="s">
        <v>669</v>
      </c>
      <c r="D47" s="256" t="s">
        <v>670</v>
      </c>
      <c r="E47" s="257" t="s">
        <v>176</v>
      </c>
      <c r="F47" s="258">
        <v>102</v>
      </c>
      <c r="G47" s="21"/>
      <c r="H47" s="22"/>
    </row>
    <row r="48" spans="1:8" ht="28.5">
      <c r="A48" s="233">
        <v>17</v>
      </c>
      <c r="B48" s="139" t="s">
        <v>540</v>
      </c>
      <c r="C48" s="250" t="s">
        <v>671</v>
      </c>
      <c r="D48" s="256" t="s">
        <v>672</v>
      </c>
      <c r="E48" s="259" t="s">
        <v>673</v>
      </c>
      <c r="F48" s="258">
        <v>1500</v>
      </c>
      <c r="G48" s="21"/>
      <c r="H48" s="22"/>
    </row>
    <row r="49" spans="1:8">
      <c r="A49" s="233">
        <v>20</v>
      </c>
      <c r="B49" s="139" t="s">
        <v>540</v>
      </c>
      <c r="C49" s="242" t="s">
        <v>583</v>
      </c>
      <c r="D49" s="256"/>
      <c r="E49" s="259" t="s">
        <v>673</v>
      </c>
      <c r="F49" s="258">
        <v>1600</v>
      </c>
      <c r="G49" s="21"/>
      <c r="H49" s="22"/>
    </row>
    <row r="50" spans="1:8" ht="42.75">
      <c r="A50" s="233">
        <v>21</v>
      </c>
      <c r="B50" s="139" t="s">
        <v>540</v>
      </c>
      <c r="C50" s="242" t="s">
        <v>616</v>
      </c>
      <c r="D50" s="256" t="s">
        <v>617</v>
      </c>
      <c r="E50" s="257" t="s">
        <v>176</v>
      </c>
      <c r="F50" s="258">
        <v>1</v>
      </c>
      <c r="G50" s="21"/>
      <c r="H50" s="22"/>
    </row>
    <row r="51" spans="1:8">
      <c r="A51" s="233">
        <v>22</v>
      </c>
      <c r="B51" s="139" t="s">
        <v>540</v>
      </c>
      <c r="C51" s="250" t="s">
        <v>618</v>
      </c>
      <c r="D51" s="256"/>
      <c r="E51" s="257" t="s">
        <v>176</v>
      </c>
      <c r="F51" s="258">
        <v>1</v>
      </c>
      <c r="G51" s="21"/>
      <c r="H51" s="22"/>
    </row>
    <row r="52" spans="1:8">
      <c r="A52" s="233">
        <v>23</v>
      </c>
      <c r="B52" s="162" t="s">
        <v>58</v>
      </c>
      <c r="C52" s="163" t="s">
        <v>60</v>
      </c>
      <c r="D52" s="164"/>
      <c r="E52" s="165" t="s">
        <v>176</v>
      </c>
      <c r="F52" s="166">
        <v>1</v>
      </c>
      <c r="G52" s="21"/>
      <c r="H52" s="22"/>
    </row>
    <row r="53" spans="1:8" s="17" customFormat="1">
      <c r="A53" s="28"/>
      <c r="B53" s="29"/>
      <c r="C53" s="30"/>
      <c r="D53" s="30"/>
      <c r="E53" s="31"/>
      <c r="F53" s="12"/>
      <c r="G53" s="12"/>
      <c r="H53" s="32"/>
    </row>
    <row r="54" spans="1:8" ht="15">
      <c r="A54" s="13"/>
      <c r="B54" s="13"/>
      <c r="C54" s="18"/>
      <c r="D54" s="18"/>
      <c r="E54" s="19"/>
      <c r="F54" s="18"/>
      <c r="G54" s="18" t="s">
        <v>6</v>
      </c>
      <c r="H54" s="20"/>
    </row>
    <row r="56" spans="1:8" s="25" customFormat="1" ht="12.75" customHeight="1">
      <c r="B56" s="26" t="str">
        <f>'1,1'!B34</f>
        <v>Piezīmes:</v>
      </c>
    </row>
    <row r="57" spans="1:8" s="25" customFormat="1" ht="45" customHeight="1">
      <c r="A57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7" s="430"/>
      <c r="C57" s="430"/>
      <c r="D57" s="430"/>
      <c r="E57" s="430"/>
      <c r="F57" s="430"/>
      <c r="G57" s="430"/>
      <c r="H57" s="430"/>
    </row>
    <row r="58" spans="1:8" s="25" customFormat="1" ht="12.75" customHeight="1">
      <c r="A58" s="430">
        <f>'1,1'!$A$36</f>
        <v>0</v>
      </c>
      <c r="B58" s="430"/>
      <c r="C58" s="430"/>
      <c r="D58" s="430"/>
      <c r="E58" s="430"/>
      <c r="F58" s="430"/>
      <c r="G58" s="430"/>
      <c r="H58" s="430"/>
    </row>
    <row r="59" spans="1:8" s="25" customFormat="1" ht="12.75" customHeight="1">
      <c r="B59" s="27"/>
    </row>
    <row r="60" spans="1:8">
      <c r="B60" s="5" t="str">
        <f>'1,1'!B38</f>
        <v>Sastādīja:</v>
      </c>
    </row>
    <row r="61" spans="1:8" ht="14.25" customHeight="1">
      <c r="C61" s="33" t="str">
        <f>'1,1'!C39</f>
        <v>Arnis Gailītis</v>
      </c>
      <c r="D61" s="33"/>
    </row>
    <row r="62" spans="1:8">
      <c r="C62" s="34" t="str">
        <f>'1,1'!C40</f>
        <v>Sertifikāta Nr.20-5643</v>
      </c>
      <c r="D62" s="34"/>
      <c r="E62" s="35"/>
    </row>
    <row r="65" spans="2:4">
      <c r="B65" s="41" t="str">
        <f>'1,1'!B43</f>
        <v>Pārbaudīja:</v>
      </c>
      <c r="C65" s="3"/>
      <c r="D65" s="3"/>
    </row>
    <row r="66" spans="2:4">
      <c r="B66" s="2"/>
      <c r="C66" s="33" t="str">
        <f>'1,1'!C44</f>
        <v>Andris Kokins</v>
      </c>
      <c r="D66" s="33"/>
    </row>
    <row r="67" spans="2:4">
      <c r="B67" s="1"/>
      <c r="C67" s="34" t="str">
        <f>'1,1'!C45</f>
        <v>Sertifikāta Nr.10-0024</v>
      </c>
      <c r="D67" s="34"/>
    </row>
  </sheetData>
  <mergeCells count="15">
    <mergeCell ref="A58:H58"/>
    <mergeCell ref="A57:H57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8"/>
  <sheetViews>
    <sheetView showZeros="0" view="pageBreakPreview" topLeftCell="A5" zoomScale="80" zoomScaleNormal="100" zoomScaleSheetLayoutView="80" workbookViewId="0">
      <selection activeCell="A24" sqref="A24:XFD176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1,2</v>
      </c>
      <c r="E1" s="36"/>
      <c r="F1" s="36"/>
      <c r="G1" s="36"/>
    </row>
    <row r="2" spans="1:7" s="9" customFormat="1" ht="15">
      <c r="A2" s="433" t="str">
        <f>C13</f>
        <v>Demontāžas darbi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1352</v>
      </c>
      <c r="D13" s="304"/>
      <c r="E13" s="305"/>
      <c r="F13" s="23"/>
      <c r="G13" s="24"/>
    </row>
    <row r="14" spans="1:7">
      <c r="A14" s="306">
        <v>1</v>
      </c>
      <c r="B14" s="307" t="s">
        <v>1076</v>
      </c>
      <c r="C14" s="308" t="s">
        <v>1091</v>
      </c>
      <c r="D14" s="309" t="s">
        <v>1092</v>
      </c>
      <c r="E14" s="310">
        <v>10</v>
      </c>
      <c r="F14" s="21"/>
      <c r="G14" s="22"/>
    </row>
    <row r="15" spans="1:7">
      <c r="A15" s="306">
        <v>2</v>
      </c>
      <c r="B15" s="307" t="s">
        <v>1076</v>
      </c>
      <c r="C15" s="308" t="s">
        <v>1093</v>
      </c>
      <c r="D15" s="309" t="s">
        <v>1092</v>
      </c>
      <c r="E15" s="310">
        <v>230</v>
      </c>
      <c r="F15" s="21"/>
      <c r="G15" s="22"/>
    </row>
    <row r="16" spans="1:7" ht="25.5">
      <c r="A16" s="306">
        <v>3</v>
      </c>
      <c r="B16" s="307" t="s">
        <v>1076</v>
      </c>
      <c r="C16" s="308" t="s">
        <v>1094</v>
      </c>
      <c r="D16" s="309" t="s">
        <v>1092</v>
      </c>
      <c r="E16" s="310">
        <v>30</v>
      </c>
      <c r="F16" s="21"/>
      <c r="G16" s="22"/>
    </row>
    <row r="17" spans="1:7">
      <c r="A17" s="306">
        <v>4</v>
      </c>
      <c r="B17" s="307" t="s">
        <v>1076</v>
      </c>
      <c r="C17" s="308" t="s">
        <v>1095</v>
      </c>
      <c r="D17" s="309" t="s">
        <v>1092</v>
      </c>
      <c r="E17" s="310">
        <v>30</v>
      </c>
      <c r="F17" s="21"/>
      <c r="G17" s="22"/>
    </row>
    <row r="18" spans="1:7">
      <c r="A18" s="306">
        <v>5</v>
      </c>
      <c r="B18" s="307" t="s">
        <v>1076</v>
      </c>
      <c r="C18" s="308" t="s">
        <v>1096</v>
      </c>
      <c r="D18" s="309" t="s">
        <v>1092</v>
      </c>
      <c r="E18" s="310">
        <v>40</v>
      </c>
      <c r="F18" s="21"/>
      <c r="G18" s="22"/>
    </row>
    <row r="19" spans="1:7">
      <c r="A19" s="306">
        <v>6</v>
      </c>
      <c r="B19" s="307" t="s">
        <v>1076</v>
      </c>
      <c r="C19" s="308" t="s">
        <v>1097</v>
      </c>
      <c r="D19" s="309" t="s">
        <v>1092</v>
      </c>
      <c r="E19" s="310">
        <v>70</v>
      </c>
      <c r="F19" s="21"/>
      <c r="G19" s="22"/>
    </row>
    <row r="20" spans="1:7">
      <c r="A20" s="306">
        <v>7</v>
      </c>
      <c r="B20" s="307" t="s">
        <v>1076</v>
      </c>
      <c r="C20" s="308" t="s">
        <v>1098</v>
      </c>
      <c r="D20" s="309" t="s">
        <v>1099</v>
      </c>
      <c r="E20" s="310">
        <v>60</v>
      </c>
      <c r="F20" s="21"/>
      <c r="G20" s="22"/>
    </row>
    <row r="21" spans="1:7">
      <c r="A21" s="306">
        <v>8</v>
      </c>
      <c r="B21" s="307" t="s">
        <v>1076</v>
      </c>
      <c r="C21" s="308" t="s">
        <v>1100</v>
      </c>
      <c r="D21" s="309" t="s">
        <v>38</v>
      </c>
      <c r="E21" s="310">
        <f>E23/6</f>
        <v>92.666666666666671</v>
      </c>
      <c r="F21" s="21"/>
      <c r="G21" s="22"/>
    </row>
    <row r="22" spans="1:7">
      <c r="A22" s="306">
        <v>9</v>
      </c>
      <c r="B22" s="307" t="s">
        <v>1076</v>
      </c>
      <c r="C22" s="308" t="s">
        <v>1101</v>
      </c>
      <c r="D22" s="309" t="s">
        <v>1092</v>
      </c>
      <c r="E22" s="310">
        <f>410*1.6</f>
        <v>656</v>
      </c>
      <c r="F22" s="21"/>
      <c r="G22" s="22"/>
    </row>
    <row r="23" spans="1:7" ht="25.5">
      <c r="A23" s="306">
        <v>10</v>
      </c>
      <c r="B23" s="307" t="s">
        <v>1076</v>
      </c>
      <c r="C23" s="308" t="s">
        <v>1102</v>
      </c>
      <c r="D23" s="309" t="s">
        <v>1092</v>
      </c>
      <c r="E23" s="310">
        <v>556</v>
      </c>
      <c r="F23" s="21"/>
      <c r="G23" s="22"/>
    </row>
    <row r="24" spans="1:7" s="17" customFormat="1">
      <c r="A24" s="28"/>
      <c r="B24" s="29"/>
      <c r="C24" s="30"/>
      <c r="D24" s="31"/>
      <c r="E24" s="12"/>
      <c r="F24" s="12"/>
      <c r="G24" s="32"/>
    </row>
    <row r="25" spans="1:7" ht="15">
      <c r="A25" s="13"/>
      <c r="B25" s="13"/>
      <c r="C25" s="18"/>
      <c r="D25" s="19"/>
      <c r="E25" s="18"/>
      <c r="F25" s="18" t="s">
        <v>6</v>
      </c>
      <c r="G25" s="20"/>
    </row>
    <row r="27" spans="1:7" s="25" customFormat="1" ht="12.75" customHeight="1">
      <c r="B27" s="26" t="str">
        <f>'1,1'!B34</f>
        <v>Piezīmes:</v>
      </c>
    </row>
    <row r="28" spans="1:7" s="25" customFormat="1" ht="45" customHeight="1">
      <c r="A28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8" s="430"/>
      <c r="C28" s="430"/>
      <c r="D28" s="430"/>
      <c r="E28" s="430"/>
      <c r="F28" s="430"/>
      <c r="G28" s="430"/>
    </row>
    <row r="29" spans="1:7" s="25" customFormat="1" ht="12.75" customHeight="1">
      <c r="A29" s="430">
        <f>'1,1'!$A$36</f>
        <v>0</v>
      </c>
      <c r="B29" s="430"/>
      <c r="C29" s="430"/>
      <c r="D29" s="430"/>
      <c r="E29" s="430"/>
      <c r="F29" s="430"/>
      <c r="G29" s="430"/>
    </row>
    <row r="30" spans="1:7" s="25" customFormat="1" ht="12.75" customHeight="1">
      <c r="B30" s="27"/>
    </row>
    <row r="31" spans="1:7">
      <c r="B31" s="5" t="str">
        <f>'1,1'!B38</f>
        <v>Sastādīja:</v>
      </c>
    </row>
    <row r="32" spans="1:7" ht="14.25" customHeight="1">
      <c r="C32" s="33" t="str">
        <f>'1,1'!C39</f>
        <v>Arnis Gailītis</v>
      </c>
    </row>
    <row r="33" spans="2:4">
      <c r="C33" s="34" t="str">
        <f>'1,1'!C40</f>
        <v>Sertifikāta Nr.20-5643</v>
      </c>
      <c r="D33" s="35"/>
    </row>
    <row r="36" spans="2:4">
      <c r="B36" s="41" t="str">
        <f>'1,1'!B43</f>
        <v>Pārbaudīja:</v>
      </c>
      <c r="C36" s="3"/>
    </row>
    <row r="37" spans="2:4">
      <c r="B37" s="2"/>
      <c r="C37" s="33" t="str">
        <f>'1,1'!C44</f>
        <v>Andris Kokins</v>
      </c>
    </row>
    <row r="38" spans="2:4">
      <c r="B38" s="1"/>
      <c r="C38" s="34" t="str">
        <f>'1,1'!C45</f>
        <v>Sertifikāta Nr.10-0024</v>
      </c>
    </row>
  </sheetData>
  <mergeCells count="15">
    <mergeCell ref="A29:G29"/>
    <mergeCell ref="A28:G28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"/>
  <sheetViews>
    <sheetView showZeros="0" view="pageBreakPreview" topLeftCell="A31" zoomScale="80" zoomScaleNormal="100" zoomScaleSheetLayoutView="80" workbookViewId="0">
      <selection activeCell="L26" sqref="L26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2,9</v>
      </c>
      <c r="F1" s="36"/>
      <c r="G1" s="36"/>
      <c r="H1" s="36"/>
    </row>
    <row r="2" spans="1:8" s="9" customFormat="1" ht="15">
      <c r="A2" s="433" t="str">
        <f>C13</f>
        <v>Videonovērošanas sistēma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214"/>
      <c r="B13" s="66">
        <v>0</v>
      </c>
      <c r="C13" s="48" t="s">
        <v>729</v>
      </c>
      <c r="D13" s="48"/>
      <c r="E13" s="49"/>
      <c r="F13" s="50"/>
      <c r="G13" s="23"/>
      <c r="H13" s="24"/>
    </row>
    <row r="14" spans="1:8" ht="25.5">
      <c r="A14" s="233"/>
      <c r="B14" s="162" t="s">
        <v>540</v>
      </c>
      <c r="C14" s="215" t="s">
        <v>674</v>
      </c>
      <c r="D14" s="215"/>
      <c r="E14" s="141"/>
      <c r="F14" s="141"/>
      <c r="G14" s="21"/>
      <c r="H14" s="22"/>
    </row>
    <row r="15" spans="1:8" ht="57">
      <c r="A15" s="233">
        <v>5</v>
      </c>
      <c r="B15" s="162" t="s">
        <v>540</v>
      </c>
      <c r="C15" s="164" t="s">
        <v>554</v>
      </c>
      <c r="D15" s="164" t="s">
        <v>675</v>
      </c>
      <c r="E15" s="166" t="s">
        <v>17</v>
      </c>
      <c r="F15" s="260">
        <v>1</v>
      </c>
      <c r="G15" s="21"/>
      <c r="H15" s="22"/>
    </row>
    <row r="16" spans="1:8">
      <c r="A16" s="233">
        <v>6</v>
      </c>
      <c r="B16" s="162" t="s">
        <v>540</v>
      </c>
      <c r="C16" s="242" t="s">
        <v>570</v>
      </c>
      <c r="D16" s="250"/>
      <c r="E16" s="252" t="s">
        <v>17</v>
      </c>
      <c r="F16" s="260">
        <v>7</v>
      </c>
      <c r="G16" s="21"/>
      <c r="H16" s="22"/>
    </row>
    <row r="17" spans="1:8" ht="30">
      <c r="A17" s="233">
        <v>7</v>
      </c>
      <c r="B17" s="162" t="s">
        <v>540</v>
      </c>
      <c r="C17" s="261" t="s">
        <v>676</v>
      </c>
      <c r="D17" s="261" t="s">
        <v>575</v>
      </c>
      <c r="E17" s="262" t="s">
        <v>17</v>
      </c>
      <c r="F17" s="260">
        <v>1</v>
      </c>
      <c r="G17" s="21"/>
      <c r="H17" s="22"/>
    </row>
    <row r="18" spans="1:8">
      <c r="A18" s="233">
        <v>8</v>
      </c>
      <c r="B18" s="162" t="s">
        <v>540</v>
      </c>
      <c r="C18" s="263" t="s">
        <v>556</v>
      </c>
      <c r="D18" s="263" t="s">
        <v>577</v>
      </c>
      <c r="E18" s="264" t="s">
        <v>17</v>
      </c>
      <c r="F18" s="260">
        <v>1</v>
      </c>
      <c r="G18" s="21"/>
      <c r="H18" s="22"/>
    </row>
    <row r="19" spans="1:8" ht="25.5">
      <c r="A19" s="233">
        <v>9</v>
      </c>
      <c r="B19" s="162" t="s">
        <v>540</v>
      </c>
      <c r="C19" s="238" t="s">
        <v>677</v>
      </c>
      <c r="D19" s="265" t="s">
        <v>678</v>
      </c>
      <c r="E19" s="266" t="s">
        <v>17</v>
      </c>
      <c r="F19" s="267">
        <v>35</v>
      </c>
      <c r="G19" s="21"/>
      <c r="H19" s="22"/>
    </row>
    <row r="20" spans="1:8">
      <c r="A20" s="233">
        <v>10</v>
      </c>
      <c r="B20" s="162" t="s">
        <v>540</v>
      </c>
      <c r="C20" s="238" t="s">
        <v>679</v>
      </c>
      <c r="D20" s="265" t="s">
        <v>680</v>
      </c>
      <c r="E20" s="266" t="s">
        <v>17</v>
      </c>
      <c r="F20" s="267">
        <v>35</v>
      </c>
      <c r="G20" s="21"/>
      <c r="H20" s="22"/>
    </row>
    <row r="21" spans="1:8" ht="28.5">
      <c r="A21" s="389" t="s">
        <v>1351</v>
      </c>
      <c r="B21" s="390" t="s">
        <v>540</v>
      </c>
      <c r="C21" s="391" t="s">
        <v>1074</v>
      </c>
      <c r="D21" s="391" t="s">
        <v>1075</v>
      </c>
      <c r="E21" s="392" t="s">
        <v>17</v>
      </c>
      <c r="F21" s="393">
        <v>4</v>
      </c>
      <c r="G21" s="21"/>
      <c r="H21" s="22"/>
    </row>
    <row r="22" spans="1:8">
      <c r="A22" s="233">
        <v>11</v>
      </c>
      <c r="B22" s="162" t="s">
        <v>540</v>
      </c>
      <c r="C22" s="268" t="s">
        <v>681</v>
      </c>
      <c r="D22" s="268" t="s">
        <v>682</v>
      </c>
      <c r="E22" s="266" t="s">
        <v>176</v>
      </c>
      <c r="F22" s="267">
        <v>1</v>
      </c>
      <c r="G22" s="21"/>
      <c r="H22" s="22"/>
    </row>
    <row r="23" spans="1:8" ht="85.5">
      <c r="A23" s="233">
        <v>12</v>
      </c>
      <c r="B23" s="162" t="s">
        <v>540</v>
      </c>
      <c r="C23" s="242" t="s">
        <v>683</v>
      </c>
      <c r="D23" s="242" t="s">
        <v>577</v>
      </c>
      <c r="E23" s="252" t="s">
        <v>176</v>
      </c>
      <c r="F23" s="267">
        <v>1</v>
      </c>
      <c r="G23" s="21"/>
      <c r="H23" s="22"/>
    </row>
    <row r="24" spans="1:8" ht="28.5">
      <c r="A24" s="233">
        <v>13</v>
      </c>
      <c r="B24" s="162" t="s">
        <v>540</v>
      </c>
      <c r="C24" s="242" t="s">
        <v>684</v>
      </c>
      <c r="D24" s="242" t="s">
        <v>685</v>
      </c>
      <c r="E24" s="252" t="s">
        <v>176</v>
      </c>
      <c r="F24" s="267">
        <v>2</v>
      </c>
      <c r="G24" s="21"/>
      <c r="H24" s="22"/>
    </row>
    <row r="25" spans="1:8" ht="42.75">
      <c r="A25" s="233">
        <v>14</v>
      </c>
      <c r="B25" s="162" t="s">
        <v>540</v>
      </c>
      <c r="C25" s="242" t="s">
        <v>686</v>
      </c>
      <c r="D25" s="242" t="s">
        <v>687</v>
      </c>
      <c r="E25" s="252" t="s">
        <v>176</v>
      </c>
      <c r="F25" s="267">
        <v>24</v>
      </c>
      <c r="G25" s="21"/>
      <c r="H25" s="22"/>
    </row>
    <row r="26" spans="1:8" ht="42.75">
      <c r="A26" s="233">
        <v>15</v>
      </c>
      <c r="B26" s="162" t="s">
        <v>540</v>
      </c>
      <c r="C26" s="242" t="s">
        <v>688</v>
      </c>
      <c r="D26" s="242" t="s">
        <v>689</v>
      </c>
      <c r="E26" s="252" t="s">
        <v>17</v>
      </c>
      <c r="F26" s="267">
        <v>1</v>
      </c>
      <c r="G26" s="21"/>
      <c r="H26" s="22"/>
    </row>
    <row r="27" spans="1:8" ht="28.5">
      <c r="A27" s="233">
        <v>16</v>
      </c>
      <c r="B27" s="162" t="s">
        <v>540</v>
      </c>
      <c r="C27" s="242" t="s">
        <v>690</v>
      </c>
      <c r="D27" s="242" t="s">
        <v>577</v>
      </c>
      <c r="E27" s="252" t="s">
        <v>17</v>
      </c>
      <c r="F27" s="267">
        <v>4</v>
      </c>
      <c r="G27" s="21"/>
      <c r="H27" s="22"/>
    </row>
    <row r="28" spans="1:8" ht="71.25">
      <c r="A28" s="233">
        <v>17</v>
      </c>
      <c r="B28" s="162" t="s">
        <v>540</v>
      </c>
      <c r="C28" s="242" t="s">
        <v>691</v>
      </c>
      <c r="D28" s="242" t="s">
        <v>577</v>
      </c>
      <c r="E28" s="252" t="s">
        <v>176</v>
      </c>
      <c r="F28" s="267">
        <v>1</v>
      </c>
      <c r="G28" s="21"/>
      <c r="H28" s="22"/>
    </row>
    <row r="29" spans="1:8" ht="85.5">
      <c r="A29" s="233">
        <v>18</v>
      </c>
      <c r="B29" s="162" t="s">
        <v>540</v>
      </c>
      <c r="C29" s="242" t="s">
        <v>692</v>
      </c>
      <c r="D29" s="242" t="s">
        <v>693</v>
      </c>
      <c r="E29" s="252" t="s">
        <v>176</v>
      </c>
      <c r="F29" s="267">
        <v>2</v>
      </c>
      <c r="G29" s="21"/>
      <c r="H29" s="22"/>
    </row>
    <row r="30" spans="1:8" ht="85.5">
      <c r="A30" s="233">
        <v>19</v>
      </c>
      <c r="B30" s="162" t="s">
        <v>540</v>
      </c>
      <c r="C30" s="242" t="s">
        <v>694</v>
      </c>
      <c r="D30" s="242" t="s">
        <v>695</v>
      </c>
      <c r="E30" s="252" t="s">
        <v>17</v>
      </c>
      <c r="F30" s="267">
        <v>1</v>
      </c>
      <c r="G30" s="21"/>
      <c r="H30" s="22"/>
    </row>
    <row r="31" spans="1:8">
      <c r="A31" s="233">
        <v>20</v>
      </c>
      <c r="B31" s="162" t="s">
        <v>540</v>
      </c>
      <c r="C31" s="238" t="s">
        <v>583</v>
      </c>
      <c r="D31" s="235" t="s">
        <v>577</v>
      </c>
      <c r="E31" s="165" t="s">
        <v>30</v>
      </c>
      <c r="F31" s="267">
        <v>300</v>
      </c>
      <c r="G31" s="21"/>
      <c r="H31" s="22"/>
    </row>
    <row r="32" spans="1:8" ht="89.25">
      <c r="A32" s="233">
        <v>21</v>
      </c>
      <c r="B32" s="162" t="s">
        <v>540</v>
      </c>
      <c r="C32" s="238" t="s">
        <v>696</v>
      </c>
      <c r="D32" s="269" t="s">
        <v>580</v>
      </c>
      <c r="E32" s="266" t="s">
        <v>30</v>
      </c>
      <c r="F32" s="393">
        <v>3600</v>
      </c>
      <c r="G32" s="21"/>
      <c r="H32" s="22"/>
    </row>
    <row r="33" spans="1:8">
      <c r="A33" s="233">
        <v>22</v>
      </c>
      <c r="B33" s="162" t="s">
        <v>540</v>
      </c>
      <c r="C33" s="238" t="s">
        <v>697</v>
      </c>
      <c r="D33" s="265" t="s">
        <v>577</v>
      </c>
      <c r="E33" s="266" t="s">
        <v>176</v>
      </c>
      <c r="F33" s="267">
        <v>1</v>
      </c>
      <c r="G33" s="21"/>
      <c r="H33" s="22"/>
    </row>
    <row r="34" spans="1:8" ht="38.25">
      <c r="A34" s="233">
        <v>23</v>
      </c>
      <c r="B34" s="162" t="s">
        <v>540</v>
      </c>
      <c r="C34" s="238" t="s">
        <v>616</v>
      </c>
      <c r="D34" s="239" t="s">
        <v>617</v>
      </c>
      <c r="E34" s="165" t="s">
        <v>176</v>
      </c>
      <c r="F34" s="267">
        <v>1</v>
      </c>
      <c r="G34" s="21"/>
      <c r="H34" s="22"/>
    </row>
    <row r="35" spans="1:8" s="17" customFormat="1">
      <c r="A35" s="233">
        <v>24</v>
      </c>
      <c r="B35" s="162" t="s">
        <v>58</v>
      </c>
      <c r="C35" s="163" t="s">
        <v>60</v>
      </c>
      <c r="D35" s="164"/>
      <c r="E35" s="165" t="s">
        <v>176</v>
      </c>
      <c r="F35" s="166">
        <v>1</v>
      </c>
      <c r="G35" s="12"/>
      <c r="H35" s="32"/>
    </row>
    <row r="36" spans="1:8" ht="15">
      <c r="A36" s="13"/>
      <c r="B36" s="13"/>
      <c r="C36" s="18"/>
      <c r="D36" s="18"/>
      <c r="E36" s="19"/>
      <c r="F36" s="18"/>
      <c r="G36" s="18" t="s">
        <v>6</v>
      </c>
      <c r="H36" s="20"/>
    </row>
    <row r="38" spans="1:8" s="25" customFormat="1" ht="12.75" customHeight="1">
      <c r="B38" s="26" t="str">
        <f>'1,1'!B34</f>
        <v>Piezīmes:</v>
      </c>
    </row>
    <row r="39" spans="1:8" s="25" customFormat="1" ht="45" customHeight="1">
      <c r="A39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9" s="430"/>
      <c r="C39" s="430"/>
      <c r="D39" s="430"/>
      <c r="E39" s="430"/>
      <c r="F39" s="430"/>
      <c r="G39" s="430"/>
      <c r="H39" s="430"/>
    </row>
    <row r="40" spans="1:8" s="25" customFormat="1" ht="12.75" customHeight="1">
      <c r="A40" s="430">
        <f>'1,1'!$A$36</f>
        <v>0</v>
      </c>
      <c r="B40" s="430"/>
      <c r="C40" s="430"/>
      <c r="D40" s="430"/>
      <c r="E40" s="430"/>
      <c r="F40" s="430"/>
      <c r="G40" s="430"/>
      <c r="H40" s="430"/>
    </row>
    <row r="41" spans="1:8" s="25" customFormat="1" ht="12.75" customHeight="1">
      <c r="B41" s="27"/>
    </row>
    <row r="42" spans="1:8">
      <c r="B42" s="5" t="str">
        <f>'1,1'!B38</f>
        <v>Sastādīja:</v>
      </c>
    </row>
    <row r="43" spans="1:8" ht="14.25" customHeight="1">
      <c r="C43" s="33" t="str">
        <f>'1,1'!C39</f>
        <v>Arnis Gailītis</v>
      </c>
      <c r="D43" s="33"/>
    </row>
    <row r="44" spans="1:8">
      <c r="C44" s="34" t="str">
        <f>'1,1'!C40</f>
        <v>Sertifikāta Nr.20-5643</v>
      </c>
      <c r="D44" s="34"/>
      <c r="E44" s="35"/>
    </row>
    <row r="47" spans="1:8">
      <c r="B47" s="41" t="str">
        <f>'1,1'!B43</f>
        <v>Pārbaudīja:</v>
      </c>
      <c r="C47" s="3"/>
      <c r="D47" s="3"/>
    </row>
    <row r="48" spans="1:8">
      <c r="B48" s="2"/>
      <c r="C48" s="33" t="str">
        <f>'1,1'!C44</f>
        <v>Andris Kokins</v>
      </c>
      <c r="D48" s="33"/>
    </row>
    <row r="49" spans="2:4">
      <c r="B49" s="1"/>
      <c r="C49" s="34" t="str">
        <f>'1,1'!C45</f>
        <v>Sertifikāta Nr.10-0024</v>
      </c>
      <c r="D49" s="34"/>
    </row>
  </sheetData>
  <mergeCells count="15">
    <mergeCell ref="A40:H40"/>
    <mergeCell ref="A39:H39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4"/>
  <sheetViews>
    <sheetView showZeros="0" view="pageBreakPreview" topLeftCell="A25" zoomScale="80" zoomScaleNormal="100" zoomScaleSheetLayoutView="80" workbookViewId="0">
      <selection sqref="A1:C1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3"/>
      <c r="E1" s="36" t="str">
        <f ca="1">MID(CELL("filename",A1), FIND("]", CELL("filename",A1))+ 1, 255)</f>
        <v>2,10</v>
      </c>
      <c r="F1" s="36"/>
      <c r="G1" s="36"/>
      <c r="H1" s="36"/>
    </row>
    <row r="2" spans="1:8" s="9" customFormat="1" ht="15">
      <c r="A2" s="433" t="str">
        <f>C13</f>
        <v>Dzesēšana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214"/>
      <c r="B13" s="66">
        <v>0</v>
      </c>
      <c r="C13" s="48" t="s">
        <v>730</v>
      </c>
      <c r="D13" s="48"/>
      <c r="E13" s="49"/>
      <c r="F13" s="50"/>
      <c r="G13" s="23"/>
      <c r="H13" s="24"/>
    </row>
    <row r="14" spans="1:8" ht="24">
      <c r="A14" s="233">
        <v>1</v>
      </c>
      <c r="B14" s="139" t="s">
        <v>85</v>
      </c>
      <c r="C14" s="153" t="s">
        <v>698</v>
      </c>
      <c r="D14" s="270" t="s">
        <v>699</v>
      </c>
      <c r="E14" s="271" t="s">
        <v>38</v>
      </c>
      <c r="F14" s="272">
        <v>1</v>
      </c>
      <c r="G14" s="21"/>
      <c r="H14" s="22"/>
    </row>
    <row r="15" spans="1:8" ht="25.5">
      <c r="A15" s="233">
        <v>2</v>
      </c>
      <c r="B15" s="139" t="s">
        <v>85</v>
      </c>
      <c r="C15" s="148" t="s">
        <v>698</v>
      </c>
      <c r="D15" s="273" t="s">
        <v>700</v>
      </c>
      <c r="E15" s="271" t="s">
        <v>38</v>
      </c>
      <c r="F15" s="272">
        <v>2</v>
      </c>
      <c r="G15" s="21"/>
      <c r="H15" s="22"/>
    </row>
    <row r="16" spans="1:8" ht="38.25">
      <c r="A16" s="233">
        <v>3</v>
      </c>
      <c r="B16" s="139" t="s">
        <v>85</v>
      </c>
      <c r="C16" s="148" t="s">
        <v>115</v>
      </c>
      <c r="D16" s="273" t="s">
        <v>154</v>
      </c>
      <c r="E16" s="149" t="s">
        <v>35</v>
      </c>
      <c r="F16" s="274">
        <v>2</v>
      </c>
      <c r="G16" s="21"/>
      <c r="H16" s="22"/>
    </row>
    <row r="17" spans="1:8" ht="38.25">
      <c r="A17" s="233">
        <v>4</v>
      </c>
      <c r="B17" s="139" t="s">
        <v>85</v>
      </c>
      <c r="C17" s="148" t="s">
        <v>115</v>
      </c>
      <c r="D17" s="273" t="s">
        <v>701</v>
      </c>
      <c r="E17" s="149" t="s">
        <v>35</v>
      </c>
      <c r="F17" s="274">
        <v>2</v>
      </c>
      <c r="G17" s="21"/>
      <c r="H17" s="22"/>
    </row>
    <row r="18" spans="1:8" ht="38.25">
      <c r="A18" s="233">
        <v>5</v>
      </c>
      <c r="B18" s="139" t="s">
        <v>85</v>
      </c>
      <c r="C18" s="148" t="s">
        <v>115</v>
      </c>
      <c r="D18" s="273" t="s">
        <v>702</v>
      </c>
      <c r="E18" s="149" t="s">
        <v>35</v>
      </c>
      <c r="F18" s="274">
        <v>2</v>
      </c>
      <c r="G18" s="21"/>
      <c r="H18" s="22"/>
    </row>
    <row r="19" spans="1:8">
      <c r="A19" s="233">
        <v>6</v>
      </c>
      <c r="B19" s="139" t="s">
        <v>85</v>
      </c>
      <c r="C19" s="275" t="s">
        <v>703</v>
      </c>
      <c r="D19" s="276" t="s">
        <v>704</v>
      </c>
      <c r="E19" s="271" t="s">
        <v>38</v>
      </c>
      <c r="F19" s="277">
        <v>2</v>
      </c>
      <c r="G19" s="21"/>
      <c r="H19" s="22"/>
    </row>
    <row r="20" spans="1:8">
      <c r="A20" s="233">
        <v>7</v>
      </c>
      <c r="B20" s="139" t="s">
        <v>85</v>
      </c>
      <c r="C20" s="275" t="s">
        <v>703</v>
      </c>
      <c r="D20" s="276" t="s">
        <v>705</v>
      </c>
      <c r="E20" s="271" t="s">
        <v>38</v>
      </c>
      <c r="F20" s="277">
        <v>2</v>
      </c>
      <c r="G20" s="21"/>
      <c r="H20" s="22"/>
    </row>
    <row r="21" spans="1:8">
      <c r="A21" s="233">
        <v>8</v>
      </c>
      <c r="B21" s="139" t="s">
        <v>85</v>
      </c>
      <c r="C21" s="275" t="s">
        <v>703</v>
      </c>
      <c r="D21" s="276" t="s">
        <v>706</v>
      </c>
      <c r="E21" s="271" t="s">
        <v>38</v>
      </c>
      <c r="F21" s="277">
        <v>2</v>
      </c>
      <c r="G21" s="21"/>
      <c r="H21" s="22"/>
    </row>
    <row r="22" spans="1:8">
      <c r="A22" s="233">
        <v>9</v>
      </c>
      <c r="B22" s="139" t="s">
        <v>85</v>
      </c>
      <c r="C22" s="148" t="s">
        <v>157</v>
      </c>
      <c r="D22" s="276" t="s">
        <v>704</v>
      </c>
      <c r="E22" s="271" t="s">
        <v>38</v>
      </c>
      <c r="F22" s="277">
        <v>1</v>
      </c>
      <c r="G22" s="21"/>
      <c r="H22" s="22"/>
    </row>
    <row r="23" spans="1:8">
      <c r="A23" s="233">
        <v>10</v>
      </c>
      <c r="B23" s="139" t="s">
        <v>85</v>
      </c>
      <c r="C23" s="148" t="s">
        <v>157</v>
      </c>
      <c r="D23" s="276" t="s">
        <v>705</v>
      </c>
      <c r="E23" s="271" t="s">
        <v>38</v>
      </c>
      <c r="F23" s="277">
        <v>1</v>
      </c>
      <c r="G23" s="21"/>
      <c r="H23" s="22"/>
    </row>
    <row r="24" spans="1:8">
      <c r="A24" s="233">
        <v>11</v>
      </c>
      <c r="B24" s="139" t="s">
        <v>85</v>
      </c>
      <c r="C24" s="148" t="s">
        <v>157</v>
      </c>
      <c r="D24" s="276" t="s">
        <v>706</v>
      </c>
      <c r="E24" s="271" t="s">
        <v>38</v>
      </c>
      <c r="F24" s="277">
        <v>1</v>
      </c>
      <c r="G24" s="21"/>
      <c r="H24" s="22"/>
    </row>
    <row r="25" spans="1:8">
      <c r="A25" s="233">
        <v>12</v>
      </c>
      <c r="B25" s="139" t="s">
        <v>85</v>
      </c>
      <c r="C25" s="278" t="s">
        <v>155</v>
      </c>
      <c r="D25" s="279" t="s">
        <v>707</v>
      </c>
      <c r="E25" s="271" t="s">
        <v>38</v>
      </c>
      <c r="F25" s="280">
        <v>6</v>
      </c>
      <c r="G25" s="21"/>
      <c r="H25" s="22"/>
    </row>
    <row r="26" spans="1:8">
      <c r="A26" s="233">
        <v>13</v>
      </c>
      <c r="B26" s="139" t="s">
        <v>85</v>
      </c>
      <c r="C26" s="275" t="s">
        <v>708</v>
      </c>
      <c r="D26" s="276" t="s">
        <v>709</v>
      </c>
      <c r="E26" s="271" t="s">
        <v>38</v>
      </c>
      <c r="F26" s="277">
        <v>9</v>
      </c>
      <c r="G26" s="21"/>
      <c r="H26" s="22"/>
    </row>
    <row r="27" spans="1:8">
      <c r="A27" s="233">
        <v>14</v>
      </c>
      <c r="B27" s="139" t="s">
        <v>85</v>
      </c>
      <c r="C27" s="275" t="s">
        <v>710</v>
      </c>
      <c r="D27" s="276" t="s">
        <v>162</v>
      </c>
      <c r="E27" s="271" t="s">
        <v>38</v>
      </c>
      <c r="F27" s="277">
        <v>9</v>
      </c>
      <c r="G27" s="21"/>
      <c r="H27" s="22"/>
    </row>
    <row r="28" spans="1:8">
      <c r="A28" s="233">
        <v>15</v>
      </c>
      <c r="B28" s="139" t="s">
        <v>85</v>
      </c>
      <c r="C28" s="278" t="s">
        <v>163</v>
      </c>
      <c r="D28" s="279" t="s">
        <v>707</v>
      </c>
      <c r="E28" s="271" t="s">
        <v>38</v>
      </c>
      <c r="F28" s="280">
        <v>6</v>
      </c>
      <c r="G28" s="21"/>
      <c r="H28" s="22"/>
    </row>
    <row r="29" spans="1:8">
      <c r="A29" s="233">
        <v>16</v>
      </c>
      <c r="B29" s="139" t="s">
        <v>85</v>
      </c>
      <c r="C29" s="278" t="s">
        <v>133</v>
      </c>
      <c r="D29" s="279" t="s">
        <v>707</v>
      </c>
      <c r="E29" s="271" t="s">
        <v>38</v>
      </c>
      <c r="F29" s="280">
        <v>6</v>
      </c>
      <c r="G29" s="21"/>
      <c r="H29" s="22"/>
    </row>
    <row r="30" spans="1:8">
      <c r="A30" s="233">
        <v>17</v>
      </c>
      <c r="B30" s="139" t="s">
        <v>85</v>
      </c>
      <c r="C30" s="281" t="s">
        <v>158</v>
      </c>
      <c r="D30" s="276" t="s">
        <v>711</v>
      </c>
      <c r="E30" s="282" t="s">
        <v>30</v>
      </c>
      <c r="F30" s="283">
        <v>3</v>
      </c>
      <c r="G30" s="21"/>
      <c r="H30" s="22"/>
    </row>
    <row r="31" spans="1:8">
      <c r="A31" s="233">
        <v>18</v>
      </c>
      <c r="B31" s="139" t="s">
        <v>85</v>
      </c>
      <c r="C31" s="281" t="s">
        <v>158</v>
      </c>
      <c r="D31" s="276" t="s">
        <v>704</v>
      </c>
      <c r="E31" s="282" t="s">
        <v>30</v>
      </c>
      <c r="F31" s="283">
        <v>22</v>
      </c>
      <c r="G31" s="21"/>
      <c r="H31" s="22"/>
    </row>
    <row r="32" spans="1:8">
      <c r="A32" s="233">
        <v>19</v>
      </c>
      <c r="B32" s="139" t="s">
        <v>85</v>
      </c>
      <c r="C32" s="281" t="s">
        <v>158</v>
      </c>
      <c r="D32" s="276" t="s">
        <v>705</v>
      </c>
      <c r="E32" s="282" t="s">
        <v>30</v>
      </c>
      <c r="F32" s="283">
        <v>20</v>
      </c>
      <c r="G32" s="21"/>
      <c r="H32" s="22"/>
    </row>
    <row r="33" spans="1:8">
      <c r="A33" s="233">
        <v>20</v>
      </c>
      <c r="B33" s="139" t="s">
        <v>85</v>
      </c>
      <c r="C33" s="281" t="s">
        <v>158</v>
      </c>
      <c r="D33" s="276" t="s">
        <v>706</v>
      </c>
      <c r="E33" s="282" t="s">
        <v>30</v>
      </c>
      <c r="F33" s="283">
        <v>100</v>
      </c>
      <c r="G33" s="21"/>
      <c r="H33" s="22"/>
    </row>
    <row r="34" spans="1:8">
      <c r="A34" s="233">
        <v>21</v>
      </c>
      <c r="B34" s="139" t="s">
        <v>85</v>
      </c>
      <c r="C34" s="281" t="s">
        <v>158</v>
      </c>
      <c r="D34" s="276" t="s">
        <v>712</v>
      </c>
      <c r="E34" s="282" t="s">
        <v>30</v>
      </c>
      <c r="F34" s="283">
        <v>22</v>
      </c>
      <c r="G34" s="21"/>
      <c r="H34" s="22"/>
    </row>
    <row r="35" spans="1:8">
      <c r="A35" s="233">
        <v>22</v>
      </c>
      <c r="B35" s="139" t="s">
        <v>85</v>
      </c>
      <c r="C35" s="148" t="s">
        <v>164</v>
      </c>
      <c r="D35" s="52" t="s">
        <v>165</v>
      </c>
      <c r="E35" s="282" t="s">
        <v>30</v>
      </c>
      <c r="F35" s="284">
        <v>3</v>
      </c>
      <c r="G35" s="21"/>
      <c r="H35" s="22"/>
    </row>
    <row r="36" spans="1:8">
      <c r="A36" s="233">
        <v>23</v>
      </c>
      <c r="B36" s="139" t="s">
        <v>85</v>
      </c>
      <c r="C36" s="285" t="s">
        <v>713</v>
      </c>
      <c r="D36" s="286">
        <v>0.35</v>
      </c>
      <c r="E36" s="282" t="s">
        <v>167</v>
      </c>
      <c r="F36" s="287">
        <v>320</v>
      </c>
      <c r="G36" s="21"/>
      <c r="H36" s="22"/>
    </row>
    <row r="37" spans="1:8">
      <c r="A37" s="233">
        <v>24</v>
      </c>
      <c r="B37" s="139" t="s">
        <v>85</v>
      </c>
      <c r="C37" s="148" t="s">
        <v>714</v>
      </c>
      <c r="D37" s="288" t="s">
        <v>715</v>
      </c>
      <c r="E37" s="289" t="s">
        <v>30</v>
      </c>
      <c r="F37" s="283">
        <v>4</v>
      </c>
      <c r="G37" s="21"/>
      <c r="H37" s="22"/>
    </row>
    <row r="38" spans="1:8">
      <c r="A38" s="233">
        <v>25</v>
      </c>
      <c r="B38" s="139" t="s">
        <v>85</v>
      </c>
      <c r="C38" s="148" t="s">
        <v>714</v>
      </c>
      <c r="D38" s="288" t="s">
        <v>716</v>
      </c>
      <c r="E38" s="289" t="s">
        <v>30</v>
      </c>
      <c r="F38" s="283">
        <v>24</v>
      </c>
      <c r="G38" s="21"/>
      <c r="H38" s="22"/>
    </row>
    <row r="39" spans="1:8">
      <c r="A39" s="233">
        <v>26</v>
      </c>
      <c r="B39" s="139" t="s">
        <v>85</v>
      </c>
      <c r="C39" s="148" t="s">
        <v>714</v>
      </c>
      <c r="D39" s="288" t="s">
        <v>717</v>
      </c>
      <c r="E39" s="289" t="s">
        <v>30</v>
      </c>
      <c r="F39" s="283">
        <v>22</v>
      </c>
      <c r="G39" s="21"/>
      <c r="H39" s="22"/>
    </row>
    <row r="40" spans="1:8">
      <c r="A40" s="233">
        <v>27</v>
      </c>
      <c r="B40" s="139" t="s">
        <v>85</v>
      </c>
      <c r="C40" s="148" t="s">
        <v>714</v>
      </c>
      <c r="D40" s="288" t="s">
        <v>718</v>
      </c>
      <c r="E40" s="289" t="s">
        <v>30</v>
      </c>
      <c r="F40" s="283">
        <v>110</v>
      </c>
      <c r="G40" s="21"/>
      <c r="H40" s="22"/>
    </row>
    <row r="41" spans="1:8">
      <c r="A41" s="233">
        <v>28</v>
      </c>
      <c r="B41" s="139" t="s">
        <v>85</v>
      </c>
      <c r="C41" s="148" t="s">
        <v>714</v>
      </c>
      <c r="D41" s="288" t="s">
        <v>719</v>
      </c>
      <c r="E41" s="289" t="s">
        <v>30</v>
      </c>
      <c r="F41" s="283">
        <v>24</v>
      </c>
      <c r="G41" s="21"/>
      <c r="H41" s="22"/>
    </row>
    <row r="42" spans="1:8" ht="25.5">
      <c r="A42" s="233">
        <v>29</v>
      </c>
      <c r="B42" s="139" t="s">
        <v>85</v>
      </c>
      <c r="C42" s="148" t="s">
        <v>720</v>
      </c>
      <c r="D42" s="52" t="s">
        <v>721</v>
      </c>
      <c r="E42" s="290" t="s">
        <v>220</v>
      </c>
      <c r="F42" s="284">
        <v>2</v>
      </c>
      <c r="G42" s="21"/>
      <c r="H42" s="22"/>
    </row>
    <row r="43" spans="1:8">
      <c r="A43" s="233">
        <v>30</v>
      </c>
      <c r="B43" s="139" t="s">
        <v>85</v>
      </c>
      <c r="C43" s="148" t="s">
        <v>174</v>
      </c>
      <c r="D43" s="288"/>
      <c r="E43" s="289" t="s">
        <v>35</v>
      </c>
      <c r="F43" s="284">
        <v>1</v>
      </c>
      <c r="G43" s="21"/>
      <c r="H43" s="22"/>
    </row>
    <row r="44" spans="1:8">
      <c r="A44" s="233">
        <v>31</v>
      </c>
      <c r="B44" s="139" t="s">
        <v>85</v>
      </c>
      <c r="C44" s="148" t="s">
        <v>175</v>
      </c>
      <c r="D44" s="288"/>
      <c r="E44" s="289" t="s">
        <v>35</v>
      </c>
      <c r="F44" s="284">
        <v>1</v>
      </c>
      <c r="G44" s="21"/>
      <c r="H44" s="22"/>
    </row>
    <row r="45" spans="1:8">
      <c r="A45" s="233">
        <v>32</v>
      </c>
      <c r="B45" s="139" t="s">
        <v>85</v>
      </c>
      <c r="C45" s="281" t="s">
        <v>136</v>
      </c>
      <c r="D45" s="291"/>
      <c r="E45" s="289" t="s">
        <v>35</v>
      </c>
      <c r="F45" s="284">
        <v>1</v>
      </c>
      <c r="G45" s="21"/>
      <c r="H45" s="22"/>
    </row>
    <row r="46" spans="1:8">
      <c r="A46" s="233">
        <v>33</v>
      </c>
      <c r="B46" s="139" t="s">
        <v>85</v>
      </c>
      <c r="C46" s="148" t="s">
        <v>137</v>
      </c>
      <c r="D46" s="288"/>
      <c r="E46" s="289" t="s">
        <v>35</v>
      </c>
      <c r="F46" s="284">
        <v>1</v>
      </c>
      <c r="G46" s="21"/>
      <c r="H46" s="22"/>
    </row>
    <row r="47" spans="1:8">
      <c r="A47" s="233">
        <v>34</v>
      </c>
      <c r="B47" s="139" t="s">
        <v>85</v>
      </c>
      <c r="C47" s="281" t="s">
        <v>138</v>
      </c>
      <c r="D47" s="291"/>
      <c r="E47" s="289" t="s">
        <v>35</v>
      </c>
      <c r="F47" s="284">
        <v>1</v>
      </c>
      <c r="G47" s="21"/>
      <c r="H47" s="22"/>
    </row>
    <row r="48" spans="1:8">
      <c r="A48" s="233">
        <v>35</v>
      </c>
      <c r="B48" s="139" t="s">
        <v>85</v>
      </c>
      <c r="C48" s="292" t="s">
        <v>139</v>
      </c>
      <c r="D48" s="288" t="s">
        <v>140</v>
      </c>
      <c r="E48" s="289" t="s">
        <v>35</v>
      </c>
      <c r="F48" s="293">
        <v>1</v>
      </c>
      <c r="G48" s="21"/>
      <c r="H48" s="22"/>
    </row>
    <row r="49" spans="1:8" ht="25.5">
      <c r="A49" s="233">
        <v>36</v>
      </c>
      <c r="B49" s="139" t="s">
        <v>85</v>
      </c>
      <c r="C49" s="148" t="s">
        <v>141</v>
      </c>
      <c r="D49" s="149"/>
      <c r="E49" s="289" t="s">
        <v>35</v>
      </c>
      <c r="F49" s="151">
        <v>1</v>
      </c>
      <c r="G49" s="21"/>
      <c r="H49" s="22"/>
    </row>
    <row r="50" spans="1:8" s="17" customFormat="1">
      <c r="A50" s="28"/>
      <c r="B50" s="29"/>
      <c r="C50" s="30"/>
      <c r="D50" s="30"/>
      <c r="E50" s="31"/>
      <c r="F50" s="12"/>
      <c r="G50" s="12"/>
      <c r="H50" s="32"/>
    </row>
    <row r="51" spans="1:8" ht="15">
      <c r="A51" s="13"/>
      <c r="B51" s="13"/>
      <c r="C51" s="18"/>
      <c r="D51" s="18"/>
      <c r="E51" s="19"/>
      <c r="F51" s="18"/>
      <c r="G51" s="18" t="s">
        <v>6</v>
      </c>
      <c r="H51" s="20"/>
    </row>
    <row r="53" spans="1:8" s="25" customFormat="1" ht="12.75" customHeight="1">
      <c r="B53" s="26" t="str">
        <f>'1,1'!B34</f>
        <v>Piezīmes:</v>
      </c>
    </row>
    <row r="54" spans="1:8" s="25" customFormat="1" ht="45" customHeight="1">
      <c r="A54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54" s="430"/>
      <c r="C54" s="430"/>
      <c r="D54" s="430"/>
      <c r="E54" s="430"/>
      <c r="F54" s="430"/>
      <c r="G54" s="430"/>
      <c r="H54" s="430"/>
    </row>
    <row r="55" spans="1:8" s="25" customFormat="1" ht="12.75" customHeight="1">
      <c r="A55" s="430">
        <f>'1,1'!$A$36</f>
        <v>0</v>
      </c>
      <c r="B55" s="430"/>
      <c r="C55" s="430"/>
      <c r="D55" s="430"/>
      <c r="E55" s="430"/>
      <c r="F55" s="430"/>
      <c r="G55" s="430"/>
      <c r="H55" s="430"/>
    </row>
    <row r="56" spans="1:8" s="25" customFormat="1" ht="12.75" customHeight="1">
      <c r="B56" s="27"/>
    </row>
    <row r="57" spans="1:8">
      <c r="B57" s="5" t="str">
        <f>'1,1'!B38</f>
        <v>Sastādīja:</v>
      </c>
    </row>
    <row r="58" spans="1:8" ht="14.25" customHeight="1">
      <c r="C58" s="33" t="str">
        <f>'1,1'!C39</f>
        <v>Arnis Gailītis</v>
      </c>
      <c r="D58" s="33"/>
    </row>
    <row r="59" spans="1:8">
      <c r="C59" s="34" t="str">
        <f>'1,1'!C40</f>
        <v>Sertifikāta Nr.20-5643</v>
      </c>
      <c r="D59" s="34"/>
      <c r="E59" s="35"/>
    </row>
    <row r="62" spans="1:8">
      <c r="B62" s="41" t="str">
        <f>'1,1'!B43</f>
        <v>Pārbaudīja:</v>
      </c>
      <c r="C62" s="3"/>
      <c r="D62" s="3"/>
    </row>
    <row r="63" spans="1:8">
      <c r="B63" s="2"/>
      <c r="C63" s="33" t="str">
        <f>'1,1'!C44</f>
        <v>Andris Kokins</v>
      </c>
      <c r="D63" s="33"/>
    </row>
    <row r="64" spans="1:8">
      <c r="B64" s="1"/>
      <c r="C64" s="34" t="str">
        <f>'1,1'!C45</f>
        <v>Sertifikāta Nr.10-0024</v>
      </c>
      <c r="D64" s="34"/>
    </row>
  </sheetData>
  <mergeCells count="15">
    <mergeCell ref="A55:H55"/>
    <mergeCell ref="A54:H54"/>
    <mergeCell ref="A1:C1"/>
    <mergeCell ref="A2:H2"/>
    <mergeCell ref="A7:H7"/>
    <mergeCell ref="A11:A12"/>
    <mergeCell ref="B11:B12"/>
    <mergeCell ref="E11:E12"/>
    <mergeCell ref="F11:F12"/>
    <mergeCell ref="G11:G12"/>
    <mergeCell ref="H11:H12"/>
    <mergeCell ref="C3:H3"/>
    <mergeCell ref="C4:H4"/>
    <mergeCell ref="C5:H5"/>
    <mergeCell ref="C11:D12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34"/>
  <sheetViews>
    <sheetView showZeros="0" view="pageBreakPreview" topLeftCell="A298" zoomScale="80" zoomScaleNormal="100" zoomScaleSheetLayoutView="80" workbookViewId="0">
      <selection activeCell="G308" sqref="G308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9.7109375" style="5" customWidth="1"/>
    <col min="5" max="5" width="8.140625" style="5" customWidth="1"/>
    <col min="6" max="7" width="9.140625" style="5"/>
    <col min="8" max="8" width="20.7109375" style="5" customWidth="1"/>
    <col min="9" max="9" width="9.140625" style="5"/>
    <col min="10" max="10" width="0" style="5" hidden="1" customWidth="1"/>
    <col min="11" max="16384" width="9.140625" style="5"/>
  </cols>
  <sheetData>
    <row r="1" spans="1:8" s="9" customFormat="1" ht="15">
      <c r="A1" s="432" t="s">
        <v>15</v>
      </c>
      <c r="B1" s="432"/>
      <c r="C1" s="432"/>
      <c r="D1" s="45"/>
      <c r="E1" s="36" t="str">
        <f ca="1">MID(CELL("filename",A1), FIND("]", CELL("filename",A1))+ 1, 255)</f>
        <v>2,11</v>
      </c>
      <c r="F1" s="36"/>
      <c r="G1" s="36"/>
      <c r="H1" s="36"/>
    </row>
    <row r="2" spans="1:8" s="9" customFormat="1" ht="15">
      <c r="A2" s="433" t="str">
        <f>C13</f>
        <v>VAS</v>
      </c>
      <c r="B2" s="433"/>
      <c r="C2" s="433"/>
      <c r="D2" s="433"/>
      <c r="E2" s="433"/>
      <c r="F2" s="433"/>
      <c r="G2" s="433"/>
      <c r="H2" s="433"/>
    </row>
    <row r="3" spans="1:8" ht="47.25" customHeight="1">
      <c r="A3" s="6"/>
      <c r="B3" s="6" t="s">
        <v>2</v>
      </c>
      <c r="C3" s="441" t="str">
        <f>'1,1'!C3</f>
        <v>Skolas ēka un Siguldas mācību korpuss</v>
      </c>
      <c r="D3" s="441"/>
      <c r="E3" s="441"/>
      <c r="F3" s="441"/>
      <c r="G3" s="441"/>
      <c r="H3" s="441"/>
    </row>
    <row r="4" spans="1:8" ht="40.700000000000003" customHeight="1">
      <c r="A4" s="6"/>
      <c r="B4" s="6" t="s">
        <v>3</v>
      </c>
      <c r="C4" s="441" t="str">
        <f>'1,1'!C4</f>
        <v>Skolas ēkas pārbūve un Siguldas mācību korpusa būvniecība (2. kārta- skolas ēkas pārbūve)</v>
      </c>
      <c r="D4" s="441"/>
      <c r="E4" s="441"/>
      <c r="F4" s="441"/>
      <c r="G4" s="441"/>
      <c r="H4" s="441"/>
    </row>
    <row r="5" spans="1:8" ht="15">
      <c r="A5" s="6"/>
      <c r="B5" s="6" t="s">
        <v>4</v>
      </c>
      <c r="C5" s="442" t="str">
        <f>'1,1'!C5</f>
        <v>Ata Kronvalda iela 7, Sigulda</v>
      </c>
      <c r="D5" s="442"/>
      <c r="E5" s="442"/>
      <c r="F5" s="442"/>
      <c r="G5" s="442"/>
      <c r="H5" s="442"/>
    </row>
    <row r="6" spans="1:8">
      <c r="A6" s="6"/>
      <c r="B6" s="6" t="s">
        <v>16</v>
      </c>
      <c r="C6" s="7" t="str">
        <f>'1,1'!C6</f>
        <v>500/S/2017</v>
      </c>
      <c r="D6" s="7"/>
      <c r="E6" s="7"/>
      <c r="F6" s="14"/>
      <c r="G6" s="37"/>
      <c r="H6" s="37"/>
    </row>
    <row r="7" spans="1:8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  <c r="H7" s="431"/>
    </row>
    <row r="8" spans="1:8">
      <c r="A8" s="8"/>
      <c r="B8" s="8"/>
      <c r="E8" s="11"/>
      <c r="F8" s="14"/>
      <c r="G8" s="14"/>
      <c r="H8" s="10"/>
    </row>
    <row r="9" spans="1:8" ht="15" customHeight="1">
      <c r="A9" s="16"/>
      <c r="B9" s="16"/>
      <c r="C9" s="4" t="str">
        <f>'1,1'!C9</f>
        <v>Tāme sastādīta:  2017.gada 2. maijs</v>
      </c>
      <c r="D9" s="4"/>
      <c r="G9" s="15"/>
      <c r="H9" s="15"/>
    </row>
    <row r="10" spans="1:8" ht="15">
      <c r="A10" s="16"/>
      <c r="B10" s="16"/>
    </row>
    <row r="11" spans="1:8" ht="14.25" customHeight="1">
      <c r="A11" s="436" t="s">
        <v>5</v>
      </c>
      <c r="B11" s="437" t="s">
        <v>7</v>
      </c>
      <c r="C11" s="443" t="s">
        <v>8</v>
      </c>
      <c r="D11" s="444"/>
      <c r="E11" s="440" t="s">
        <v>9</v>
      </c>
      <c r="F11" s="436" t="s">
        <v>10</v>
      </c>
      <c r="G11" s="434" t="s">
        <v>18</v>
      </c>
      <c r="H11" s="434" t="s">
        <v>19</v>
      </c>
    </row>
    <row r="12" spans="1:8" ht="59.25" customHeight="1">
      <c r="A12" s="436"/>
      <c r="B12" s="438"/>
      <c r="C12" s="445"/>
      <c r="D12" s="446"/>
      <c r="E12" s="440"/>
      <c r="F12" s="436"/>
      <c r="G12" s="435"/>
      <c r="H12" s="435"/>
    </row>
    <row r="13" spans="1:8" ht="15.75">
      <c r="A13" s="214"/>
      <c r="B13" s="66">
        <v>0</v>
      </c>
      <c r="C13" s="48" t="s">
        <v>1067</v>
      </c>
      <c r="D13" s="48"/>
      <c r="E13" s="49"/>
      <c r="F13" s="50"/>
      <c r="G13" s="23"/>
      <c r="H13" s="24"/>
    </row>
    <row r="14" spans="1:8">
      <c r="A14" s="294" t="s">
        <v>314</v>
      </c>
      <c r="B14" s="295" t="s">
        <v>58</v>
      </c>
      <c r="C14" s="296" t="s">
        <v>731</v>
      </c>
      <c r="D14" s="270"/>
      <c r="E14" s="271"/>
      <c r="F14" s="272"/>
      <c r="G14" s="21"/>
      <c r="H14" s="22"/>
    </row>
    <row r="15" spans="1:8">
      <c r="A15" s="294" t="s">
        <v>732</v>
      </c>
      <c r="B15" s="295" t="s">
        <v>58</v>
      </c>
      <c r="C15" s="269" t="s">
        <v>733</v>
      </c>
      <c r="D15" s="273" t="s">
        <v>734</v>
      </c>
      <c r="E15" s="271" t="s">
        <v>735</v>
      </c>
      <c r="F15" s="155" t="s">
        <v>331</v>
      </c>
      <c r="G15" s="21"/>
      <c r="H15" s="22"/>
    </row>
    <row r="16" spans="1:8">
      <c r="A16" s="294" t="s">
        <v>736</v>
      </c>
      <c r="B16" s="295" t="s">
        <v>58</v>
      </c>
      <c r="C16" s="269" t="s">
        <v>737</v>
      </c>
      <c r="D16" s="273" t="s">
        <v>738</v>
      </c>
      <c r="E16" s="149" t="s">
        <v>735</v>
      </c>
      <c r="F16" s="155">
        <v>1</v>
      </c>
      <c r="G16" s="21"/>
      <c r="H16" s="22"/>
    </row>
    <row r="17" spans="1:8">
      <c r="A17" s="294" t="s">
        <v>739</v>
      </c>
      <c r="B17" s="295" t="s">
        <v>58</v>
      </c>
      <c r="C17" s="269" t="s">
        <v>740</v>
      </c>
      <c r="D17" s="273" t="s">
        <v>738</v>
      </c>
      <c r="E17" s="149" t="s">
        <v>735</v>
      </c>
      <c r="F17" s="155">
        <v>1</v>
      </c>
      <c r="G17" s="21"/>
      <c r="H17" s="22"/>
    </row>
    <row r="18" spans="1:8">
      <c r="A18" s="294" t="s">
        <v>741</v>
      </c>
      <c r="B18" s="295" t="s">
        <v>58</v>
      </c>
      <c r="C18" s="269" t="s">
        <v>742</v>
      </c>
      <c r="D18" s="273" t="s">
        <v>743</v>
      </c>
      <c r="E18" s="149" t="s">
        <v>735</v>
      </c>
      <c r="F18" s="155">
        <v>1</v>
      </c>
      <c r="G18" s="21"/>
      <c r="H18" s="22"/>
    </row>
    <row r="19" spans="1:8" ht="25.5">
      <c r="A19" s="294" t="s">
        <v>744</v>
      </c>
      <c r="B19" s="295" t="s">
        <v>58</v>
      </c>
      <c r="C19" s="269" t="s">
        <v>745</v>
      </c>
      <c r="D19" s="276" t="s">
        <v>743</v>
      </c>
      <c r="E19" s="271" t="s">
        <v>735</v>
      </c>
      <c r="F19" s="155" t="s">
        <v>331</v>
      </c>
      <c r="G19" s="21"/>
      <c r="H19" s="22"/>
    </row>
    <row r="20" spans="1:8">
      <c r="A20" s="294" t="s">
        <v>746</v>
      </c>
      <c r="B20" s="295" t="s">
        <v>58</v>
      </c>
      <c r="C20" s="269" t="s">
        <v>747</v>
      </c>
      <c r="D20" s="276" t="s">
        <v>743</v>
      </c>
      <c r="E20" s="271" t="s">
        <v>735</v>
      </c>
      <c r="F20" s="155" t="s">
        <v>331</v>
      </c>
      <c r="G20" s="21"/>
      <c r="H20" s="22"/>
    </row>
    <row r="21" spans="1:8">
      <c r="A21" s="294" t="s">
        <v>748</v>
      </c>
      <c r="B21" s="295" t="s">
        <v>58</v>
      </c>
      <c r="C21" s="269" t="s">
        <v>749</v>
      </c>
      <c r="D21" s="276" t="s">
        <v>743</v>
      </c>
      <c r="E21" s="271" t="s">
        <v>735</v>
      </c>
      <c r="F21" s="155">
        <v>2</v>
      </c>
      <c r="G21" s="21"/>
      <c r="H21" s="22"/>
    </row>
    <row r="22" spans="1:8">
      <c r="A22" s="294" t="s">
        <v>750</v>
      </c>
      <c r="B22" s="295" t="s">
        <v>58</v>
      </c>
      <c r="C22" s="269" t="s">
        <v>751</v>
      </c>
      <c r="D22" s="276" t="s">
        <v>743</v>
      </c>
      <c r="E22" s="271" t="s">
        <v>735</v>
      </c>
      <c r="F22" s="155" t="s">
        <v>331</v>
      </c>
      <c r="G22" s="21"/>
      <c r="H22" s="22"/>
    </row>
    <row r="23" spans="1:8">
      <c r="A23" s="294" t="s">
        <v>752</v>
      </c>
      <c r="B23" s="295" t="s">
        <v>58</v>
      </c>
      <c r="C23" s="269" t="s">
        <v>753</v>
      </c>
      <c r="D23" s="276" t="s">
        <v>743</v>
      </c>
      <c r="E23" s="271" t="s">
        <v>735</v>
      </c>
      <c r="F23" s="155">
        <v>1</v>
      </c>
      <c r="G23" s="21"/>
      <c r="H23" s="22"/>
    </row>
    <row r="24" spans="1:8">
      <c r="A24" s="294" t="s">
        <v>754</v>
      </c>
      <c r="B24" s="295" t="s">
        <v>58</v>
      </c>
      <c r="C24" s="269" t="s">
        <v>755</v>
      </c>
      <c r="D24" s="276" t="s">
        <v>743</v>
      </c>
      <c r="E24" s="271" t="s">
        <v>735</v>
      </c>
      <c r="F24" s="155">
        <v>1</v>
      </c>
      <c r="G24" s="21"/>
      <c r="H24" s="22"/>
    </row>
    <row r="25" spans="1:8">
      <c r="A25" s="294" t="s">
        <v>756</v>
      </c>
      <c r="B25" s="295" t="s">
        <v>58</v>
      </c>
      <c r="C25" s="269" t="s">
        <v>757</v>
      </c>
      <c r="D25" s="276" t="s">
        <v>743</v>
      </c>
      <c r="E25" s="271" t="s">
        <v>735</v>
      </c>
      <c r="F25" s="155" t="s">
        <v>331</v>
      </c>
      <c r="G25" s="21"/>
      <c r="H25" s="22"/>
    </row>
    <row r="26" spans="1:8">
      <c r="A26" s="294" t="s">
        <v>758</v>
      </c>
      <c r="B26" s="295" t="s">
        <v>58</v>
      </c>
      <c r="C26" s="269" t="s">
        <v>759</v>
      </c>
      <c r="D26" s="276" t="s">
        <v>760</v>
      </c>
      <c r="E26" s="271" t="s">
        <v>735</v>
      </c>
      <c r="F26" s="155" t="s">
        <v>331</v>
      </c>
      <c r="G26" s="21"/>
      <c r="H26" s="22"/>
    </row>
    <row r="27" spans="1:8" ht="25.5">
      <c r="A27" s="294" t="s">
        <v>761</v>
      </c>
      <c r="B27" s="295" t="s">
        <v>58</v>
      </c>
      <c r="C27" s="269" t="s">
        <v>762</v>
      </c>
      <c r="D27" s="276" t="s">
        <v>760</v>
      </c>
      <c r="E27" s="271" t="s">
        <v>735</v>
      </c>
      <c r="F27" s="155" t="s">
        <v>331</v>
      </c>
      <c r="G27" s="21"/>
      <c r="H27" s="22"/>
    </row>
    <row r="28" spans="1:8">
      <c r="A28" s="294" t="s">
        <v>763</v>
      </c>
      <c r="B28" s="295" t="s">
        <v>58</v>
      </c>
      <c r="C28" s="269" t="s">
        <v>764</v>
      </c>
      <c r="D28" s="297"/>
      <c r="E28" s="271" t="s">
        <v>735</v>
      </c>
      <c r="F28" s="155">
        <v>4</v>
      </c>
      <c r="G28" s="21"/>
      <c r="H28" s="22"/>
    </row>
    <row r="29" spans="1:8">
      <c r="A29" s="294" t="s">
        <v>765</v>
      </c>
      <c r="B29" s="295" t="s">
        <v>58</v>
      </c>
      <c r="C29" s="269" t="s">
        <v>766</v>
      </c>
      <c r="D29" s="276" t="s">
        <v>743</v>
      </c>
      <c r="E29" s="271" t="s">
        <v>735</v>
      </c>
      <c r="F29" s="155" t="s">
        <v>336</v>
      </c>
      <c r="G29" s="21"/>
      <c r="H29" s="22"/>
    </row>
    <row r="30" spans="1:8">
      <c r="A30" s="294" t="s">
        <v>767</v>
      </c>
      <c r="B30" s="295" t="s">
        <v>58</v>
      </c>
      <c r="C30" s="269" t="s">
        <v>768</v>
      </c>
      <c r="D30" s="276" t="s">
        <v>743</v>
      </c>
      <c r="E30" s="271" t="s">
        <v>735</v>
      </c>
      <c r="F30" s="155" t="s">
        <v>331</v>
      </c>
      <c r="G30" s="21"/>
      <c r="H30" s="22"/>
    </row>
    <row r="31" spans="1:8">
      <c r="A31" s="294" t="s">
        <v>769</v>
      </c>
      <c r="B31" s="295" t="s">
        <v>58</v>
      </c>
      <c r="C31" s="269" t="s">
        <v>770</v>
      </c>
      <c r="D31" s="276" t="s">
        <v>743</v>
      </c>
      <c r="E31" s="271" t="s">
        <v>735</v>
      </c>
      <c r="F31" s="155" t="s">
        <v>331</v>
      </c>
      <c r="G31" s="21"/>
      <c r="H31" s="22"/>
    </row>
    <row r="32" spans="1:8">
      <c r="A32" s="294" t="s">
        <v>771</v>
      </c>
      <c r="B32" s="295" t="s">
        <v>58</v>
      </c>
      <c r="C32" s="269" t="s">
        <v>772</v>
      </c>
      <c r="D32" s="276" t="s">
        <v>743</v>
      </c>
      <c r="E32" s="271" t="s">
        <v>735</v>
      </c>
      <c r="F32" s="155" t="s">
        <v>331</v>
      </c>
      <c r="G32" s="21"/>
      <c r="H32" s="22"/>
    </row>
    <row r="33" spans="1:8">
      <c r="A33" s="294" t="s">
        <v>773</v>
      </c>
      <c r="B33" s="295" t="s">
        <v>58</v>
      </c>
      <c r="C33" s="269" t="s">
        <v>774</v>
      </c>
      <c r="D33" s="276" t="s">
        <v>743</v>
      </c>
      <c r="E33" s="271" t="s">
        <v>735</v>
      </c>
      <c r="F33" s="155">
        <v>20</v>
      </c>
      <c r="G33" s="21"/>
      <c r="H33" s="22"/>
    </row>
    <row r="34" spans="1:8">
      <c r="A34" s="294" t="s">
        <v>775</v>
      </c>
      <c r="B34" s="295" t="s">
        <v>58</v>
      </c>
      <c r="C34" s="269" t="s">
        <v>776</v>
      </c>
      <c r="D34" s="276" t="s">
        <v>743</v>
      </c>
      <c r="E34" s="271" t="s">
        <v>735</v>
      </c>
      <c r="F34" s="155">
        <v>6</v>
      </c>
      <c r="G34" s="21"/>
      <c r="H34" s="22"/>
    </row>
    <row r="35" spans="1:8">
      <c r="A35" s="294" t="s">
        <v>777</v>
      </c>
      <c r="B35" s="295" t="s">
        <v>58</v>
      </c>
      <c r="C35" s="269" t="s">
        <v>778</v>
      </c>
      <c r="D35" s="276" t="s">
        <v>743</v>
      </c>
      <c r="E35" s="271" t="s">
        <v>735</v>
      </c>
      <c r="F35" s="155">
        <v>1</v>
      </c>
      <c r="G35" s="21"/>
      <c r="H35" s="22"/>
    </row>
    <row r="36" spans="1:8">
      <c r="A36" s="294" t="s">
        <v>779</v>
      </c>
      <c r="B36" s="295" t="s">
        <v>58</v>
      </c>
      <c r="C36" s="269" t="s">
        <v>780</v>
      </c>
      <c r="D36" s="276" t="s">
        <v>743</v>
      </c>
      <c r="E36" s="271" t="s">
        <v>735</v>
      </c>
      <c r="F36" s="155">
        <v>5</v>
      </c>
      <c r="G36" s="21"/>
      <c r="H36" s="22"/>
    </row>
    <row r="37" spans="1:8">
      <c r="A37" s="294" t="s">
        <v>781</v>
      </c>
      <c r="B37" s="295" t="s">
        <v>58</v>
      </c>
      <c r="C37" s="269" t="s">
        <v>782</v>
      </c>
      <c r="D37" s="276" t="s">
        <v>743</v>
      </c>
      <c r="E37" s="271" t="s">
        <v>735</v>
      </c>
      <c r="F37" s="155">
        <v>1</v>
      </c>
      <c r="G37" s="21"/>
      <c r="H37" s="22"/>
    </row>
    <row r="38" spans="1:8">
      <c r="A38" s="294" t="s">
        <v>783</v>
      </c>
      <c r="B38" s="295" t="s">
        <v>58</v>
      </c>
      <c r="C38" s="269" t="s">
        <v>784</v>
      </c>
      <c r="D38" s="276" t="s">
        <v>743</v>
      </c>
      <c r="E38" s="271" t="s">
        <v>735</v>
      </c>
      <c r="F38" s="155">
        <v>2</v>
      </c>
      <c r="G38" s="21"/>
      <c r="H38" s="22"/>
    </row>
    <row r="39" spans="1:8">
      <c r="A39" s="294" t="s">
        <v>785</v>
      </c>
      <c r="B39" s="295" t="s">
        <v>58</v>
      </c>
      <c r="C39" s="269" t="s">
        <v>786</v>
      </c>
      <c r="D39" s="276" t="s">
        <v>738</v>
      </c>
      <c r="E39" s="271" t="s">
        <v>735</v>
      </c>
      <c r="F39" s="155">
        <v>1</v>
      </c>
      <c r="G39" s="21"/>
      <c r="H39" s="22"/>
    </row>
    <row r="40" spans="1:8" ht="25.5">
      <c r="A40" s="294" t="s">
        <v>787</v>
      </c>
      <c r="B40" s="295" t="s">
        <v>58</v>
      </c>
      <c r="C40" s="269" t="s">
        <v>788</v>
      </c>
      <c r="D40" s="276" t="s">
        <v>738</v>
      </c>
      <c r="E40" s="271" t="s">
        <v>735</v>
      </c>
      <c r="F40" s="155" t="s">
        <v>331</v>
      </c>
      <c r="G40" s="21"/>
      <c r="H40" s="22"/>
    </row>
    <row r="41" spans="1:8">
      <c r="A41" s="233"/>
      <c r="B41" s="295"/>
      <c r="C41" s="275"/>
      <c r="D41" s="276"/>
      <c r="E41" s="271"/>
      <c r="F41" s="277"/>
      <c r="G41" s="21"/>
      <c r="H41" s="22"/>
    </row>
    <row r="42" spans="1:8">
      <c r="A42" s="294" t="s">
        <v>316</v>
      </c>
      <c r="B42" s="295"/>
      <c r="C42" s="296" t="s">
        <v>789</v>
      </c>
      <c r="D42" s="276" t="s">
        <v>734</v>
      </c>
      <c r="E42" s="271" t="s">
        <v>735</v>
      </c>
      <c r="F42" s="297"/>
      <c r="G42" s="21"/>
      <c r="H42" s="22"/>
    </row>
    <row r="43" spans="1:8">
      <c r="A43" s="294" t="s">
        <v>790</v>
      </c>
      <c r="B43" s="295" t="s">
        <v>58</v>
      </c>
      <c r="C43" s="269" t="s">
        <v>733</v>
      </c>
      <c r="D43" s="276" t="s">
        <v>738</v>
      </c>
      <c r="E43" s="271" t="s">
        <v>735</v>
      </c>
      <c r="F43" s="155" t="s">
        <v>331</v>
      </c>
      <c r="G43" s="21"/>
      <c r="H43" s="22"/>
    </row>
    <row r="44" spans="1:8">
      <c r="A44" s="294" t="s">
        <v>791</v>
      </c>
      <c r="B44" s="295" t="s">
        <v>58</v>
      </c>
      <c r="C44" s="269" t="s">
        <v>737</v>
      </c>
      <c r="D44" s="276" t="s">
        <v>738</v>
      </c>
      <c r="E44" s="271" t="s">
        <v>735</v>
      </c>
      <c r="F44" s="155">
        <v>1</v>
      </c>
      <c r="G44" s="21"/>
      <c r="H44" s="22"/>
    </row>
    <row r="45" spans="1:8">
      <c r="A45" s="294" t="s">
        <v>792</v>
      </c>
      <c r="B45" s="295" t="s">
        <v>58</v>
      </c>
      <c r="C45" s="269" t="s">
        <v>740</v>
      </c>
      <c r="D45" s="276" t="s">
        <v>743</v>
      </c>
      <c r="E45" s="271" t="s">
        <v>735</v>
      </c>
      <c r="F45" s="155">
        <v>1</v>
      </c>
      <c r="G45" s="21"/>
      <c r="H45" s="22"/>
    </row>
    <row r="46" spans="1:8">
      <c r="A46" s="294" t="s">
        <v>793</v>
      </c>
      <c r="B46" s="295" t="s">
        <v>58</v>
      </c>
      <c r="C46" s="269" t="s">
        <v>794</v>
      </c>
      <c r="D46" s="276" t="s">
        <v>743</v>
      </c>
      <c r="E46" s="271" t="s">
        <v>735</v>
      </c>
      <c r="F46" s="155" t="s">
        <v>331</v>
      </c>
      <c r="G46" s="21"/>
      <c r="H46" s="22"/>
    </row>
    <row r="47" spans="1:8">
      <c r="A47" s="294" t="s">
        <v>795</v>
      </c>
      <c r="B47" s="295" t="s">
        <v>58</v>
      </c>
      <c r="C47" s="269" t="s">
        <v>796</v>
      </c>
      <c r="D47" s="276" t="s">
        <v>743</v>
      </c>
      <c r="E47" s="271" t="s">
        <v>735</v>
      </c>
      <c r="F47" s="155">
        <v>1</v>
      </c>
      <c r="G47" s="21"/>
      <c r="H47" s="22"/>
    </row>
    <row r="48" spans="1:8" ht="25.5">
      <c r="A48" s="294" t="s">
        <v>797</v>
      </c>
      <c r="B48" s="295" t="s">
        <v>58</v>
      </c>
      <c r="C48" s="269" t="s">
        <v>745</v>
      </c>
      <c r="D48" s="276" t="s">
        <v>743</v>
      </c>
      <c r="E48" s="271" t="s">
        <v>735</v>
      </c>
      <c r="F48" s="155">
        <v>1</v>
      </c>
      <c r="G48" s="21"/>
      <c r="H48" s="22"/>
    </row>
    <row r="49" spans="1:8">
      <c r="A49" s="294" t="s">
        <v>798</v>
      </c>
      <c r="B49" s="295" t="s">
        <v>58</v>
      </c>
      <c r="C49" s="269" t="s">
        <v>747</v>
      </c>
      <c r="D49" s="276" t="s">
        <v>743</v>
      </c>
      <c r="E49" s="271" t="s">
        <v>735</v>
      </c>
      <c r="F49" s="155">
        <v>1</v>
      </c>
      <c r="G49" s="21"/>
      <c r="H49" s="22"/>
    </row>
    <row r="50" spans="1:8">
      <c r="A50" s="294" t="s">
        <v>799</v>
      </c>
      <c r="B50" s="295" t="s">
        <v>58</v>
      </c>
      <c r="C50" s="269" t="s">
        <v>749</v>
      </c>
      <c r="D50" s="276" t="s">
        <v>743</v>
      </c>
      <c r="E50" s="271" t="s">
        <v>735</v>
      </c>
      <c r="F50" s="155">
        <v>2</v>
      </c>
      <c r="G50" s="21"/>
      <c r="H50" s="22"/>
    </row>
    <row r="51" spans="1:8">
      <c r="A51" s="294" t="s">
        <v>800</v>
      </c>
      <c r="B51" s="295" t="s">
        <v>58</v>
      </c>
      <c r="C51" s="269" t="s">
        <v>753</v>
      </c>
      <c r="D51" s="276" t="s">
        <v>743</v>
      </c>
      <c r="E51" s="271" t="s">
        <v>735</v>
      </c>
      <c r="F51" s="155">
        <v>1</v>
      </c>
      <c r="G51" s="21"/>
      <c r="H51" s="22"/>
    </row>
    <row r="52" spans="1:8">
      <c r="A52" s="294" t="s">
        <v>801</v>
      </c>
      <c r="B52" s="295" t="s">
        <v>58</v>
      </c>
      <c r="C52" s="269" t="s">
        <v>802</v>
      </c>
      <c r="D52" s="297"/>
      <c r="E52" s="271" t="s">
        <v>735</v>
      </c>
      <c r="F52" s="155">
        <v>1</v>
      </c>
      <c r="G52" s="21"/>
      <c r="H52" s="22"/>
    </row>
    <row r="53" spans="1:8">
      <c r="A53" s="294" t="s">
        <v>803</v>
      </c>
      <c r="B53" s="295" t="s">
        <v>58</v>
      </c>
      <c r="C53" s="269" t="s">
        <v>757</v>
      </c>
      <c r="D53" s="297"/>
      <c r="E53" s="271" t="s">
        <v>735</v>
      </c>
      <c r="F53" s="155">
        <v>1</v>
      </c>
      <c r="G53" s="21"/>
      <c r="H53" s="22"/>
    </row>
    <row r="54" spans="1:8">
      <c r="A54" s="294" t="s">
        <v>804</v>
      </c>
      <c r="B54" s="295" t="s">
        <v>58</v>
      </c>
      <c r="C54" s="269" t="s">
        <v>759</v>
      </c>
      <c r="D54" s="276" t="s">
        <v>760</v>
      </c>
      <c r="E54" s="271" t="s">
        <v>735</v>
      </c>
      <c r="F54" s="155" t="s">
        <v>331</v>
      </c>
      <c r="G54" s="21"/>
      <c r="H54" s="22"/>
    </row>
    <row r="55" spans="1:8" ht="25.5">
      <c r="A55" s="294" t="s">
        <v>805</v>
      </c>
      <c r="B55" s="295" t="s">
        <v>58</v>
      </c>
      <c r="C55" s="269" t="s">
        <v>762</v>
      </c>
      <c r="D55" s="276" t="s">
        <v>760</v>
      </c>
      <c r="E55" s="271" t="s">
        <v>735</v>
      </c>
      <c r="F55" s="155" t="s">
        <v>331</v>
      </c>
      <c r="G55" s="21"/>
      <c r="H55" s="22"/>
    </row>
    <row r="56" spans="1:8">
      <c r="A56" s="294" t="s">
        <v>806</v>
      </c>
      <c r="B56" s="295" t="s">
        <v>58</v>
      </c>
      <c r="C56" s="269" t="s">
        <v>751</v>
      </c>
      <c r="D56" s="276" t="s">
        <v>743</v>
      </c>
      <c r="E56" s="271" t="s">
        <v>735</v>
      </c>
      <c r="F56" s="155" t="s">
        <v>331</v>
      </c>
      <c r="G56" s="21"/>
      <c r="H56" s="22"/>
    </row>
    <row r="57" spans="1:8">
      <c r="A57" s="294" t="s">
        <v>807</v>
      </c>
      <c r="B57" s="295" t="s">
        <v>58</v>
      </c>
      <c r="C57" s="269" t="s">
        <v>764</v>
      </c>
      <c r="D57" s="276" t="s">
        <v>743</v>
      </c>
      <c r="E57" s="271" t="s">
        <v>735</v>
      </c>
      <c r="F57" s="155">
        <v>6</v>
      </c>
      <c r="G57" s="21"/>
      <c r="H57" s="22"/>
    </row>
    <row r="58" spans="1:8">
      <c r="A58" s="294" t="s">
        <v>808</v>
      </c>
      <c r="B58" s="295" t="s">
        <v>58</v>
      </c>
      <c r="C58" s="269" t="s">
        <v>766</v>
      </c>
      <c r="D58" s="276" t="s">
        <v>743</v>
      </c>
      <c r="E58" s="271" t="s">
        <v>735</v>
      </c>
      <c r="F58" s="155" t="s">
        <v>336</v>
      </c>
      <c r="G58" s="21"/>
      <c r="H58" s="22"/>
    </row>
    <row r="59" spans="1:8">
      <c r="A59" s="294" t="s">
        <v>809</v>
      </c>
      <c r="B59" s="295" t="s">
        <v>58</v>
      </c>
      <c r="C59" s="269" t="s">
        <v>768</v>
      </c>
      <c r="D59" s="276" t="s">
        <v>743</v>
      </c>
      <c r="E59" s="271" t="s">
        <v>735</v>
      </c>
      <c r="F59" s="155" t="s">
        <v>331</v>
      </c>
      <c r="G59" s="21"/>
      <c r="H59" s="22"/>
    </row>
    <row r="60" spans="1:8">
      <c r="A60" s="294" t="s">
        <v>810</v>
      </c>
      <c r="B60" s="295" t="s">
        <v>58</v>
      </c>
      <c r="C60" s="269" t="s">
        <v>770</v>
      </c>
      <c r="D60" s="276" t="s">
        <v>743</v>
      </c>
      <c r="E60" s="271" t="s">
        <v>735</v>
      </c>
      <c r="F60" s="155" t="s">
        <v>331</v>
      </c>
      <c r="G60" s="21"/>
      <c r="H60" s="22"/>
    </row>
    <row r="61" spans="1:8">
      <c r="A61" s="294" t="s">
        <v>811</v>
      </c>
      <c r="B61" s="295" t="s">
        <v>58</v>
      </c>
      <c r="C61" s="269" t="s">
        <v>772</v>
      </c>
      <c r="D61" s="276" t="s">
        <v>743</v>
      </c>
      <c r="E61" s="271" t="s">
        <v>735</v>
      </c>
      <c r="F61" s="155" t="s">
        <v>331</v>
      </c>
      <c r="G61" s="21"/>
      <c r="H61" s="22"/>
    </row>
    <row r="62" spans="1:8">
      <c r="A62" s="294" t="s">
        <v>812</v>
      </c>
      <c r="B62" s="295" t="s">
        <v>58</v>
      </c>
      <c r="C62" s="269" t="s">
        <v>774</v>
      </c>
      <c r="D62" s="276" t="s">
        <v>743</v>
      </c>
      <c r="E62" s="271" t="s">
        <v>735</v>
      </c>
      <c r="F62" s="155">
        <v>25</v>
      </c>
      <c r="G62" s="21"/>
      <c r="H62" s="22"/>
    </row>
    <row r="63" spans="1:8">
      <c r="A63" s="294" t="s">
        <v>813</v>
      </c>
      <c r="B63" s="295" t="s">
        <v>58</v>
      </c>
      <c r="C63" s="269" t="s">
        <v>776</v>
      </c>
      <c r="D63" s="276" t="s">
        <v>743</v>
      </c>
      <c r="E63" s="271" t="s">
        <v>735</v>
      </c>
      <c r="F63" s="155">
        <v>6</v>
      </c>
      <c r="G63" s="21"/>
      <c r="H63" s="22"/>
    </row>
    <row r="64" spans="1:8">
      <c r="A64" s="294" t="s">
        <v>814</v>
      </c>
      <c r="B64" s="295" t="s">
        <v>58</v>
      </c>
      <c r="C64" s="269" t="s">
        <v>778</v>
      </c>
      <c r="D64" s="276" t="s">
        <v>743</v>
      </c>
      <c r="E64" s="271" t="s">
        <v>735</v>
      </c>
      <c r="F64" s="155">
        <v>1</v>
      </c>
      <c r="G64" s="21"/>
      <c r="H64" s="22"/>
    </row>
    <row r="65" spans="1:8">
      <c r="A65" s="294" t="s">
        <v>815</v>
      </c>
      <c r="B65" s="295" t="s">
        <v>58</v>
      </c>
      <c r="C65" s="269" t="s">
        <v>780</v>
      </c>
      <c r="D65" s="276" t="s">
        <v>738</v>
      </c>
      <c r="E65" s="271" t="s">
        <v>735</v>
      </c>
      <c r="F65" s="155">
        <v>5</v>
      </c>
      <c r="G65" s="21"/>
      <c r="H65" s="22"/>
    </row>
    <row r="66" spans="1:8">
      <c r="A66" s="294" t="s">
        <v>816</v>
      </c>
      <c r="B66" s="295" t="s">
        <v>58</v>
      </c>
      <c r="C66" s="269" t="s">
        <v>784</v>
      </c>
      <c r="D66" s="276" t="s">
        <v>738</v>
      </c>
      <c r="E66" s="271" t="s">
        <v>735</v>
      </c>
      <c r="F66" s="155">
        <v>2</v>
      </c>
      <c r="G66" s="21"/>
      <c r="H66" s="22"/>
    </row>
    <row r="67" spans="1:8">
      <c r="A67" s="294" t="s">
        <v>817</v>
      </c>
      <c r="B67" s="295" t="s">
        <v>58</v>
      </c>
      <c r="C67" s="269" t="s">
        <v>786</v>
      </c>
      <c r="D67" s="276"/>
      <c r="E67" s="271" t="s">
        <v>735</v>
      </c>
      <c r="F67" s="155">
        <v>1</v>
      </c>
      <c r="G67" s="21"/>
      <c r="H67" s="22"/>
    </row>
    <row r="68" spans="1:8" ht="25.5">
      <c r="A68" s="294" t="s">
        <v>818</v>
      </c>
      <c r="B68" s="295" t="s">
        <v>58</v>
      </c>
      <c r="C68" s="269" t="s">
        <v>788</v>
      </c>
      <c r="D68" s="276"/>
      <c r="E68" s="271"/>
      <c r="F68" s="155" t="s">
        <v>331</v>
      </c>
      <c r="G68" s="21"/>
      <c r="H68" s="22"/>
    </row>
    <row r="69" spans="1:8">
      <c r="A69" s="294"/>
      <c r="B69" s="295"/>
      <c r="C69" s="269"/>
      <c r="D69" s="276"/>
      <c r="E69" s="271"/>
      <c r="F69" s="155"/>
      <c r="G69" s="21"/>
      <c r="H69" s="22"/>
    </row>
    <row r="70" spans="1:8">
      <c r="A70" s="294" t="s">
        <v>470</v>
      </c>
      <c r="B70" s="295"/>
      <c r="C70" s="296" t="s">
        <v>819</v>
      </c>
      <c r="D70" s="276"/>
      <c r="E70" s="271"/>
      <c r="F70" s="277"/>
      <c r="G70" s="21"/>
      <c r="H70" s="22"/>
    </row>
    <row r="71" spans="1:8">
      <c r="A71" s="294" t="s">
        <v>820</v>
      </c>
      <c r="B71" s="295" t="s">
        <v>58</v>
      </c>
      <c r="C71" s="239" t="s">
        <v>733</v>
      </c>
      <c r="D71" s="276" t="s">
        <v>734</v>
      </c>
      <c r="E71" s="271" t="s">
        <v>735</v>
      </c>
      <c r="F71" s="155" t="s">
        <v>331</v>
      </c>
      <c r="G71" s="21"/>
      <c r="H71" s="22"/>
    </row>
    <row r="72" spans="1:8">
      <c r="A72" s="294" t="s">
        <v>821</v>
      </c>
      <c r="B72" s="295" t="s">
        <v>58</v>
      </c>
      <c r="C72" s="239" t="s">
        <v>737</v>
      </c>
      <c r="D72" s="276" t="s">
        <v>738</v>
      </c>
      <c r="E72" s="271" t="s">
        <v>735</v>
      </c>
      <c r="F72" s="155">
        <v>1</v>
      </c>
      <c r="G72" s="21"/>
      <c r="H72" s="22"/>
    </row>
    <row r="73" spans="1:8">
      <c r="A73" s="294" t="s">
        <v>822</v>
      </c>
      <c r="B73" s="295" t="s">
        <v>58</v>
      </c>
      <c r="C73" s="239" t="s">
        <v>740</v>
      </c>
      <c r="D73" s="276" t="s">
        <v>738</v>
      </c>
      <c r="E73" s="271" t="s">
        <v>735</v>
      </c>
      <c r="F73" s="155">
        <v>1</v>
      </c>
      <c r="G73" s="21"/>
      <c r="H73" s="22"/>
    </row>
    <row r="74" spans="1:8">
      <c r="A74" s="294" t="s">
        <v>823</v>
      </c>
      <c r="B74" s="295" t="s">
        <v>58</v>
      </c>
      <c r="C74" s="239" t="s">
        <v>742</v>
      </c>
      <c r="D74" s="276" t="s">
        <v>743</v>
      </c>
      <c r="E74" s="271" t="s">
        <v>735</v>
      </c>
      <c r="F74" s="155" t="s">
        <v>331</v>
      </c>
      <c r="G74" s="21"/>
      <c r="H74" s="22"/>
    </row>
    <row r="75" spans="1:8" ht="25.5">
      <c r="A75" s="294" t="s">
        <v>824</v>
      </c>
      <c r="B75" s="295" t="s">
        <v>58</v>
      </c>
      <c r="C75" s="239" t="s">
        <v>825</v>
      </c>
      <c r="D75" s="276" t="s">
        <v>743</v>
      </c>
      <c r="E75" s="271" t="s">
        <v>735</v>
      </c>
      <c r="F75" s="155">
        <v>1</v>
      </c>
      <c r="G75" s="21"/>
      <c r="H75" s="22"/>
    </row>
    <row r="76" spans="1:8" ht="25.5">
      <c r="A76" s="294" t="s">
        <v>826</v>
      </c>
      <c r="B76" s="295" t="s">
        <v>58</v>
      </c>
      <c r="C76" s="239" t="s">
        <v>745</v>
      </c>
      <c r="D76" s="276" t="s">
        <v>743</v>
      </c>
      <c r="E76" s="271" t="s">
        <v>735</v>
      </c>
      <c r="F76" s="155">
        <v>1</v>
      </c>
      <c r="G76" s="21"/>
      <c r="H76" s="22"/>
    </row>
    <row r="77" spans="1:8" ht="25.5">
      <c r="A77" s="294" t="s">
        <v>827</v>
      </c>
      <c r="B77" s="295" t="s">
        <v>58</v>
      </c>
      <c r="C77" s="239" t="s">
        <v>828</v>
      </c>
      <c r="D77" s="276" t="s">
        <v>743</v>
      </c>
      <c r="E77" s="271" t="s">
        <v>735</v>
      </c>
      <c r="F77" s="155">
        <v>1</v>
      </c>
      <c r="G77" s="21"/>
      <c r="H77" s="22"/>
    </row>
    <row r="78" spans="1:8">
      <c r="A78" s="294" t="s">
        <v>829</v>
      </c>
      <c r="B78" s="295" t="s">
        <v>58</v>
      </c>
      <c r="C78" s="239" t="s">
        <v>753</v>
      </c>
      <c r="D78" s="276" t="s">
        <v>743</v>
      </c>
      <c r="E78" s="271" t="s">
        <v>735</v>
      </c>
      <c r="F78" s="155">
        <v>1</v>
      </c>
      <c r="G78" s="21"/>
      <c r="H78" s="22"/>
    </row>
    <row r="79" spans="1:8">
      <c r="A79" s="294" t="s">
        <v>830</v>
      </c>
      <c r="B79" s="295" t="s">
        <v>58</v>
      </c>
      <c r="C79" s="239" t="s">
        <v>802</v>
      </c>
      <c r="D79" s="276" t="s">
        <v>743</v>
      </c>
      <c r="E79" s="271" t="s">
        <v>735</v>
      </c>
      <c r="F79" s="155">
        <v>1</v>
      </c>
      <c r="G79" s="21"/>
      <c r="H79" s="22"/>
    </row>
    <row r="80" spans="1:8">
      <c r="A80" s="294" t="s">
        <v>831</v>
      </c>
      <c r="B80" s="295" t="s">
        <v>58</v>
      </c>
      <c r="C80" s="239" t="s">
        <v>749</v>
      </c>
      <c r="D80" s="276" t="s">
        <v>743</v>
      </c>
      <c r="E80" s="271" t="s">
        <v>735</v>
      </c>
      <c r="F80" s="155">
        <v>1</v>
      </c>
      <c r="G80" s="21"/>
      <c r="H80" s="22"/>
    </row>
    <row r="81" spans="1:8">
      <c r="A81" s="294" t="s">
        <v>832</v>
      </c>
      <c r="B81" s="295" t="s">
        <v>58</v>
      </c>
      <c r="C81" s="239" t="s">
        <v>757</v>
      </c>
      <c r="D81" s="297"/>
      <c r="E81" s="271" t="s">
        <v>735</v>
      </c>
      <c r="F81" s="155">
        <v>1</v>
      </c>
      <c r="G81" s="21"/>
      <c r="H81" s="22"/>
    </row>
    <row r="82" spans="1:8">
      <c r="A82" s="294" t="s">
        <v>833</v>
      </c>
      <c r="B82" s="295" t="s">
        <v>58</v>
      </c>
      <c r="C82" s="239" t="s">
        <v>759</v>
      </c>
      <c r="D82" s="276" t="s">
        <v>760</v>
      </c>
      <c r="E82" s="271" t="s">
        <v>735</v>
      </c>
      <c r="F82" s="155" t="s">
        <v>331</v>
      </c>
      <c r="G82" s="21"/>
      <c r="H82" s="22"/>
    </row>
    <row r="83" spans="1:8" ht="25.5">
      <c r="A83" s="294" t="s">
        <v>834</v>
      </c>
      <c r="B83" s="295" t="s">
        <v>58</v>
      </c>
      <c r="C83" s="239" t="s">
        <v>762</v>
      </c>
      <c r="D83" s="276" t="s">
        <v>760</v>
      </c>
      <c r="E83" s="271" t="s">
        <v>735</v>
      </c>
      <c r="F83" s="155" t="s">
        <v>331</v>
      </c>
      <c r="G83" s="21"/>
      <c r="H83" s="22"/>
    </row>
    <row r="84" spans="1:8">
      <c r="A84" s="294" t="s">
        <v>835</v>
      </c>
      <c r="B84" s="295" t="s">
        <v>58</v>
      </c>
      <c r="C84" s="239" t="s">
        <v>751</v>
      </c>
      <c r="D84" s="276" t="s">
        <v>743</v>
      </c>
      <c r="E84" s="271" t="s">
        <v>735</v>
      </c>
      <c r="F84" s="155" t="s">
        <v>331</v>
      </c>
      <c r="G84" s="21"/>
      <c r="H84" s="22"/>
    </row>
    <row r="85" spans="1:8">
      <c r="A85" s="294" t="s">
        <v>836</v>
      </c>
      <c r="B85" s="295" t="s">
        <v>58</v>
      </c>
      <c r="C85" s="239" t="s">
        <v>764</v>
      </c>
      <c r="D85" s="276" t="s">
        <v>743</v>
      </c>
      <c r="E85" s="271" t="s">
        <v>735</v>
      </c>
      <c r="F85" s="155">
        <v>8</v>
      </c>
      <c r="G85" s="21"/>
      <c r="H85" s="22"/>
    </row>
    <row r="86" spans="1:8">
      <c r="A86" s="294" t="s">
        <v>837</v>
      </c>
      <c r="B86" s="295" t="s">
        <v>58</v>
      </c>
      <c r="C86" s="239" t="s">
        <v>766</v>
      </c>
      <c r="D86" s="276" t="s">
        <v>743</v>
      </c>
      <c r="E86" s="271" t="s">
        <v>735</v>
      </c>
      <c r="F86" s="155" t="s">
        <v>336</v>
      </c>
      <c r="G86" s="21"/>
      <c r="H86" s="22"/>
    </row>
    <row r="87" spans="1:8">
      <c r="A87" s="294" t="s">
        <v>838</v>
      </c>
      <c r="B87" s="295" t="s">
        <v>58</v>
      </c>
      <c r="C87" s="239" t="s">
        <v>768</v>
      </c>
      <c r="D87" s="276" t="s">
        <v>743</v>
      </c>
      <c r="E87" s="271" t="s">
        <v>735</v>
      </c>
      <c r="F87" s="155" t="s">
        <v>331</v>
      </c>
      <c r="G87" s="21"/>
      <c r="H87" s="22"/>
    </row>
    <row r="88" spans="1:8">
      <c r="A88" s="294" t="s">
        <v>839</v>
      </c>
      <c r="B88" s="295" t="s">
        <v>58</v>
      </c>
      <c r="C88" s="239" t="s">
        <v>770</v>
      </c>
      <c r="D88" s="276" t="s">
        <v>743</v>
      </c>
      <c r="E88" s="271" t="s">
        <v>735</v>
      </c>
      <c r="F88" s="155" t="s">
        <v>331</v>
      </c>
      <c r="G88" s="21"/>
      <c r="H88" s="22"/>
    </row>
    <row r="89" spans="1:8">
      <c r="A89" s="294" t="s">
        <v>840</v>
      </c>
      <c r="B89" s="295" t="s">
        <v>58</v>
      </c>
      <c r="C89" s="239" t="s">
        <v>772</v>
      </c>
      <c r="D89" s="276" t="s">
        <v>743</v>
      </c>
      <c r="E89" s="271" t="s">
        <v>735</v>
      </c>
      <c r="F89" s="155" t="s">
        <v>331</v>
      </c>
      <c r="G89" s="21"/>
      <c r="H89" s="22"/>
    </row>
    <row r="90" spans="1:8">
      <c r="A90" s="294" t="s">
        <v>841</v>
      </c>
      <c r="B90" s="295" t="s">
        <v>58</v>
      </c>
      <c r="C90" s="239" t="s">
        <v>774</v>
      </c>
      <c r="D90" s="276" t="s">
        <v>743</v>
      </c>
      <c r="E90" s="271" t="s">
        <v>735</v>
      </c>
      <c r="F90" s="155">
        <v>32</v>
      </c>
      <c r="G90" s="21"/>
      <c r="H90" s="22"/>
    </row>
    <row r="91" spans="1:8">
      <c r="A91" s="294" t="s">
        <v>842</v>
      </c>
      <c r="B91" s="295" t="s">
        <v>58</v>
      </c>
      <c r="C91" s="239" t="s">
        <v>776</v>
      </c>
      <c r="D91" s="276" t="s">
        <v>743</v>
      </c>
      <c r="E91" s="271" t="s">
        <v>735</v>
      </c>
      <c r="F91" s="155">
        <v>6</v>
      </c>
      <c r="G91" s="21"/>
      <c r="H91" s="22"/>
    </row>
    <row r="92" spans="1:8">
      <c r="A92" s="294" t="s">
        <v>843</v>
      </c>
      <c r="B92" s="295" t="s">
        <v>58</v>
      </c>
      <c r="C92" s="239" t="s">
        <v>778</v>
      </c>
      <c r="D92" s="276" t="s">
        <v>743</v>
      </c>
      <c r="E92" s="271" t="s">
        <v>735</v>
      </c>
      <c r="F92" s="155">
        <v>1</v>
      </c>
      <c r="G92" s="21"/>
      <c r="H92" s="22"/>
    </row>
    <row r="93" spans="1:8">
      <c r="A93" s="294" t="s">
        <v>844</v>
      </c>
      <c r="B93" s="295" t="s">
        <v>58</v>
      </c>
      <c r="C93" s="239" t="s">
        <v>780</v>
      </c>
      <c r="D93" s="276" t="s">
        <v>743</v>
      </c>
      <c r="E93" s="271" t="s">
        <v>735</v>
      </c>
      <c r="F93" s="155">
        <v>5</v>
      </c>
      <c r="G93" s="21"/>
      <c r="H93" s="22"/>
    </row>
    <row r="94" spans="1:8">
      <c r="A94" s="294" t="s">
        <v>845</v>
      </c>
      <c r="B94" s="295" t="s">
        <v>58</v>
      </c>
      <c r="C94" s="239" t="s">
        <v>782</v>
      </c>
      <c r="D94" s="276" t="s">
        <v>738</v>
      </c>
      <c r="E94" s="271" t="s">
        <v>735</v>
      </c>
      <c r="F94" s="155">
        <v>1</v>
      </c>
      <c r="G94" s="21"/>
      <c r="H94" s="22"/>
    </row>
    <row r="95" spans="1:8">
      <c r="A95" s="294" t="s">
        <v>846</v>
      </c>
      <c r="B95" s="295" t="s">
        <v>58</v>
      </c>
      <c r="C95" s="239" t="s">
        <v>784</v>
      </c>
      <c r="D95" s="276" t="s">
        <v>738</v>
      </c>
      <c r="E95" s="271" t="s">
        <v>735</v>
      </c>
      <c r="F95" s="155">
        <v>2</v>
      </c>
      <c r="G95" s="21"/>
      <c r="H95" s="22"/>
    </row>
    <row r="96" spans="1:8">
      <c r="A96" s="294" t="s">
        <v>847</v>
      </c>
      <c r="B96" s="295" t="s">
        <v>58</v>
      </c>
      <c r="C96" s="239" t="s">
        <v>786</v>
      </c>
      <c r="D96" s="276"/>
      <c r="E96" s="271" t="s">
        <v>735</v>
      </c>
      <c r="F96" s="155">
        <v>1</v>
      </c>
      <c r="G96" s="21"/>
      <c r="H96" s="22"/>
    </row>
    <row r="97" spans="1:8" ht="25.5">
      <c r="A97" s="294" t="s">
        <v>848</v>
      </c>
      <c r="B97" s="295" t="s">
        <v>58</v>
      </c>
      <c r="C97" s="239" t="s">
        <v>788</v>
      </c>
      <c r="D97" s="276"/>
      <c r="E97" s="271"/>
      <c r="F97" s="155" t="s">
        <v>331</v>
      </c>
      <c r="G97" s="21"/>
      <c r="H97" s="22"/>
    </row>
    <row r="98" spans="1:8">
      <c r="A98" s="294"/>
      <c r="B98" s="295"/>
      <c r="C98" s="239"/>
      <c r="D98" s="276"/>
      <c r="E98" s="271"/>
      <c r="F98" s="155"/>
      <c r="G98" s="21"/>
      <c r="H98" s="22"/>
    </row>
    <row r="99" spans="1:8">
      <c r="A99" s="294" t="s">
        <v>472</v>
      </c>
      <c r="B99" s="295"/>
      <c r="C99" s="296" t="s">
        <v>849</v>
      </c>
      <c r="D99" s="276"/>
      <c r="E99" s="271"/>
      <c r="F99" s="277"/>
      <c r="G99" s="21"/>
      <c r="H99" s="22"/>
    </row>
    <row r="100" spans="1:8">
      <c r="A100" s="294" t="s">
        <v>850</v>
      </c>
      <c r="B100" s="295" t="s">
        <v>58</v>
      </c>
      <c r="C100" s="269" t="s">
        <v>733</v>
      </c>
      <c r="D100" s="276" t="s">
        <v>734</v>
      </c>
      <c r="E100" s="271" t="s">
        <v>735</v>
      </c>
      <c r="F100" s="155" t="s">
        <v>331</v>
      </c>
      <c r="G100" s="21"/>
      <c r="H100" s="22"/>
    </row>
    <row r="101" spans="1:8">
      <c r="A101" s="294" t="s">
        <v>851</v>
      </c>
      <c r="B101" s="295" t="s">
        <v>58</v>
      </c>
      <c r="C101" s="269" t="s">
        <v>737</v>
      </c>
      <c r="D101" s="276" t="s">
        <v>738</v>
      </c>
      <c r="E101" s="271" t="s">
        <v>735</v>
      </c>
      <c r="F101" s="155">
        <v>1</v>
      </c>
      <c r="G101" s="21"/>
      <c r="H101" s="22"/>
    </row>
    <row r="102" spans="1:8">
      <c r="A102" s="294" t="s">
        <v>852</v>
      </c>
      <c r="B102" s="295" t="s">
        <v>58</v>
      </c>
      <c r="C102" s="269" t="s">
        <v>740</v>
      </c>
      <c r="D102" s="276" t="s">
        <v>738</v>
      </c>
      <c r="E102" s="271" t="s">
        <v>735</v>
      </c>
      <c r="F102" s="155">
        <v>1</v>
      </c>
      <c r="G102" s="21"/>
      <c r="H102" s="22"/>
    </row>
    <row r="103" spans="1:8">
      <c r="A103" s="294" t="s">
        <v>853</v>
      </c>
      <c r="B103" s="295" t="s">
        <v>58</v>
      </c>
      <c r="C103" s="269" t="s">
        <v>794</v>
      </c>
      <c r="D103" s="276" t="s">
        <v>743</v>
      </c>
      <c r="E103" s="271" t="s">
        <v>735</v>
      </c>
      <c r="F103" s="155" t="s">
        <v>331</v>
      </c>
      <c r="G103" s="21"/>
      <c r="H103" s="22"/>
    </row>
    <row r="104" spans="1:8">
      <c r="A104" s="294" t="s">
        <v>854</v>
      </c>
      <c r="B104" s="295" t="s">
        <v>58</v>
      </c>
      <c r="C104" s="269" t="s">
        <v>796</v>
      </c>
      <c r="D104" s="276" t="s">
        <v>743</v>
      </c>
      <c r="E104" s="271" t="s">
        <v>735</v>
      </c>
      <c r="F104" s="155">
        <v>1</v>
      </c>
      <c r="G104" s="21"/>
      <c r="H104" s="22"/>
    </row>
    <row r="105" spans="1:8">
      <c r="A105" s="294" t="s">
        <v>855</v>
      </c>
      <c r="B105" s="295" t="s">
        <v>58</v>
      </c>
      <c r="C105" s="269" t="s">
        <v>747</v>
      </c>
      <c r="D105" s="276" t="s">
        <v>743</v>
      </c>
      <c r="E105" s="271" t="s">
        <v>735</v>
      </c>
      <c r="F105" s="155">
        <v>1</v>
      </c>
      <c r="G105" s="21"/>
      <c r="H105" s="22"/>
    </row>
    <row r="106" spans="1:8" ht="25.5">
      <c r="A106" s="294" t="s">
        <v>856</v>
      </c>
      <c r="B106" s="295" t="s">
        <v>58</v>
      </c>
      <c r="C106" s="269" t="s">
        <v>745</v>
      </c>
      <c r="D106" s="276" t="s">
        <v>743</v>
      </c>
      <c r="E106" s="271" t="s">
        <v>735</v>
      </c>
      <c r="F106" s="155">
        <v>1</v>
      </c>
      <c r="G106" s="21"/>
      <c r="H106" s="22"/>
    </row>
    <row r="107" spans="1:8">
      <c r="A107" s="294" t="s">
        <v>857</v>
      </c>
      <c r="B107" s="295" t="s">
        <v>58</v>
      </c>
      <c r="C107" s="269" t="s">
        <v>749</v>
      </c>
      <c r="D107" s="276" t="s">
        <v>743</v>
      </c>
      <c r="E107" s="271" t="s">
        <v>735</v>
      </c>
      <c r="F107" s="155">
        <v>1</v>
      </c>
      <c r="G107" s="21"/>
      <c r="H107" s="22"/>
    </row>
    <row r="108" spans="1:8">
      <c r="A108" s="294" t="s">
        <v>858</v>
      </c>
      <c r="B108" s="295" t="s">
        <v>58</v>
      </c>
      <c r="C108" s="269" t="s">
        <v>753</v>
      </c>
      <c r="D108" s="276" t="s">
        <v>743</v>
      </c>
      <c r="E108" s="271" t="s">
        <v>735</v>
      </c>
      <c r="F108" s="155">
        <v>1</v>
      </c>
      <c r="G108" s="21"/>
      <c r="H108" s="22"/>
    </row>
    <row r="109" spans="1:8">
      <c r="A109" s="294" t="s">
        <v>859</v>
      </c>
      <c r="B109" s="295" t="s">
        <v>58</v>
      </c>
      <c r="C109" s="269" t="s">
        <v>802</v>
      </c>
      <c r="D109" s="276" t="s">
        <v>743</v>
      </c>
      <c r="E109" s="271" t="s">
        <v>735</v>
      </c>
      <c r="F109" s="155">
        <v>1</v>
      </c>
      <c r="G109" s="21"/>
      <c r="H109" s="22"/>
    </row>
    <row r="110" spans="1:8">
      <c r="A110" s="294" t="s">
        <v>860</v>
      </c>
      <c r="B110" s="295" t="s">
        <v>58</v>
      </c>
      <c r="C110" s="269" t="s">
        <v>757</v>
      </c>
      <c r="D110" s="276" t="s">
        <v>743</v>
      </c>
      <c r="E110" s="271" t="s">
        <v>735</v>
      </c>
      <c r="F110" s="155">
        <v>1</v>
      </c>
      <c r="G110" s="21"/>
      <c r="H110" s="22"/>
    </row>
    <row r="111" spans="1:8">
      <c r="A111" s="294" t="s">
        <v>861</v>
      </c>
      <c r="B111" s="295" t="s">
        <v>58</v>
      </c>
      <c r="C111" s="269" t="s">
        <v>759</v>
      </c>
      <c r="D111" s="276" t="s">
        <v>760</v>
      </c>
      <c r="E111" s="271" t="s">
        <v>735</v>
      </c>
      <c r="F111" s="155" t="s">
        <v>331</v>
      </c>
      <c r="G111" s="21"/>
      <c r="H111" s="22"/>
    </row>
    <row r="112" spans="1:8" ht="25.5">
      <c r="A112" s="294" t="s">
        <v>862</v>
      </c>
      <c r="B112" s="295" t="s">
        <v>58</v>
      </c>
      <c r="C112" s="269" t="s">
        <v>762</v>
      </c>
      <c r="D112" s="276" t="s">
        <v>760</v>
      </c>
      <c r="E112" s="271" t="s">
        <v>735</v>
      </c>
      <c r="F112" s="155" t="s">
        <v>331</v>
      </c>
      <c r="G112" s="21"/>
      <c r="H112" s="22"/>
    </row>
    <row r="113" spans="1:8">
      <c r="A113" s="294" t="s">
        <v>863</v>
      </c>
      <c r="B113" s="295" t="s">
        <v>58</v>
      </c>
      <c r="C113" s="269" t="s">
        <v>751</v>
      </c>
      <c r="D113" s="276" t="s">
        <v>743</v>
      </c>
      <c r="E113" s="271" t="s">
        <v>735</v>
      </c>
      <c r="F113" s="155" t="s">
        <v>331</v>
      </c>
      <c r="G113" s="21"/>
      <c r="H113" s="22"/>
    </row>
    <row r="114" spans="1:8">
      <c r="A114" s="294" t="s">
        <v>864</v>
      </c>
      <c r="B114" s="295" t="s">
        <v>58</v>
      </c>
      <c r="C114" s="269" t="s">
        <v>764</v>
      </c>
      <c r="D114" s="276" t="s">
        <v>743</v>
      </c>
      <c r="E114" s="271" t="s">
        <v>735</v>
      </c>
      <c r="F114" s="155">
        <v>4</v>
      </c>
      <c r="G114" s="21"/>
      <c r="H114" s="22"/>
    </row>
    <row r="115" spans="1:8">
      <c r="A115" s="294" t="s">
        <v>865</v>
      </c>
      <c r="B115" s="295" t="s">
        <v>58</v>
      </c>
      <c r="C115" s="269" t="s">
        <v>766</v>
      </c>
      <c r="D115" s="276" t="s">
        <v>743</v>
      </c>
      <c r="E115" s="271" t="s">
        <v>735</v>
      </c>
      <c r="F115" s="155" t="s">
        <v>336</v>
      </c>
      <c r="G115" s="21"/>
      <c r="H115" s="22"/>
    </row>
    <row r="116" spans="1:8">
      <c r="A116" s="294" t="s">
        <v>866</v>
      </c>
      <c r="B116" s="295" t="s">
        <v>58</v>
      </c>
      <c r="C116" s="269" t="s">
        <v>768</v>
      </c>
      <c r="D116" s="276" t="s">
        <v>743</v>
      </c>
      <c r="E116" s="271" t="s">
        <v>735</v>
      </c>
      <c r="F116" s="155" t="s">
        <v>331</v>
      </c>
      <c r="G116" s="21"/>
      <c r="H116" s="22"/>
    </row>
    <row r="117" spans="1:8">
      <c r="A117" s="294" t="s">
        <v>867</v>
      </c>
      <c r="B117" s="295" t="s">
        <v>58</v>
      </c>
      <c r="C117" s="269" t="s">
        <v>770</v>
      </c>
      <c r="D117" s="276" t="s">
        <v>743</v>
      </c>
      <c r="E117" s="271" t="s">
        <v>735</v>
      </c>
      <c r="F117" s="155" t="s">
        <v>331</v>
      </c>
      <c r="G117" s="21"/>
      <c r="H117" s="22"/>
    </row>
    <row r="118" spans="1:8">
      <c r="A118" s="294" t="s">
        <v>868</v>
      </c>
      <c r="B118" s="295" t="s">
        <v>58</v>
      </c>
      <c r="C118" s="269" t="s">
        <v>772</v>
      </c>
      <c r="D118" s="276" t="s">
        <v>743</v>
      </c>
      <c r="E118" s="271" t="s">
        <v>735</v>
      </c>
      <c r="F118" s="155" t="s">
        <v>331</v>
      </c>
      <c r="G118" s="21"/>
      <c r="H118" s="22"/>
    </row>
    <row r="119" spans="1:8">
      <c r="A119" s="294" t="s">
        <v>869</v>
      </c>
      <c r="B119" s="295" t="s">
        <v>58</v>
      </c>
      <c r="C119" s="269" t="s">
        <v>774</v>
      </c>
      <c r="D119" s="276" t="s">
        <v>743</v>
      </c>
      <c r="E119" s="271" t="s">
        <v>735</v>
      </c>
      <c r="F119" s="155">
        <v>20</v>
      </c>
      <c r="G119" s="21"/>
      <c r="H119" s="22"/>
    </row>
    <row r="120" spans="1:8">
      <c r="A120" s="294" t="s">
        <v>870</v>
      </c>
      <c r="B120" s="295" t="s">
        <v>58</v>
      </c>
      <c r="C120" s="269" t="s">
        <v>776</v>
      </c>
      <c r="D120" s="276" t="s">
        <v>743</v>
      </c>
      <c r="E120" s="271" t="s">
        <v>735</v>
      </c>
      <c r="F120" s="155">
        <v>6</v>
      </c>
      <c r="G120" s="21"/>
      <c r="H120" s="22"/>
    </row>
    <row r="121" spans="1:8">
      <c r="A121" s="294" t="s">
        <v>871</v>
      </c>
      <c r="B121" s="295" t="s">
        <v>58</v>
      </c>
      <c r="C121" s="269" t="s">
        <v>778</v>
      </c>
      <c r="D121" s="276" t="s">
        <v>743</v>
      </c>
      <c r="E121" s="271" t="s">
        <v>735</v>
      </c>
      <c r="F121" s="155">
        <v>1</v>
      </c>
      <c r="G121" s="21"/>
      <c r="H121" s="22"/>
    </row>
    <row r="122" spans="1:8">
      <c r="A122" s="294" t="s">
        <v>872</v>
      </c>
      <c r="B122" s="295" t="s">
        <v>58</v>
      </c>
      <c r="C122" s="269" t="s">
        <v>780</v>
      </c>
      <c r="D122" s="276" t="s">
        <v>743</v>
      </c>
      <c r="E122" s="271" t="s">
        <v>735</v>
      </c>
      <c r="F122" s="155">
        <v>5</v>
      </c>
      <c r="G122" s="21"/>
      <c r="H122" s="22"/>
    </row>
    <row r="123" spans="1:8">
      <c r="A123" s="294" t="s">
        <v>873</v>
      </c>
      <c r="B123" s="295" t="s">
        <v>58</v>
      </c>
      <c r="C123" s="269" t="s">
        <v>784</v>
      </c>
      <c r="D123" s="276" t="s">
        <v>738</v>
      </c>
      <c r="E123" s="271" t="s">
        <v>735</v>
      </c>
      <c r="F123" s="155">
        <v>2</v>
      </c>
      <c r="G123" s="21"/>
      <c r="H123" s="22"/>
    </row>
    <row r="124" spans="1:8">
      <c r="A124" s="294" t="s">
        <v>874</v>
      </c>
      <c r="B124" s="295" t="s">
        <v>58</v>
      </c>
      <c r="C124" s="269" t="s">
        <v>786</v>
      </c>
      <c r="D124" s="276" t="s">
        <v>738</v>
      </c>
      <c r="E124" s="271" t="s">
        <v>735</v>
      </c>
      <c r="F124" s="155">
        <v>1</v>
      </c>
      <c r="G124" s="21"/>
      <c r="H124" s="22"/>
    </row>
    <row r="125" spans="1:8" ht="25.5">
      <c r="A125" s="294" t="s">
        <v>875</v>
      </c>
      <c r="B125" s="295" t="s">
        <v>58</v>
      </c>
      <c r="C125" s="269" t="s">
        <v>788</v>
      </c>
      <c r="D125" s="276"/>
      <c r="E125" s="271" t="s">
        <v>735</v>
      </c>
      <c r="F125" s="155" t="s">
        <v>331</v>
      </c>
      <c r="G125" s="21"/>
      <c r="H125" s="22"/>
    </row>
    <row r="126" spans="1:8">
      <c r="A126" s="233"/>
      <c r="B126" s="295"/>
      <c r="C126" s="275"/>
      <c r="D126" s="276"/>
      <c r="E126" s="271"/>
      <c r="F126" s="277"/>
      <c r="G126" s="21"/>
      <c r="H126" s="22"/>
    </row>
    <row r="127" spans="1:8">
      <c r="A127" s="294" t="s">
        <v>318</v>
      </c>
      <c r="B127" s="295"/>
      <c r="C127" s="296" t="s">
        <v>876</v>
      </c>
      <c r="D127" s="276"/>
      <c r="E127" s="271"/>
      <c r="F127" s="277"/>
      <c r="G127" s="21"/>
      <c r="H127" s="22"/>
    </row>
    <row r="128" spans="1:8">
      <c r="A128" s="294" t="s">
        <v>877</v>
      </c>
      <c r="B128" s="295" t="s">
        <v>58</v>
      </c>
      <c r="C128" s="269" t="s">
        <v>733</v>
      </c>
      <c r="D128" s="276" t="s">
        <v>734</v>
      </c>
      <c r="E128" s="271" t="s">
        <v>735</v>
      </c>
      <c r="F128" s="155" t="s">
        <v>331</v>
      </c>
      <c r="G128" s="21"/>
      <c r="H128" s="22"/>
    </row>
    <row r="129" spans="1:8">
      <c r="A129" s="294" t="s">
        <v>878</v>
      </c>
      <c r="B129" s="295" t="s">
        <v>58</v>
      </c>
      <c r="C129" s="269" t="s">
        <v>737</v>
      </c>
      <c r="D129" s="276" t="s">
        <v>738</v>
      </c>
      <c r="E129" s="271" t="s">
        <v>735</v>
      </c>
      <c r="F129" s="155">
        <v>1</v>
      </c>
      <c r="G129" s="21"/>
      <c r="H129" s="22"/>
    </row>
    <row r="130" spans="1:8">
      <c r="A130" s="294" t="s">
        <v>879</v>
      </c>
      <c r="B130" s="295" t="s">
        <v>58</v>
      </c>
      <c r="C130" s="269" t="s">
        <v>740</v>
      </c>
      <c r="D130" s="276" t="s">
        <v>738</v>
      </c>
      <c r="E130" s="271" t="s">
        <v>735</v>
      </c>
      <c r="F130" s="155">
        <v>1</v>
      </c>
      <c r="G130" s="21"/>
      <c r="H130" s="22"/>
    </row>
    <row r="131" spans="1:8">
      <c r="A131" s="294" t="s">
        <v>880</v>
      </c>
      <c r="B131" s="295" t="s">
        <v>58</v>
      </c>
      <c r="C131" s="269" t="s">
        <v>742</v>
      </c>
      <c r="D131" s="276" t="s">
        <v>743</v>
      </c>
      <c r="E131" s="271" t="s">
        <v>735</v>
      </c>
      <c r="F131" s="155" t="s">
        <v>331</v>
      </c>
      <c r="G131" s="21"/>
      <c r="H131" s="22"/>
    </row>
    <row r="132" spans="1:8">
      <c r="A132" s="294" t="s">
        <v>881</v>
      </c>
      <c r="B132" s="295" t="s">
        <v>58</v>
      </c>
      <c r="C132" s="269" t="s">
        <v>747</v>
      </c>
      <c r="D132" s="276" t="s">
        <v>743</v>
      </c>
      <c r="E132" s="271" t="s">
        <v>735</v>
      </c>
      <c r="F132" s="155">
        <v>1</v>
      </c>
      <c r="G132" s="21"/>
      <c r="H132" s="22"/>
    </row>
    <row r="133" spans="1:8" ht="25.5">
      <c r="A133" s="294" t="s">
        <v>882</v>
      </c>
      <c r="B133" s="295" t="s">
        <v>58</v>
      </c>
      <c r="C133" s="269" t="s">
        <v>745</v>
      </c>
      <c r="D133" s="276" t="s">
        <v>743</v>
      </c>
      <c r="E133" s="271" t="s">
        <v>735</v>
      </c>
      <c r="F133" s="155">
        <v>1</v>
      </c>
      <c r="G133" s="21"/>
      <c r="H133" s="22"/>
    </row>
    <row r="134" spans="1:8">
      <c r="A134" s="294" t="s">
        <v>883</v>
      </c>
      <c r="B134" s="295" t="s">
        <v>58</v>
      </c>
      <c r="C134" s="269" t="s">
        <v>749</v>
      </c>
      <c r="D134" s="276" t="s">
        <v>743</v>
      </c>
      <c r="E134" s="271" t="s">
        <v>735</v>
      </c>
      <c r="F134" s="155">
        <v>1</v>
      </c>
      <c r="G134" s="21"/>
      <c r="H134" s="22"/>
    </row>
    <row r="135" spans="1:8">
      <c r="A135" s="294" t="s">
        <v>884</v>
      </c>
      <c r="B135" s="295" t="s">
        <v>58</v>
      </c>
      <c r="C135" s="269" t="s">
        <v>753</v>
      </c>
      <c r="D135" s="276" t="s">
        <v>743</v>
      </c>
      <c r="E135" s="271" t="s">
        <v>735</v>
      </c>
      <c r="F135" s="155">
        <v>1</v>
      </c>
      <c r="G135" s="21"/>
      <c r="H135" s="22"/>
    </row>
    <row r="136" spans="1:8">
      <c r="A136" s="294" t="s">
        <v>885</v>
      </c>
      <c r="B136" s="295" t="s">
        <v>58</v>
      </c>
      <c r="C136" s="269" t="s">
        <v>802</v>
      </c>
      <c r="D136" s="276" t="s">
        <v>743</v>
      </c>
      <c r="E136" s="271" t="s">
        <v>735</v>
      </c>
      <c r="F136" s="155">
        <v>1</v>
      </c>
      <c r="G136" s="21"/>
      <c r="H136" s="22"/>
    </row>
    <row r="137" spans="1:8">
      <c r="A137" s="294" t="s">
        <v>886</v>
      </c>
      <c r="B137" s="295" t="s">
        <v>58</v>
      </c>
      <c r="C137" s="269" t="s">
        <v>757</v>
      </c>
      <c r="D137" s="276" t="s">
        <v>743</v>
      </c>
      <c r="E137" s="271" t="s">
        <v>735</v>
      </c>
      <c r="F137" s="155">
        <v>1</v>
      </c>
      <c r="G137" s="21"/>
      <c r="H137" s="22"/>
    </row>
    <row r="138" spans="1:8">
      <c r="A138" s="294" t="s">
        <v>887</v>
      </c>
      <c r="B138" s="295" t="s">
        <v>58</v>
      </c>
      <c r="C138" s="269" t="s">
        <v>759</v>
      </c>
      <c r="D138" s="276" t="s">
        <v>760</v>
      </c>
      <c r="E138" s="271" t="s">
        <v>735</v>
      </c>
      <c r="F138" s="155" t="s">
        <v>331</v>
      </c>
      <c r="G138" s="21"/>
      <c r="H138" s="22"/>
    </row>
    <row r="139" spans="1:8" ht="25.5">
      <c r="A139" s="294" t="s">
        <v>888</v>
      </c>
      <c r="B139" s="295" t="s">
        <v>58</v>
      </c>
      <c r="C139" s="269" t="s">
        <v>762</v>
      </c>
      <c r="D139" s="276" t="s">
        <v>760</v>
      </c>
      <c r="E139" s="271" t="s">
        <v>735</v>
      </c>
      <c r="F139" s="155" t="s">
        <v>331</v>
      </c>
      <c r="G139" s="21"/>
      <c r="H139" s="22"/>
    </row>
    <row r="140" spans="1:8">
      <c r="A140" s="294" t="s">
        <v>889</v>
      </c>
      <c r="B140" s="295" t="s">
        <v>58</v>
      </c>
      <c r="C140" s="269" t="s">
        <v>751</v>
      </c>
      <c r="D140" s="297"/>
      <c r="E140" s="271" t="s">
        <v>735</v>
      </c>
      <c r="F140" s="155" t="s">
        <v>331</v>
      </c>
      <c r="G140" s="21"/>
      <c r="H140" s="22"/>
    </row>
    <row r="141" spans="1:8">
      <c r="A141" s="294" t="s">
        <v>890</v>
      </c>
      <c r="B141" s="295" t="s">
        <v>58</v>
      </c>
      <c r="C141" s="269" t="s">
        <v>764</v>
      </c>
      <c r="D141" s="276" t="s">
        <v>743</v>
      </c>
      <c r="E141" s="271" t="s">
        <v>735</v>
      </c>
      <c r="F141" s="155">
        <v>4</v>
      </c>
      <c r="G141" s="21"/>
      <c r="H141" s="22"/>
    </row>
    <row r="142" spans="1:8">
      <c r="A142" s="294" t="s">
        <v>891</v>
      </c>
      <c r="B142" s="295" t="s">
        <v>58</v>
      </c>
      <c r="C142" s="269" t="s">
        <v>766</v>
      </c>
      <c r="D142" s="276" t="s">
        <v>743</v>
      </c>
      <c r="E142" s="271" t="s">
        <v>735</v>
      </c>
      <c r="F142" s="155" t="s">
        <v>336</v>
      </c>
      <c r="G142" s="21"/>
      <c r="H142" s="22"/>
    </row>
    <row r="143" spans="1:8">
      <c r="A143" s="294" t="s">
        <v>892</v>
      </c>
      <c r="B143" s="295" t="s">
        <v>58</v>
      </c>
      <c r="C143" s="269" t="s">
        <v>768</v>
      </c>
      <c r="D143" s="276" t="s">
        <v>743</v>
      </c>
      <c r="E143" s="271" t="s">
        <v>735</v>
      </c>
      <c r="F143" s="155" t="s">
        <v>331</v>
      </c>
      <c r="G143" s="21"/>
      <c r="H143" s="22"/>
    </row>
    <row r="144" spans="1:8">
      <c r="A144" s="294" t="s">
        <v>893</v>
      </c>
      <c r="B144" s="295" t="s">
        <v>58</v>
      </c>
      <c r="C144" s="269" t="s">
        <v>770</v>
      </c>
      <c r="D144" s="276" t="s">
        <v>743</v>
      </c>
      <c r="E144" s="271" t="s">
        <v>735</v>
      </c>
      <c r="F144" s="155" t="s">
        <v>331</v>
      </c>
      <c r="G144" s="21"/>
      <c r="H144" s="22"/>
    </row>
    <row r="145" spans="1:8">
      <c r="A145" s="294" t="s">
        <v>894</v>
      </c>
      <c r="B145" s="295" t="s">
        <v>58</v>
      </c>
      <c r="C145" s="269" t="s">
        <v>772</v>
      </c>
      <c r="D145" s="276" t="s">
        <v>743</v>
      </c>
      <c r="E145" s="271" t="s">
        <v>735</v>
      </c>
      <c r="F145" s="155" t="s">
        <v>331</v>
      </c>
      <c r="G145" s="21"/>
      <c r="H145" s="22"/>
    </row>
    <row r="146" spans="1:8">
      <c r="A146" s="294" t="s">
        <v>895</v>
      </c>
      <c r="B146" s="295" t="s">
        <v>58</v>
      </c>
      <c r="C146" s="269" t="s">
        <v>774</v>
      </c>
      <c r="D146" s="276" t="s">
        <v>743</v>
      </c>
      <c r="E146" s="271" t="s">
        <v>735</v>
      </c>
      <c r="F146" s="155">
        <v>20</v>
      </c>
      <c r="G146" s="21"/>
      <c r="H146" s="22"/>
    </row>
    <row r="147" spans="1:8">
      <c r="A147" s="294" t="s">
        <v>896</v>
      </c>
      <c r="B147" s="295" t="s">
        <v>58</v>
      </c>
      <c r="C147" s="269" t="s">
        <v>776</v>
      </c>
      <c r="D147" s="276" t="s">
        <v>743</v>
      </c>
      <c r="E147" s="271" t="s">
        <v>735</v>
      </c>
      <c r="F147" s="155">
        <v>5</v>
      </c>
      <c r="G147" s="21"/>
      <c r="H147" s="22"/>
    </row>
    <row r="148" spans="1:8">
      <c r="A148" s="294" t="s">
        <v>897</v>
      </c>
      <c r="B148" s="295" t="s">
        <v>58</v>
      </c>
      <c r="C148" s="269" t="s">
        <v>778</v>
      </c>
      <c r="D148" s="276" t="s">
        <v>743</v>
      </c>
      <c r="E148" s="271" t="s">
        <v>735</v>
      </c>
      <c r="F148" s="155">
        <v>1</v>
      </c>
      <c r="G148" s="21"/>
      <c r="H148" s="22"/>
    </row>
    <row r="149" spans="1:8">
      <c r="A149" s="294" t="s">
        <v>898</v>
      </c>
      <c r="B149" s="295" t="s">
        <v>58</v>
      </c>
      <c r="C149" s="269" t="s">
        <v>780</v>
      </c>
      <c r="D149" s="276" t="s">
        <v>743</v>
      </c>
      <c r="E149" s="271" t="s">
        <v>735</v>
      </c>
      <c r="F149" s="155">
        <v>5</v>
      </c>
      <c r="G149" s="21"/>
      <c r="H149" s="22"/>
    </row>
    <row r="150" spans="1:8">
      <c r="A150" s="294" t="s">
        <v>899</v>
      </c>
      <c r="B150" s="295" t="s">
        <v>58</v>
      </c>
      <c r="C150" s="269" t="s">
        <v>782</v>
      </c>
      <c r="D150" s="276" t="s">
        <v>743</v>
      </c>
      <c r="E150" s="271" t="s">
        <v>735</v>
      </c>
      <c r="F150" s="155">
        <v>1</v>
      </c>
      <c r="G150" s="21"/>
      <c r="H150" s="22"/>
    </row>
    <row r="151" spans="1:8">
      <c r="A151" s="294" t="s">
        <v>900</v>
      </c>
      <c r="B151" s="295" t="s">
        <v>58</v>
      </c>
      <c r="C151" s="269" t="s">
        <v>784</v>
      </c>
      <c r="D151" s="276" t="s">
        <v>743</v>
      </c>
      <c r="E151" s="271" t="s">
        <v>735</v>
      </c>
      <c r="F151" s="155">
        <v>2</v>
      </c>
      <c r="G151" s="21"/>
      <c r="H151" s="22"/>
    </row>
    <row r="152" spans="1:8">
      <c r="A152" s="294" t="s">
        <v>901</v>
      </c>
      <c r="B152" s="295" t="s">
        <v>58</v>
      </c>
      <c r="C152" s="269" t="s">
        <v>786</v>
      </c>
      <c r="D152" s="276" t="s">
        <v>743</v>
      </c>
      <c r="E152" s="271" t="s">
        <v>735</v>
      </c>
      <c r="F152" s="155">
        <v>1</v>
      </c>
      <c r="G152" s="21"/>
      <c r="H152" s="22"/>
    </row>
    <row r="153" spans="1:8" ht="25.5">
      <c r="A153" s="294" t="s">
        <v>902</v>
      </c>
      <c r="B153" s="295" t="s">
        <v>58</v>
      </c>
      <c r="C153" s="269" t="s">
        <v>788</v>
      </c>
      <c r="D153" s="276" t="s">
        <v>738</v>
      </c>
      <c r="E153" s="271" t="s">
        <v>735</v>
      </c>
      <c r="F153" s="155" t="s">
        <v>331</v>
      </c>
      <c r="G153" s="21"/>
      <c r="H153" s="22"/>
    </row>
    <row r="154" spans="1:8">
      <c r="A154" s="233"/>
      <c r="B154" s="295"/>
      <c r="C154" s="275"/>
      <c r="D154" s="276"/>
      <c r="E154" s="271"/>
      <c r="F154" s="277"/>
      <c r="G154" s="21"/>
      <c r="H154" s="22"/>
    </row>
    <row r="155" spans="1:8">
      <c r="A155" s="294" t="s">
        <v>320</v>
      </c>
      <c r="B155" s="295"/>
      <c r="C155" s="296" t="s">
        <v>903</v>
      </c>
      <c r="D155" s="276"/>
      <c r="E155" s="271"/>
      <c r="F155" s="277"/>
      <c r="G155" s="21"/>
      <c r="H155" s="22"/>
    </row>
    <row r="156" spans="1:8">
      <c r="A156" s="294" t="s">
        <v>904</v>
      </c>
      <c r="B156" s="295" t="s">
        <v>58</v>
      </c>
      <c r="C156" s="269" t="s">
        <v>733</v>
      </c>
      <c r="D156" s="276" t="s">
        <v>734</v>
      </c>
      <c r="E156" s="271" t="s">
        <v>735</v>
      </c>
      <c r="F156" s="155" t="s">
        <v>331</v>
      </c>
      <c r="G156" s="21"/>
      <c r="H156" s="22"/>
    </row>
    <row r="157" spans="1:8">
      <c r="A157" s="294" t="s">
        <v>905</v>
      </c>
      <c r="B157" s="295" t="s">
        <v>58</v>
      </c>
      <c r="C157" s="269" t="s">
        <v>737</v>
      </c>
      <c r="D157" s="276" t="s">
        <v>738</v>
      </c>
      <c r="E157" s="271" t="s">
        <v>735</v>
      </c>
      <c r="F157" s="155">
        <v>1</v>
      </c>
      <c r="G157" s="21"/>
      <c r="H157" s="22"/>
    </row>
    <row r="158" spans="1:8">
      <c r="A158" s="294" t="s">
        <v>906</v>
      </c>
      <c r="B158" s="295" t="s">
        <v>58</v>
      </c>
      <c r="C158" s="269" t="s">
        <v>740</v>
      </c>
      <c r="D158" s="276" t="s">
        <v>738</v>
      </c>
      <c r="E158" s="271" t="s">
        <v>735</v>
      </c>
      <c r="F158" s="155">
        <v>1</v>
      </c>
      <c r="G158" s="21"/>
      <c r="H158" s="22"/>
    </row>
    <row r="159" spans="1:8">
      <c r="A159" s="294" t="s">
        <v>907</v>
      </c>
      <c r="B159" s="295" t="s">
        <v>58</v>
      </c>
      <c r="C159" s="269" t="s">
        <v>794</v>
      </c>
      <c r="D159" s="276" t="s">
        <v>743</v>
      </c>
      <c r="E159" s="271" t="s">
        <v>735</v>
      </c>
      <c r="F159" s="155" t="s">
        <v>331</v>
      </c>
      <c r="G159" s="21"/>
      <c r="H159" s="22"/>
    </row>
    <row r="160" spans="1:8">
      <c r="A160" s="294" t="s">
        <v>908</v>
      </c>
      <c r="B160" s="295" t="s">
        <v>58</v>
      </c>
      <c r="C160" s="269" t="s">
        <v>796</v>
      </c>
      <c r="D160" s="276" t="s">
        <v>743</v>
      </c>
      <c r="E160" s="271" t="s">
        <v>735</v>
      </c>
      <c r="F160" s="155">
        <v>1</v>
      </c>
      <c r="G160" s="21"/>
      <c r="H160" s="22"/>
    </row>
    <row r="161" spans="1:8">
      <c r="A161" s="294" t="s">
        <v>909</v>
      </c>
      <c r="B161" s="295" t="s">
        <v>58</v>
      </c>
      <c r="C161" s="269" t="s">
        <v>747</v>
      </c>
      <c r="D161" s="276" t="s">
        <v>743</v>
      </c>
      <c r="E161" s="271" t="s">
        <v>735</v>
      </c>
      <c r="F161" s="155">
        <v>1</v>
      </c>
      <c r="G161" s="21"/>
      <c r="H161" s="22"/>
    </row>
    <row r="162" spans="1:8" ht="25.5">
      <c r="A162" s="294" t="s">
        <v>910</v>
      </c>
      <c r="B162" s="295" t="s">
        <v>58</v>
      </c>
      <c r="C162" s="269" t="s">
        <v>745</v>
      </c>
      <c r="D162" s="276" t="s">
        <v>743</v>
      </c>
      <c r="E162" s="271" t="s">
        <v>735</v>
      </c>
      <c r="F162" s="155">
        <v>1</v>
      </c>
      <c r="G162" s="21"/>
      <c r="H162" s="22"/>
    </row>
    <row r="163" spans="1:8">
      <c r="A163" s="294" t="s">
        <v>911</v>
      </c>
      <c r="B163" s="295" t="s">
        <v>58</v>
      </c>
      <c r="C163" s="269" t="s">
        <v>749</v>
      </c>
      <c r="D163" s="276" t="s">
        <v>743</v>
      </c>
      <c r="E163" s="271" t="s">
        <v>735</v>
      </c>
      <c r="F163" s="155">
        <v>1</v>
      </c>
      <c r="G163" s="21"/>
      <c r="H163" s="22"/>
    </row>
    <row r="164" spans="1:8">
      <c r="A164" s="294" t="s">
        <v>912</v>
      </c>
      <c r="B164" s="295" t="s">
        <v>58</v>
      </c>
      <c r="C164" s="269" t="s">
        <v>753</v>
      </c>
      <c r="D164" s="276" t="s">
        <v>743</v>
      </c>
      <c r="E164" s="271" t="s">
        <v>735</v>
      </c>
      <c r="F164" s="155">
        <v>1</v>
      </c>
      <c r="G164" s="21"/>
      <c r="H164" s="22"/>
    </row>
    <row r="165" spans="1:8">
      <c r="A165" s="294" t="s">
        <v>913</v>
      </c>
      <c r="B165" s="295" t="s">
        <v>58</v>
      </c>
      <c r="C165" s="269" t="s">
        <v>802</v>
      </c>
      <c r="D165" s="297"/>
      <c r="E165" s="271" t="s">
        <v>735</v>
      </c>
      <c r="F165" s="155">
        <v>1</v>
      </c>
      <c r="G165" s="21"/>
      <c r="H165" s="22"/>
    </row>
    <row r="166" spans="1:8">
      <c r="A166" s="294" t="s">
        <v>914</v>
      </c>
      <c r="B166" s="295" t="s">
        <v>58</v>
      </c>
      <c r="C166" s="269" t="s">
        <v>757</v>
      </c>
      <c r="D166" s="297"/>
      <c r="E166" s="271" t="s">
        <v>735</v>
      </c>
      <c r="F166" s="155">
        <v>1</v>
      </c>
      <c r="G166" s="21"/>
      <c r="H166" s="22"/>
    </row>
    <row r="167" spans="1:8">
      <c r="A167" s="294" t="s">
        <v>915</v>
      </c>
      <c r="B167" s="295" t="s">
        <v>58</v>
      </c>
      <c r="C167" s="269" t="s">
        <v>759</v>
      </c>
      <c r="D167" s="276" t="s">
        <v>760</v>
      </c>
      <c r="E167" s="271" t="s">
        <v>735</v>
      </c>
      <c r="F167" s="155" t="s">
        <v>331</v>
      </c>
      <c r="G167" s="21"/>
      <c r="H167" s="22"/>
    </row>
    <row r="168" spans="1:8" ht="25.5">
      <c r="A168" s="294" t="s">
        <v>916</v>
      </c>
      <c r="B168" s="295" t="s">
        <v>58</v>
      </c>
      <c r="C168" s="269" t="s">
        <v>762</v>
      </c>
      <c r="D168" s="276" t="s">
        <v>760</v>
      </c>
      <c r="E168" s="271" t="s">
        <v>735</v>
      </c>
      <c r="F168" s="155" t="s">
        <v>331</v>
      </c>
      <c r="G168" s="21"/>
      <c r="H168" s="22"/>
    </row>
    <row r="169" spans="1:8">
      <c r="A169" s="294" t="s">
        <v>917</v>
      </c>
      <c r="B169" s="295" t="s">
        <v>58</v>
      </c>
      <c r="C169" s="269" t="s">
        <v>751</v>
      </c>
      <c r="D169" s="276" t="s">
        <v>743</v>
      </c>
      <c r="E169" s="271" t="s">
        <v>735</v>
      </c>
      <c r="F169" s="155" t="s">
        <v>331</v>
      </c>
      <c r="G169" s="21"/>
      <c r="H169" s="22"/>
    </row>
    <row r="170" spans="1:8">
      <c r="A170" s="294" t="s">
        <v>918</v>
      </c>
      <c r="B170" s="295" t="s">
        <v>58</v>
      </c>
      <c r="C170" s="269" t="s">
        <v>764</v>
      </c>
      <c r="D170" s="276" t="s">
        <v>743</v>
      </c>
      <c r="E170" s="271" t="s">
        <v>735</v>
      </c>
      <c r="F170" s="155">
        <v>4</v>
      </c>
      <c r="G170" s="21"/>
      <c r="H170" s="22"/>
    </row>
    <row r="171" spans="1:8">
      <c r="A171" s="294" t="s">
        <v>919</v>
      </c>
      <c r="B171" s="295" t="s">
        <v>58</v>
      </c>
      <c r="C171" s="269" t="s">
        <v>766</v>
      </c>
      <c r="D171" s="276" t="s">
        <v>743</v>
      </c>
      <c r="E171" s="271" t="s">
        <v>735</v>
      </c>
      <c r="F171" s="155" t="s">
        <v>336</v>
      </c>
      <c r="G171" s="21"/>
      <c r="H171" s="22"/>
    </row>
    <row r="172" spans="1:8">
      <c r="A172" s="294" t="s">
        <v>920</v>
      </c>
      <c r="B172" s="295" t="s">
        <v>58</v>
      </c>
      <c r="C172" s="269" t="s">
        <v>768</v>
      </c>
      <c r="D172" s="276" t="s">
        <v>743</v>
      </c>
      <c r="E172" s="271" t="s">
        <v>735</v>
      </c>
      <c r="F172" s="155" t="s">
        <v>331</v>
      </c>
      <c r="G172" s="21"/>
      <c r="H172" s="22"/>
    </row>
    <row r="173" spans="1:8">
      <c r="A173" s="294" t="s">
        <v>921</v>
      </c>
      <c r="B173" s="295" t="s">
        <v>58</v>
      </c>
      <c r="C173" s="269" t="s">
        <v>770</v>
      </c>
      <c r="D173" s="276" t="s">
        <v>743</v>
      </c>
      <c r="E173" s="271" t="s">
        <v>735</v>
      </c>
      <c r="F173" s="155" t="s">
        <v>331</v>
      </c>
      <c r="G173" s="21"/>
      <c r="H173" s="22"/>
    </row>
    <row r="174" spans="1:8">
      <c r="A174" s="294" t="s">
        <v>922</v>
      </c>
      <c r="B174" s="295" t="s">
        <v>58</v>
      </c>
      <c r="C174" s="269" t="s">
        <v>772</v>
      </c>
      <c r="D174" s="276" t="s">
        <v>743</v>
      </c>
      <c r="E174" s="271" t="s">
        <v>735</v>
      </c>
      <c r="F174" s="155" t="s">
        <v>331</v>
      </c>
      <c r="G174" s="21"/>
      <c r="H174" s="22"/>
    </row>
    <row r="175" spans="1:8">
      <c r="A175" s="294" t="s">
        <v>923</v>
      </c>
      <c r="B175" s="295" t="s">
        <v>58</v>
      </c>
      <c r="C175" s="269" t="s">
        <v>774</v>
      </c>
      <c r="D175" s="276" t="s">
        <v>743</v>
      </c>
      <c r="E175" s="271" t="s">
        <v>735</v>
      </c>
      <c r="F175" s="155">
        <v>20</v>
      </c>
      <c r="G175" s="21"/>
      <c r="H175" s="22"/>
    </row>
    <row r="176" spans="1:8">
      <c r="A176" s="294" t="s">
        <v>924</v>
      </c>
      <c r="B176" s="295" t="s">
        <v>58</v>
      </c>
      <c r="C176" s="269" t="s">
        <v>776</v>
      </c>
      <c r="D176" s="276" t="s">
        <v>743</v>
      </c>
      <c r="E176" s="271" t="s">
        <v>735</v>
      </c>
      <c r="F176" s="155">
        <v>4</v>
      </c>
      <c r="G176" s="21"/>
      <c r="H176" s="22"/>
    </row>
    <row r="177" spans="1:8">
      <c r="A177" s="294" t="s">
        <v>925</v>
      </c>
      <c r="B177" s="295" t="s">
        <v>58</v>
      </c>
      <c r="C177" s="269" t="s">
        <v>778</v>
      </c>
      <c r="D177" s="276" t="s">
        <v>743</v>
      </c>
      <c r="E177" s="271" t="s">
        <v>735</v>
      </c>
      <c r="F177" s="155">
        <v>1</v>
      </c>
      <c r="G177" s="21"/>
      <c r="H177" s="22"/>
    </row>
    <row r="178" spans="1:8">
      <c r="A178" s="294" t="s">
        <v>926</v>
      </c>
      <c r="B178" s="295" t="s">
        <v>58</v>
      </c>
      <c r="C178" s="269" t="s">
        <v>780</v>
      </c>
      <c r="D178" s="276" t="s">
        <v>743</v>
      </c>
      <c r="E178" s="271" t="s">
        <v>735</v>
      </c>
      <c r="F178" s="155">
        <v>5</v>
      </c>
      <c r="G178" s="21"/>
      <c r="H178" s="22"/>
    </row>
    <row r="179" spans="1:8">
      <c r="A179" s="294" t="s">
        <v>927</v>
      </c>
      <c r="B179" s="295" t="s">
        <v>58</v>
      </c>
      <c r="C179" s="269" t="s">
        <v>784</v>
      </c>
      <c r="D179" s="276" t="s">
        <v>738</v>
      </c>
      <c r="E179" s="271" t="s">
        <v>735</v>
      </c>
      <c r="F179" s="155">
        <v>2</v>
      </c>
      <c r="G179" s="21"/>
      <c r="H179" s="22"/>
    </row>
    <row r="180" spans="1:8">
      <c r="A180" s="294" t="s">
        <v>928</v>
      </c>
      <c r="B180" s="295" t="s">
        <v>58</v>
      </c>
      <c r="C180" s="269" t="s">
        <v>786</v>
      </c>
      <c r="D180" s="276" t="s">
        <v>738</v>
      </c>
      <c r="E180" s="271" t="s">
        <v>735</v>
      </c>
      <c r="F180" s="155">
        <v>1</v>
      </c>
      <c r="G180" s="21"/>
      <c r="H180" s="22"/>
    </row>
    <row r="181" spans="1:8" ht="25.5">
      <c r="A181" s="294" t="s">
        <v>929</v>
      </c>
      <c r="B181" s="295" t="s">
        <v>58</v>
      </c>
      <c r="C181" s="269" t="s">
        <v>788</v>
      </c>
      <c r="D181" s="276"/>
      <c r="E181" s="271"/>
      <c r="F181" s="155" t="s">
        <v>331</v>
      </c>
      <c r="G181" s="21"/>
      <c r="H181" s="22"/>
    </row>
    <row r="182" spans="1:8">
      <c r="A182" s="233"/>
      <c r="B182" s="295"/>
      <c r="C182" s="275"/>
      <c r="D182" s="276"/>
      <c r="E182" s="271"/>
      <c r="F182" s="277"/>
      <c r="G182" s="21"/>
      <c r="H182" s="22"/>
    </row>
    <row r="183" spans="1:8">
      <c r="A183" s="294" t="s">
        <v>476</v>
      </c>
      <c r="B183" s="295"/>
      <c r="C183" s="296" t="s">
        <v>930</v>
      </c>
      <c r="D183" s="276"/>
      <c r="E183" s="271"/>
      <c r="F183" s="277"/>
      <c r="G183" s="21"/>
      <c r="H183" s="22"/>
    </row>
    <row r="184" spans="1:8">
      <c r="A184" s="294" t="s">
        <v>931</v>
      </c>
      <c r="B184" s="295" t="s">
        <v>58</v>
      </c>
      <c r="C184" s="269" t="s">
        <v>733</v>
      </c>
      <c r="D184" s="276" t="s">
        <v>734</v>
      </c>
      <c r="E184" s="271" t="s">
        <v>735</v>
      </c>
      <c r="F184" s="155" t="s">
        <v>331</v>
      </c>
      <c r="G184" s="21"/>
      <c r="H184" s="22"/>
    </row>
    <row r="185" spans="1:8">
      <c r="A185" s="294" t="s">
        <v>932</v>
      </c>
      <c r="B185" s="295" t="s">
        <v>58</v>
      </c>
      <c r="C185" s="269" t="s">
        <v>737</v>
      </c>
      <c r="D185" s="276" t="s">
        <v>738</v>
      </c>
      <c r="E185" s="271" t="s">
        <v>735</v>
      </c>
      <c r="F185" s="155" t="s">
        <v>331</v>
      </c>
      <c r="G185" s="21"/>
      <c r="H185" s="22"/>
    </row>
    <row r="186" spans="1:8">
      <c r="A186" s="294" t="s">
        <v>933</v>
      </c>
      <c r="B186" s="295" t="s">
        <v>58</v>
      </c>
      <c r="C186" s="269" t="s">
        <v>740</v>
      </c>
      <c r="D186" s="276" t="s">
        <v>738</v>
      </c>
      <c r="E186" s="271" t="s">
        <v>735</v>
      </c>
      <c r="F186" s="155">
        <v>1</v>
      </c>
      <c r="G186" s="21"/>
      <c r="H186" s="22"/>
    </row>
    <row r="187" spans="1:8">
      <c r="A187" s="294" t="s">
        <v>934</v>
      </c>
      <c r="B187" s="295" t="s">
        <v>58</v>
      </c>
      <c r="C187" s="269" t="s">
        <v>794</v>
      </c>
      <c r="D187" s="276" t="s">
        <v>743</v>
      </c>
      <c r="E187" s="271" t="s">
        <v>735</v>
      </c>
      <c r="F187" s="155" t="s">
        <v>331</v>
      </c>
      <c r="G187" s="21"/>
      <c r="H187" s="22"/>
    </row>
    <row r="188" spans="1:8">
      <c r="A188" s="294" t="s">
        <v>935</v>
      </c>
      <c r="B188" s="295" t="s">
        <v>58</v>
      </c>
      <c r="C188" s="269" t="s">
        <v>796</v>
      </c>
      <c r="D188" s="276" t="s">
        <v>743</v>
      </c>
      <c r="E188" s="271" t="s">
        <v>735</v>
      </c>
      <c r="F188" s="155">
        <v>1</v>
      </c>
      <c r="G188" s="21"/>
      <c r="H188" s="22"/>
    </row>
    <row r="189" spans="1:8">
      <c r="A189" s="294" t="s">
        <v>936</v>
      </c>
      <c r="B189" s="295" t="s">
        <v>58</v>
      </c>
      <c r="C189" s="269" t="s">
        <v>747</v>
      </c>
      <c r="D189" s="276" t="s">
        <v>743</v>
      </c>
      <c r="E189" s="271" t="s">
        <v>735</v>
      </c>
      <c r="F189" s="155">
        <v>1</v>
      </c>
      <c r="G189" s="21"/>
      <c r="H189" s="22"/>
    </row>
    <row r="190" spans="1:8" ht="25.5">
      <c r="A190" s="294" t="s">
        <v>937</v>
      </c>
      <c r="B190" s="295" t="s">
        <v>58</v>
      </c>
      <c r="C190" s="269" t="s">
        <v>745</v>
      </c>
      <c r="D190" s="276" t="s">
        <v>743</v>
      </c>
      <c r="E190" s="271" t="s">
        <v>735</v>
      </c>
      <c r="F190" s="155">
        <v>1</v>
      </c>
      <c r="G190" s="21"/>
      <c r="H190" s="22"/>
    </row>
    <row r="191" spans="1:8">
      <c r="A191" s="294" t="s">
        <v>938</v>
      </c>
      <c r="B191" s="295" t="s">
        <v>58</v>
      </c>
      <c r="C191" s="269" t="s">
        <v>749</v>
      </c>
      <c r="D191" s="276" t="s">
        <v>743</v>
      </c>
      <c r="E191" s="271" t="s">
        <v>735</v>
      </c>
      <c r="F191" s="155">
        <v>1</v>
      </c>
      <c r="G191" s="21"/>
      <c r="H191" s="22"/>
    </row>
    <row r="192" spans="1:8">
      <c r="A192" s="294" t="s">
        <v>939</v>
      </c>
      <c r="B192" s="295" t="s">
        <v>58</v>
      </c>
      <c r="C192" s="269" t="s">
        <v>753</v>
      </c>
      <c r="D192" s="276" t="s">
        <v>743</v>
      </c>
      <c r="E192" s="271" t="s">
        <v>735</v>
      </c>
      <c r="F192" s="155">
        <v>1</v>
      </c>
      <c r="G192" s="21"/>
      <c r="H192" s="22"/>
    </row>
    <row r="193" spans="1:8">
      <c r="A193" s="294" t="s">
        <v>940</v>
      </c>
      <c r="B193" s="295" t="s">
        <v>58</v>
      </c>
      <c r="C193" s="269" t="s">
        <v>802</v>
      </c>
      <c r="D193" s="276" t="s">
        <v>743</v>
      </c>
      <c r="E193" s="271" t="s">
        <v>735</v>
      </c>
      <c r="F193" s="155">
        <v>1</v>
      </c>
      <c r="G193" s="21"/>
      <c r="H193" s="22"/>
    </row>
    <row r="194" spans="1:8">
      <c r="A194" s="294" t="s">
        <v>941</v>
      </c>
      <c r="B194" s="295" t="s">
        <v>58</v>
      </c>
      <c r="C194" s="269" t="s">
        <v>757</v>
      </c>
      <c r="D194" s="276" t="s">
        <v>743</v>
      </c>
      <c r="E194" s="271" t="s">
        <v>735</v>
      </c>
      <c r="F194" s="155">
        <v>1</v>
      </c>
      <c r="G194" s="21"/>
      <c r="H194" s="22"/>
    </row>
    <row r="195" spans="1:8">
      <c r="A195" s="294" t="s">
        <v>942</v>
      </c>
      <c r="B195" s="295" t="s">
        <v>58</v>
      </c>
      <c r="C195" s="269" t="s">
        <v>759</v>
      </c>
      <c r="D195" s="276" t="s">
        <v>760</v>
      </c>
      <c r="E195" s="271" t="s">
        <v>735</v>
      </c>
      <c r="F195" s="155" t="s">
        <v>331</v>
      </c>
      <c r="G195" s="21"/>
      <c r="H195" s="22"/>
    </row>
    <row r="196" spans="1:8" ht="25.5">
      <c r="A196" s="294" t="s">
        <v>943</v>
      </c>
      <c r="B196" s="295" t="s">
        <v>58</v>
      </c>
      <c r="C196" s="269" t="s">
        <v>762</v>
      </c>
      <c r="D196" s="276" t="s">
        <v>760</v>
      </c>
      <c r="E196" s="271" t="s">
        <v>735</v>
      </c>
      <c r="F196" s="155" t="s">
        <v>331</v>
      </c>
      <c r="G196" s="21"/>
      <c r="H196" s="22"/>
    </row>
    <row r="197" spans="1:8">
      <c r="A197" s="294" t="s">
        <v>944</v>
      </c>
      <c r="B197" s="295" t="s">
        <v>58</v>
      </c>
      <c r="C197" s="269" t="s">
        <v>751</v>
      </c>
      <c r="D197" s="276" t="s">
        <v>743</v>
      </c>
      <c r="E197" s="271" t="s">
        <v>735</v>
      </c>
      <c r="F197" s="155" t="s">
        <v>331</v>
      </c>
      <c r="G197" s="21"/>
      <c r="H197" s="22"/>
    </row>
    <row r="198" spans="1:8">
      <c r="A198" s="294" t="s">
        <v>945</v>
      </c>
      <c r="B198" s="295" t="s">
        <v>58</v>
      </c>
      <c r="C198" s="269" t="s">
        <v>764</v>
      </c>
      <c r="D198" s="276" t="s">
        <v>743</v>
      </c>
      <c r="E198" s="271" t="s">
        <v>735</v>
      </c>
      <c r="F198" s="155">
        <v>4</v>
      </c>
      <c r="G198" s="21"/>
      <c r="H198" s="22"/>
    </row>
    <row r="199" spans="1:8">
      <c r="A199" s="294" t="s">
        <v>946</v>
      </c>
      <c r="B199" s="295" t="s">
        <v>58</v>
      </c>
      <c r="C199" s="269" t="s">
        <v>766</v>
      </c>
      <c r="D199" s="276" t="s">
        <v>743</v>
      </c>
      <c r="E199" s="271" t="s">
        <v>735</v>
      </c>
      <c r="F199" s="155" t="s">
        <v>336</v>
      </c>
      <c r="G199" s="21"/>
      <c r="H199" s="22"/>
    </row>
    <row r="200" spans="1:8">
      <c r="A200" s="294" t="s">
        <v>947</v>
      </c>
      <c r="B200" s="295" t="s">
        <v>58</v>
      </c>
      <c r="C200" s="269" t="s">
        <v>768</v>
      </c>
      <c r="D200" s="276" t="s">
        <v>743</v>
      </c>
      <c r="E200" s="271" t="s">
        <v>735</v>
      </c>
      <c r="F200" s="155" t="s">
        <v>331</v>
      </c>
      <c r="G200" s="21"/>
      <c r="H200" s="22"/>
    </row>
    <row r="201" spans="1:8">
      <c r="A201" s="294" t="s">
        <v>948</v>
      </c>
      <c r="B201" s="295" t="s">
        <v>58</v>
      </c>
      <c r="C201" s="269" t="s">
        <v>770</v>
      </c>
      <c r="D201" s="276" t="s">
        <v>743</v>
      </c>
      <c r="E201" s="271" t="s">
        <v>735</v>
      </c>
      <c r="F201" s="155" t="s">
        <v>331</v>
      </c>
      <c r="G201" s="21"/>
      <c r="H201" s="22"/>
    </row>
    <row r="202" spans="1:8">
      <c r="A202" s="294" t="s">
        <v>949</v>
      </c>
      <c r="B202" s="295" t="s">
        <v>58</v>
      </c>
      <c r="C202" s="269" t="s">
        <v>772</v>
      </c>
      <c r="D202" s="276" t="s">
        <v>743</v>
      </c>
      <c r="E202" s="271" t="s">
        <v>735</v>
      </c>
      <c r="F202" s="155" t="s">
        <v>331</v>
      </c>
      <c r="G202" s="21"/>
      <c r="H202" s="22"/>
    </row>
    <row r="203" spans="1:8">
      <c r="A203" s="294" t="s">
        <v>950</v>
      </c>
      <c r="B203" s="295" t="s">
        <v>58</v>
      </c>
      <c r="C203" s="269" t="s">
        <v>774</v>
      </c>
      <c r="D203" s="276" t="s">
        <v>743</v>
      </c>
      <c r="E203" s="271" t="s">
        <v>735</v>
      </c>
      <c r="F203" s="155">
        <v>20</v>
      </c>
      <c r="G203" s="21"/>
      <c r="H203" s="22"/>
    </row>
    <row r="204" spans="1:8">
      <c r="A204" s="294" t="s">
        <v>951</v>
      </c>
      <c r="B204" s="295" t="s">
        <v>58</v>
      </c>
      <c r="C204" s="269" t="s">
        <v>776</v>
      </c>
      <c r="D204" s="276" t="s">
        <v>743</v>
      </c>
      <c r="E204" s="271" t="s">
        <v>735</v>
      </c>
      <c r="F204" s="155">
        <v>4</v>
      </c>
      <c r="G204" s="21"/>
      <c r="H204" s="22"/>
    </row>
    <row r="205" spans="1:8">
      <c r="A205" s="294" t="s">
        <v>952</v>
      </c>
      <c r="B205" s="295" t="s">
        <v>58</v>
      </c>
      <c r="C205" s="269" t="s">
        <v>778</v>
      </c>
      <c r="D205" s="276" t="s">
        <v>743</v>
      </c>
      <c r="E205" s="271" t="s">
        <v>735</v>
      </c>
      <c r="F205" s="155">
        <v>1</v>
      </c>
      <c r="G205" s="21"/>
      <c r="H205" s="22"/>
    </row>
    <row r="206" spans="1:8">
      <c r="A206" s="294" t="s">
        <v>953</v>
      </c>
      <c r="B206" s="295" t="s">
        <v>58</v>
      </c>
      <c r="C206" s="269" t="s">
        <v>780</v>
      </c>
      <c r="D206" s="276" t="s">
        <v>743</v>
      </c>
      <c r="E206" s="271" t="s">
        <v>735</v>
      </c>
      <c r="F206" s="155">
        <v>5</v>
      </c>
      <c r="G206" s="21"/>
      <c r="H206" s="22"/>
    </row>
    <row r="207" spans="1:8">
      <c r="A207" s="294" t="s">
        <v>954</v>
      </c>
      <c r="B207" s="295" t="s">
        <v>58</v>
      </c>
      <c r="C207" s="269" t="s">
        <v>784</v>
      </c>
      <c r="D207" s="276" t="s">
        <v>743</v>
      </c>
      <c r="E207" s="271" t="s">
        <v>735</v>
      </c>
      <c r="F207" s="155">
        <v>2</v>
      </c>
      <c r="G207" s="21"/>
      <c r="H207" s="22"/>
    </row>
    <row r="208" spans="1:8">
      <c r="A208" s="294" t="s">
        <v>955</v>
      </c>
      <c r="B208" s="295" t="s">
        <v>58</v>
      </c>
      <c r="C208" s="269" t="s">
        <v>786</v>
      </c>
      <c r="D208" s="276" t="s">
        <v>743</v>
      </c>
      <c r="E208" s="271" t="s">
        <v>735</v>
      </c>
      <c r="F208" s="155">
        <v>1</v>
      </c>
      <c r="G208" s="21"/>
      <c r="H208" s="22"/>
    </row>
    <row r="209" spans="1:8" ht="25.5">
      <c r="A209" s="294" t="s">
        <v>956</v>
      </c>
      <c r="B209" s="295" t="s">
        <v>58</v>
      </c>
      <c r="C209" s="269" t="s">
        <v>788</v>
      </c>
      <c r="D209" s="276" t="s">
        <v>738</v>
      </c>
      <c r="E209" s="271" t="s">
        <v>735</v>
      </c>
      <c r="F209" s="155" t="s">
        <v>331</v>
      </c>
      <c r="G209" s="21"/>
      <c r="H209" s="22"/>
    </row>
    <row r="210" spans="1:8">
      <c r="A210" s="233"/>
      <c r="B210" s="295"/>
      <c r="C210" s="275"/>
      <c r="D210" s="276"/>
      <c r="E210" s="271"/>
      <c r="F210" s="277"/>
      <c r="G210" s="21"/>
      <c r="H210" s="22"/>
    </row>
    <row r="211" spans="1:8">
      <c r="A211" s="294" t="s">
        <v>478</v>
      </c>
      <c r="B211" s="295"/>
      <c r="C211" s="296" t="s">
        <v>957</v>
      </c>
      <c r="D211" s="276"/>
      <c r="E211" s="271"/>
      <c r="F211" s="277"/>
      <c r="G211" s="21"/>
      <c r="H211" s="22"/>
    </row>
    <row r="212" spans="1:8">
      <c r="A212" s="294" t="s">
        <v>958</v>
      </c>
      <c r="B212" s="295" t="s">
        <v>58</v>
      </c>
      <c r="C212" s="269" t="s">
        <v>733</v>
      </c>
      <c r="D212" s="276" t="s">
        <v>734</v>
      </c>
      <c r="E212" s="271" t="s">
        <v>735</v>
      </c>
      <c r="F212" s="155" t="s">
        <v>331</v>
      </c>
      <c r="G212" s="21"/>
      <c r="H212" s="22"/>
    </row>
    <row r="213" spans="1:8">
      <c r="A213" s="294" t="s">
        <v>959</v>
      </c>
      <c r="B213" s="295" t="s">
        <v>58</v>
      </c>
      <c r="C213" s="269" t="s">
        <v>737</v>
      </c>
      <c r="D213" s="276" t="s">
        <v>738</v>
      </c>
      <c r="E213" s="271" t="s">
        <v>735</v>
      </c>
      <c r="F213" s="155">
        <v>2</v>
      </c>
      <c r="G213" s="21"/>
      <c r="H213" s="22"/>
    </row>
    <row r="214" spans="1:8">
      <c r="A214" s="294" t="s">
        <v>960</v>
      </c>
      <c r="B214" s="295" t="s">
        <v>58</v>
      </c>
      <c r="C214" s="269" t="s">
        <v>740</v>
      </c>
      <c r="D214" s="276" t="s">
        <v>738</v>
      </c>
      <c r="E214" s="271" t="s">
        <v>735</v>
      </c>
      <c r="F214" s="155">
        <v>1</v>
      </c>
      <c r="G214" s="21"/>
      <c r="H214" s="22"/>
    </row>
    <row r="215" spans="1:8">
      <c r="A215" s="294" t="s">
        <v>961</v>
      </c>
      <c r="B215" s="295" t="s">
        <v>58</v>
      </c>
      <c r="C215" s="269" t="s">
        <v>742</v>
      </c>
      <c r="D215" s="276" t="s">
        <v>743</v>
      </c>
      <c r="E215" s="271" t="s">
        <v>735</v>
      </c>
      <c r="F215" s="155" t="s">
        <v>331</v>
      </c>
      <c r="G215" s="21"/>
      <c r="H215" s="22"/>
    </row>
    <row r="216" spans="1:8" ht="25.5">
      <c r="A216" s="294" t="s">
        <v>962</v>
      </c>
      <c r="B216" s="295" t="s">
        <v>58</v>
      </c>
      <c r="C216" s="269" t="s">
        <v>825</v>
      </c>
      <c r="D216" s="276" t="s">
        <v>743</v>
      </c>
      <c r="E216" s="271" t="s">
        <v>735</v>
      </c>
      <c r="F216" s="155">
        <v>2</v>
      </c>
      <c r="G216" s="21"/>
      <c r="H216" s="22"/>
    </row>
    <row r="217" spans="1:8" ht="25.5">
      <c r="A217" s="294" t="s">
        <v>963</v>
      </c>
      <c r="B217" s="295" t="s">
        <v>58</v>
      </c>
      <c r="C217" s="269" t="s">
        <v>745</v>
      </c>
      <c r="D217" s="276" t="s">
        <v>743</v>
      </c>
      <c r="E217" s="271" t="s">
        <v>735</v>
      </c>
      <c r="F217" s="155">
        <v>3</v>
      </c>
      <c r="G217" s="21"/>
      <c r="H217" s="22"/>
    </row>
    <row r="218" spans="1:8">
      <c r="A218" s="294" t="s">
        <v>964</v>
      </c>
      <c r="B218" s="295" t="s">
        <v>58</v>
      </c>
      <c r="C218" s="269" t="s">
        <v>747</v>
      </c>
      <c r="D218" s="276" t="s">
        <v>743</v>
      </c>
      <c r="E218" s="271" t="s">
        <v>735</v>
      </c>
      <c r="F218" s="155">
        <v>1</v>
      </c>
      <c r="G218" s="21"/>
      <c r="H218" s="22"/>
    </row>
    <row r="219" spans="1:8">
      <c r="A219" s="294" t="s">
        <v>965</v>
      </c>
      <c r="B219" s="295" t="s">
        <v>58</v>
      </c>
      <c r="C219" s="269" t="s">
        <v>749</v>
      </c>
      <c r="D219" s="276" t="s">
        <v>743</v>
      </c>
      <c r="E219" s="271" t="s">
        <v>735</v>
      </c>
      <c r="F219" s="155">
        <v>2</v>
      </c>
      <c r="G219" s="21"/>
      <c r="H219" s="22"/>
    </row>
    <row r="220" spans="1:8">
      <c r="A220" s="294" t="s">
        <v>966</v>
      </c>
      <c r="B220" s="295" t="s">
        <v>58</v>
      </c>
      <c r="C220" s="269" t="s">
        <v>753</v>
      </c>
      <c r="D220" s="276" t="s">
        <v>743</v>
      </c>
      <c r="E220" s="271" t="s">
        <v>735</v>
      </c>
      <c r="F220" s="155">
        <v>1</v>
      </c>
      <c r="G220" s="21"/>
      <c r="H220" s="22"/>
    </row>
    <row r="221" spans="1:8">
      <c r="A221" s="294" t="s">
        <v>967</v>
      </c>
      <c r="B221" s="295" t="s">
        <v>58</v>
      </c>
      <c r="C221" s="269" t="s">
        <v>802</v>
      </c>
      <c r="D221" s="276" t="s">
        <v>743</v>
      </c>
      <c r="E221" s="271" t="s">
        <v>735</v>
      </c>
      <c r="F221" s="155">
        <v>1</v>
      </c>
      <c r="G221" s="21"/>
      <c r="H221" s="22"/>
    </row>
    <row r="222" spans="1:8">
      <c r="A222" s="294" t="s">
        <v>968</v>
      </c>
      <c r="B222" s="295" t="s">
        <v>58</v>
      </c>
      <c r="C222" s="269" t="s">
        <v>757</v>
      </c>
      <c r="D222" s="276" t="s">
        <v>743</v>
      </c>
      <c r="E222" s="271" t="s">
        <v>735</v>
      </c>
      <c r="F222" s="155">
        <v>1</v>
      </c>
      <c r="G222" s="21"/>
      <c r="H222" s="22"/>
    </row>
    <row r="223" spans="1:8">
      <c r="A223" s="294" t="s">
        <v>969</v>
      </c>
      <c r="B223" s="295" t="s">
        <v>58</v>
      </c>
      <c r="C223" s="269" t="s">
        <v>759</v>
      </c>
      <c r="D223" s="276" t="s">
        <v>760</v>
      </c>
      <c r="E223" s="271" t="s">
        <v>735</v>
      </c>
      <c r="F223" s="155" t="s">
        <v>331</v>
      </c>
      <c r="G223" s="21"/>
      <c r="H223" s="22"/>
    </row>
    <row r="224" spans="1:8" ht="25.5">
      <c r="A224" s="294" t="s">
        <v>970</v>
      </c>
      <c r="B224" s="295" t="s">
        <v>58</v>
      </c>
      <c r="C224" s="269" t="s">
        <v>762</v>
      </c>
      <c r="D224" s="276" t="s">
        <v>760</v>
      </c>
      <c r="E224" s="271" t="s">
        <v>735</v>
      </c>
      <c r="F224" s="155" t="s">
        <v>331</v>
      </c>
      <c r="G224" s="21"/>
      <c r="H224" s="22"/>
    </row>
    <row r="225" spans="1:8">
      <c r="A225" s="294" t="s">
        <v>971</v>
      </c>
      <c r="B225" s="295" t="s">
        <v>58</v>
      </c>
      <c r="C225" s="269" t="s">
        <v>751</v>
      </c>
      <c r="D225" s="276" t="s">
        <v>743</v>
      </c>
      <c r="E225" s="271" t="s">
        <v>735</v>
      </c>
      <c r="F225" s="155" t="s">
        <v>331</v>
      </c>
      <c r="G225" s="21"/>
      <c r="H225" s="22"/>
    </row>
    <row r="226" spans="1:8">
      <c r="A226" s="294" t="s">
        <v>972</v>
      </c>
      <c r="B226" s="295" t="s">
        <v>58</v>
      </c>
      <c r="C226" s="269" t="s">
        <v>764</v>
      </c>
      <c r="D226" s="276" t="s">
        <v>743</v>
      </c>
      <c r="E226" s="271" t="s">
        <v>735</v>
      </c>
      <c r="F226" s="155">
        <v>20</v>
      </c>
      <c r="G226" s="21"/>
      <c r="H226" s="22"/>
    </row>
    <row r="227" spans="1:8">
      <c r="A227" s="294" t="s">
        <v>973</v>
      </c>
      <c r="B227" s="295" t="s">
        <v>58</v>
      </c>
      <c r="C227" s="269" t="s">
        <v>766</v>
      </c>
      <c r="D227" s="276" t="s">
        <v>743</v>
      </c>
      <c r="E227" s="271" t="s">
        <v>735</v>
      </c>
      <c r="F227" s="155" t="s">
        <v>336</v>
      </c>
      <c r="G227" s="21"/>
      <c r="H227" s="22"/>
    </row>
    <row r="228" spans="1:8">
      <c r="A228" s="294" t="s">
        <v>974</v>
      </c>
      <c r="B228" s="295" t="s">
        <v>58</v>
      </c>
      <c r="C228" s="269" t="s">
        <v>768</v>
      </c>
      <c r="D228" s="276" t="s">
        <v>743</v>
      </c>
      <c r="E228" s="271" t="s">
        <v>735</v>
      </c>
      <c r="F228" s="155" t="s">
        <v>331</v>
      </c>
      <c r="G228" s="21"/>
      <c r="H228" s="22"/>
    </row>
    <row r="229" spans="1:8">
      <c r="A229" s="294" t="s">
        <v>975</v>
      </c>
      <c r="B229" s="295" t="s">
        <v>58</v>
      </c>
      <c r="C229" s="269" t="s">
        <v>770</v>
      </c>
      <c r="D229" s="276" t="s">
        <v>743</v>
      </c>
      <c r="E229" s="271" t="s">
        <v>735</v>
      </c>
      <c r="F229" s="155" t="s">
        <v>331</v>
      </c>
      <c r="G229" s="21"/>
      <c r="H229" s="22"/>
    </row>
    <row r="230" spans="1:8">
      <c r="A230" s="294" t="s">
        <v>976</v>
      </c>
      <c r="B230" s="295" t="s">
        <v>58</v>
      </c>
      <c r="C230" s="269" t="s">
        <v>772</v>
      </c>
      <c r="D230" s="276" t="s">
        <v>743</v>
      </c>
      <c r="E230" s="271" t="s">
        <v>30</v>
      </c>
      <c r="F230" s="155" t="s">
        <v>331</v>
      </c>
      <c r="G230" s="21"/>
      <c r="H230" s="22"/>
    </row>
    <row r="231" spans="1:8">
      <c r="A231" s="294" t="s">
        <v>977</v>
      </c>
      <c r="B231" s="295" t="s">
        <v>58</v>
      </c>
      <c r="C231" s="269" t="s">
        <v>774</v>
      </c>
      <c r="D231" s="276" t="s">
        <v>743</v>
      </c>
      <c r="E231" s="271" t="s">
        <v>30</v>
      </c>
      <c r="F231" s="155">
        <v>80</v>
      </c>
      <c r="G231" s="21"/>
      <c r="H231" s="22"/>
    </row>
    <row r="232" spans="1:8">
      <c r="A232" s="294" t="s">
        <v>978</v>
      </c>
      <c r="B232" s="295" t="s">
        <v>58</v>
      </c>
      <c r="C232" s="269" t="s">
        <v>776</v>
      </c>
      <c r="D232" s="276" t="s">
        <v>743</v>
      </c>
      <c r="E232" s="271" t="s">
        <v>30</v>
      </c>
      <c r="F232" s="155">
        <v>6</v>
      </c>
      <c r="G232" s="21"/>
      <c r="H232" s="22"/>
    </row>
    <row r="233" spans="1:8">
      <c r="A233" s="294" t="s">
        <v>979</v>
      </c>
      <c r="B233" s="295" t="s">
        <v>58</v>
      </c>
      <c r="C233" s="269" t="s">
        <v>778</v>
      </c>
      <c r="D233" s="276" t="s">
        <v>743</v>
      </c>
      <c r="E233" s="271" t="s">
        <v>30</v>
      </c>
      <c r="F233" s="155">
        <v>1</v>
      </c>
      <c r="G233" s="21"/>
      <c r="H233" s="22"/>
    </row>
    <row r="234" spans="1:8">
      <c r="A234" s="294" t="s">
        <v>980</v>
      </c>
      <c r="B234" s="295" t="s">
        <v>58</v>
      </c>
      <c r="C234" s="269" t="s">
        <v>780</v>
      </c>
      <c r="D234" s="276" t="s">
        <v>743</v>
      </c>
      <c r="E234" s="271" t="s">
        <v>30</v>
      </c>
      <c r="F234" s="155">
        <v>5</v>
      </c>
      <c r="G234" s="21"/>
      <c r="H234" s="22"/>
    </row>
    <row r="235" spans="1:8">
      <c r="A235" s="294" t="s">
        <v>981</v>
      </c>
      <c r="B235" s="295" t="s">
        <v>58</v>
      </c>
      <c r="C235" s="269" t="s">
        <v>782</v>
      </c>
      <c r="D235" s="276" t="s">
        <v>743</v>
      </c>
      <c r="E235" s="271" t="s">
        <v>30</v>
      </c>
      <c r="F235" s="155">
        <v>1</v>
      </c>
      <c r="G235" s="21"/>
      <c r="H235" s="22"/>
    </row>
    <row r="236" spans="1:8">
      <c r="A236" s="294" t="s">
        <v>982</v>
      </c>
      <c r="B236" s="295" t="s">
        <v>58</v>
      </c>
      <c r="C236" s="269" t="s">
        <v>983</v>
      </c>
      <c r="D236" s="276" t="s">
        <v>743</v>
      </c>
      <c r="E236" s="271" t="s">
        <v>30</v>
      </c>
      <c r="F236" s="155">
        <v>1</v>
      </c>
      <c r="G236" s="21"/>
      <c r="H236" s="22"/>
    </row>
    <row r="237" spans="1:8">
      <c r="A237" s="294" t="s">
        <v>984</v>
      </c>
      <c r="B237" s="295" t="s">
        <v>58</v>
      </c>
      <c r="C237" s="269" t="s">
        <v>784</v>
      </c>
      <c r="D237" s="276" t="s">
        <v>738</v>
      </c>
      <c r="E237" s="271" t="s">
        <v>30</v>
      </c>
      <c r="F237" s="155">
        <v>2</v>
      </c>
      <c r="G237" s="21"/>
      <c r="H237" s="22"/>
    </row>
    <row r="238" spans="1:8">
      <c r="A238" s="294" t="s">
        <v>985</v>
      </c>
      <c r="B238" s="295" t="s">
        <v>58</v>
      </c>
      <c r="C238" s="269" t="s">
        <v>786</v>
      </c>
      <c r="D238" s="276" t="s">
        <v>738</v>
      </c>
      <c r="E238" s="271" t="s">
        <v>735</v>
      </c>
      <c r="F238" s="155">
        <v>1</v>
      </c>
      <c r="G238" s="21"/>
      <c r="H238" s="22"/>
    </row>
    <row r="239" spans="1:8" ht="25.5">
      <c r="A239" s="294" t="s">
        <v>986</v>
      </c>
      <c r="B239" s="295" t="s">
        <v>58</v>
      </c>
      <c r="C239" s="269" t="s">
        <v>788</v>
      </c>
      <c r="D239" s="276"/>
      <c r="E239" s="271" t="s">
        <v>735</v>
      </c>
      <c r="F239" s="155" t="s">
        <v>331</v>
      </c>
      <c r="G239" s="21"/>
      <c r="H239" s="22"/>
    </row>
    <row r="240" spans="1:8">
      <c r="A240" s="233"/>
      <c r="B240" s="295"/>
      <c r="C240" s="275"/>
      <c r="D240" s="276"/>
      <c r="E240" s="271"/>
      <c r="F240" s="277"/>
      <c r="G240" s="21"/>
      <c r="H240" s="22"/>
    </row>
    <row r="241" spans="1:8">
      <c r="A241" s="294" t="s">
        <v>322</v>
      </c>
      <c r="B241" s="295"/>
      <c r="C241" s="296" t="s">
        <v>957</v>
      </c>
      <c r="D241" s="276"/>
      <c r="E241" s="271"/>
      <c r="F241" s="277"/>
      <c r="G241" s="21"/>
      <c r="H241" s="22"/>
    </row>
    <row r="242" spans="1:8">
      <c r="A242" s="294" t="s">
        <v>987</v>
      </c>
      <c r="B242" s="295" t="s">
        <v>58</v>
      </c>
      <c r="C242" s="269" t="s">
        <v>733</v>
      </c>
      <c r="D242" s="276" t="s">
        <v>734</v>
      </c>
      <c r="E242" s="271" t="s">
        <v>735</v>
      </c>
      <c r="F242" s="155" t="s">
        <v>331</v>
      </c>
      <c r="G242" s="21"/>
      <c r="H242" s="22"/>
    </row>
    <row r="243" spans="1:8">
      <c r="A243" s="294" t="s">
        <v>988</v>
      </c>
      <c r="B243" s="295" t="s">
        <v>58</v>
      </c>
      <c r="C243" s="269" t="s">
        <v>737</v>
      </c>
      <c r="D243" s="276" t="s">
        <v>738</v>
      </c>
      <c r="E243" s="271" t="s">
        <v>735</v>
      </c>
      <c r="F243" s="155">
        <v>1</v>
      </c>
      <c r="G243" s="21"/>
      <c r="H243" s="22"/>
    </row>
    <row r="244" spans="1:8">
      <c r="A244" s="294" t="s">
        <v>989</v>
      </c>
      <c r="B244" s="295" t="s">
        <v>58</v>
      </c>
      <c r="C244" s="269" t="s">
        <v>740</v>
      </c>
      <c r="D244" s="276" t="s">
        <v>738</v>
      </c>
      <c r="E244" s="271" t="s">
        <v>735</v>
      </c>
      <c r="F244" s="155">
        <v>1</v>
      </c>
      <c r="G244" s="21"/>
      <c r="H244" s="22"/>
    </row>
    <row r="245" spans="1:8">
      <c r="A245" s="294" t="s">
        <v>990</v>
      </c>
      <c r="B245" s="295" t="s">
        <v>58</v>
      </c>
      <c r="C245" s="269" t="s">
        <v>794</v>
      </c>
      <c r="D245" s="276" t="s">
        <v>743</v>
      </c>
      <c r="E245" s="271" t="s">
        <v>735</v>
      </c>
      <c r="F245" s="155" t="s">
        <v>331</v>
      </c>
      <c r="G245" s="21"/>
      <c r="H245" s="22"/>
    </row>
    <row r="246" spans="1:8">
      <c r="A246" s="294" t="s">
        <v>991</v>
      </c>
      <c r="B246" s="295" t="s">
        <v>58</v>
      </c>
      <c r="C246" s="269" t="s">
        <v>796</v>
      </c>
      <c r="D246" s="276" t="s">
        <v>743</v>
      </c>
      <c r="E246" s="271" t="s">
        <v>735</v>
      </c>
      <c r="F246" s="155">
        <v>1</v>
      </c>
      <c r="G246" s="21"/>
      <c r="H246" s="22"/>
    </row>
    <row r="247" spans="1:8" ht="25.5">
      <c r="A247" s="294" t="s">
        <v>992</v>
      </c>
      <c r="B247" s="295" t="s">
        <v>58</v>
      </c>
      <c r="C247" s="269" t="s">
        <v>825</v>
      </c>
      <c r="D247" s="276" t="s">
        <v>743</v>
      </c>
      <c r="E247" s="271" t="s">
        <v>735</v>
      </c>
      <c r="F247" s="155">
        <v>2</v>
      </c>
      <c r="G247" s="21"/>
      <c r="H247" s="22"/>
    </row>
    <row r="248" spans="1:8" ht="25.5">
      <c r="A248" s="294" t="s">
        <v>993</v>
      </c>
      <c r="B248" s="295" t="s">
        <v>58</v>
      </c>
      <c r="C248" s="269" t="s">
        <v>745</v>
      </c>
      <c r="D248" s="276" t="s">
        <v>743</v>
      </c>
      <c r="E248" s="271" t="s">
        <v>735</v>
      </c>
      <c r="F248" s="155">
        <v>3</v>
      </c>
      <c r="G248" s="21"/>
      <c r="H248" s="22"/>
    </row>
    <row r="249" spans="1:8">
      <c r="A249" s="294" t="s">
        <v>994</v>
      </c>
      <c r="B249" s="295" t="s">
        <v>58</v>
      </c>
      <c r="C249" s="269" t="s">
        <v>749</v>
      </c>
      <c r="D249" s="276" t="s">
        <v>743</v>
      </c>
      <c r="E249" s="271"/>
      <c r="F249" s="155">
        <v>1</v>
      </c>
      <c r="G249" s="21"/>
      <c r="H249" s="22"/>
    </row>
    <row r="250" spans="1:8">
      <c r="A250" s="294" t="s">
        <v>995</v>
      </c>
      <c r="B250" s="295" t="s">
        <v>58</v>
      </c>
      <c r="C250" s="269" t="s">
        <v>753</v>
      </c>
      <c r="D250" s="276" t="s">
        <v>743</v>
      </c>
      <c r="E250" s="271"/>
      <c r="F250" s="155">
        <v>1</v>
      </c>
      <c r="G250" s="21"/>
      <c r="H250" s="22"/>
    </row>
    <row r="251" spans="1:8">
      <c r="A251" s="294" t="s">
        <v>996</v>
      </c>
      <c r="B251" s="295" t="s">
        <v>58</v>
      </c>
      <c r="C251" s="269" t="s">
        <v>802</v>
      </c>
      <c r="D251" s="276" t="s">
        <v>743</v>
      </c>
      <c r="E251" s="271" t="s">
        <v>38</v>
      </c>
      <c r="F251" s="155">
        <v>1</v>
      </c>
      <c r="G251" s="21"/>
      <c r="H251" s="22"/>
    </row>
    <row r="252" spans="1:8">
      <c r="A252" s="294" t="s">
        <v>997</v>
      </c>
      <c r="B252" s="295" t="s">
        <v>58</v>
      </c>
      <c r="C252" s="269" t="s">
        <v>757</v>
      </c>
      <c r="D252" s="276" t="s">
        <v>743</v>
      </c>
      <c r="E252" s="271"/>
      <c r="F252" s="155">
        <v>1</v>
      </c>
      <c r="G252" s="21"/>
      <c r="H252" s="22"/>
    </row>
    <row r="253" spans="1:8">
      <c r="A253" s="294" t="s">
        <v>998</v>
      </c>
      <c r="B253" s="295" t="s">
        <v>58</v>
      </c>
      <c r="C253" s="269" t="s">
        <v>759</v>
      </c>
      <c r="D253" s="276" t="s">
        <v>760</v>
      </c>
      <c r="E253" s="271"/>
      <c r="F253" s="155" t="s">
        <v>331</v>
      </c>
      <c r="G253" s="21"/>
      <c r="H253" s="22"/>
    </row>
    <row r="254" spans="1:8" ht="25.5">
      <c r="A254" s="294" t="s">
        <v>999</v>
      </c>
      <c r="B254" s="295" t="s">
        <v>58</v>
      </c>
      <c r="C254" s="269" t="s">
        <v>762</v>
      </c>
      <c r="D254" s="276" t="s">
        <v>760</v>
      </c>
      <c r="E254" s="271" t="s">
        <v>735</v>
      </c>
      <c r="F254" s="155" t="s">
        <v>331</v>
      </c>
      <c r="G254" s="21"/>
      <c r="H254" s="22"/>
    </row>
    <row r="255" spans="1:8">
      <c r="A255" s="294" t="s">
        <v>1000</v>
      </c>
      <c r="B255" s="295" t="s">
        <v>58</v>
      </c>
      <c r="C255" s="269" t="s">
        <v>751</v>
      </c>
      <c r="D255" s="276" t="s">
        <v>743</v>
      </c>
      <c r="E255" s="271" t="s">
        <v>735</v>
      </c>
      <c r="F255" s="155" t="s">
        <v>331</v>
      </c>
      <c r="G255" s="21"/>
      <c r="H255" s="22"/>
    </row>
    <row r="256" spans="1:8">
      <c r="A256" s="294" t="s">
        <v>1001</v>
      </c>
      <c r="B256" s="295" t="s">
        <v>58</v>
      </c>
      <c r="C256" s="269" t="s">
        <v>764</v>
      </c>
      <c r="D256" s="276" t="s">
        <v>743</v>
      </c>
      <c r="E256" s="271" t="s">
        <v>735</v>
      </c>
      <c r="F256" s="155">
        <v>17</v>
      </c>
      <c r="G256" s="21"/>
      <c r="H256" s="22"/>
    </row>
    <row r="257" spans="1:8">
      <c r="A257" s="294" t="s">
        <v>1002</v>
      </c>
      <c r="B257" s="295" t="s">
        <v>58</v>
      </c>
      <c r="C257" s="269" t="s">
        <v>766</v>
      </c>
      <c r="D257" s="276" t="s">
        <v>743</v>
      </c>
      <c r="E257" s="271" t="s">
        <v>735</v>
      </c>
      <c r="F257" s="155" t="s">
        <v>336</v>
      </c>
      <c r="G257" s="21"/>
      <c r="H257" s="22"/>
    </row>
    <row r="258" spans="1:8">
      <c r="A258" s="294" t="s">
        <v>1003</v>
      </c>
      <c r="B258" s="295" t="s">
        <v>58</v>
      </c>
      <c r="C258" s="269" t="s">
        <v>768</v>
      </c>
      <c r="D258" s="276" t="s">
        <v>743</v>
      </c>
      <c r="E258" s="271"/>
      <c r="F258" s="155" t="s">
        <v>331</v>
      </c>
      <c r="G258" s="21"/>
      <c r="H258" s="22"/>
    </row>
    <row r="259" spans="1:8">
      <c r="A259" s="294" t="s">
        <v>1004</v>
      </c>
      <c r="B259" s="295" t="s">
        <v>58</v>
      </c>
      <c r="C259" s="269" t="s">
        <v>770</v>
      </c>
      <c r="D259" s="276" t="s">
        <v>743</v>
      </c>
      <c r="E259" s="271"/>
      <c r="F259" s="155" t="s">
        <v>331</v>
      </c>
      <c r="G259" s="21"/>
      <c r="H259" s="22"/>
    </row>
    <row r="260" spans="1:8">
      <c r="A260" s="294" t="s">
        <v>1005</v>
      </c>
      <c r="B260" s="295" t="s">
        <v>58</v>
      </c>
      <c r="C260" s="269" t="s">
        <v>772</v>
      </c>
      <c r="D260" s="276" t="s">
        <v>743</v>
      </c>
      <c r="E260" s="271" t="s">
        <v>30</v>
      </c>
      <c r="F260" s="155" t="s">
        <v>331</v>
      </c>
      <c r="G260" s="21"/>
      <c r="H260" s="22"/>
    </row>
    <row r="261" spans="1:8">
      <c r="A261" s="294" t="s">
        <v>1006</v>
      </c>
      <c r="B261" s="295" t="s">
        <v>58</v>
      </c>
      <c r="C261" s="269" t="s">
        <v>774</v>
      </c>
      <c r="D261" s="276" t="s">
        <v>743</v>
      </c>
      <c r="E261" s="271" t="s">
        <v>30</v>
      </c>
      <c r="F261" s="155">
        <v>60</v>
      </c>
      <c r="G261" s="21"/>
      <c r="H261" s="22"/>
    </row>
    <row r="262" spans="1:8">
      <c r="A262" s="294" t="s">
        <v>1007</v>
      </c>
      <c r="B262" s="295" t="s">
        <v>58</v>
      </c>
      <c r="C262" s="269" t="s">
        <v>776</v>
      </c>
      <c r="D262" s="276" t="s">
        <v>743</v>
      </c>
      <c r="E262" s="271" t="s">
        <v>30</v>
      </c>
      <c r="F262" s="155">
        <v>4</v>
      </c>
      <c r="G262" s="21"/>
      <c r="H262" s="22"/>
    </row>
    <row r="263" spans="1:8">
      <c r="A263" s="294" t="s">
        <v>1008</v>
      </c>
      <c r="B263" s="295" t="s">
        <v>58</v>
      </c>
      <c r="C263" s="269" t="s">
        <v>778</v>
      </c>
      <c r="D263" s="276" t="s">
        <v>743</v>
      </c>
      <c r="E263" s="271" t="s">
        <v>30</v>
      </c>
      <c r="F263" s="155">
        <v>1</v>
      </c>
      <c r="G263" s="21"/>
      <c r="H263" s="22"/>
    </row>
    <row r="264" spans="1:8">
      <c r="A264" s="294" t="s">
        <v>1009</v>
      </c>
      <c r="B264" s="295" t="s">
        <v>58</v>
      </c>
      <c r="C264" s="269" t="s">
        <v>780</v>
      </c>
      <c r="D264" s="276" t="s">
        <v>743</v>
      </c>
      <c r="E264" s="271" t="s">
        <v>30</v>
      </c>
      <c r="F264" s="155">
        <v>5</v>
      </c>
      <c r="G264" s="21"/>
      <c r="H264" s="22"/>
    </row>
    <row r="265" spans="1:8">
      <c r="A265" s="294" t="s">
        <v>1010</v>
      </c>
      <c r="B265" s="295" t="s">
        <v>58</v>
      </c>
      <c r="C265" s="269" t="s">
        <v>782</v>
      </c>
      <c r="D265" s="276" t="s">
        <v>743</v>
      </c>
      <c r="E265" s="271" t="s">
        <v>30</v>
      </c>
      <c r="F265" s="155">
        <v>1</v>
      </c>
      <c r="G265" s="21"/>
      <c r="H265" s="22"/>
    </row>
    <row r="266" spans="1:8">
      <c r="A266" s="294" t="s">
        <v>1011</v>
      </c>
      <c r="B266" s="295" t="s">
        <v>58</v>
      </c>
      <c r="C266" s="269" t="s">
        <v>784</v>
      </c>
      <c r="D266" s="276" t="s">
        <v>743</v>
      </c>
      <c r="E266" s="271" t="s">
        <v>30</v>
      </c>
      <c r="F266" s="155">
        <v>2</v>
      </c>
      <c r="G266" s="21"/>
      <c r="H266" s="22"/>
    </row>
    <row r="267" spans="1:8">
      <c r="A267" s="294" t="s">
        <v>1012</v>
      </c>
      <c r="B267" s="295" t="s">
        <v>58</v>
      </c>
      <c r="C267" s="269" t="s">
        <v>786</v>
      </c>
      <c r="D267" s="276" t="s">
        <v>738</v>
      </c>
      <c r="E267" s="271" t="s">
        <v>30</v>
      </c>
      <c r="F267" s="155">
        <v>1</v>
      </c>
      <c r="G267" s="21"/>
      <c r="H267" s="22"/>
    </row>
    <row r="268" spans="1:8" ht="25.5">
      <c r="A268" s="294" t="s">
        <v>1013</v>
      </c>
      <c r="B268" s="295" t="s">
        <v>58</v>
      </c>
      <c r="C268" s="269" t="s">
        <v>788</v>
      </c>
      <c r="D268" s="276" t="s">
        <v>738</v>
      </c>
      <c r="E268" s="271" t="s">
        <v>735</v>
      </c>
      <c r="F268" s="155" t="s">
        <v>331</v>
      </c>
      <c r="G268" s="21"/>
      <c r="H268" s="22"/>
    </row>
    <row r="269" spans="1:8">
      <c r="A269" s="233"/>
      <c r="B269" s="295"/>
      <c r="C269" s="275"/>
      <c r="D269" s="276"/>
      <c r="E269" s="271"/>
      <c r="F269" s="277"/>
      <c r="G269" s="21"/>
      <c r="H269" s="22"/>
    </row>
    <row r="270" spans="1:8">
      <c r="A270" s="294" t="s">
        <v>324</v>
      </c>
      <c r="B270" s="295"/>
      <c r="C270" s="296" t="s">
        <v>1014</v>
      </c>
      <c r="D270" s="276"/>
      <c r="E270" s="271"/>
      <c r="F270" s="277"/>
      <c r="G270" s="21"/>
      <c r="H270" s="22"/>
    </row>
    <row r="271" spans="1:8">
      <c r="A271" s="294" t="s">
        <v>1015</v>
      </c>
      <c r="B271" s="295" t="s">
        <v>58</v>
      </c>
      <c r="C271" s="269" t="s">
        <v>733</v>
      </c>
      <c r="D271" s="276" t="s">
        <v>734</v>
      </c>
      <c r="E271" s="298" t="s">
        <v>735</v>
      </c>
      <c r="F271" s="155" t="s">
        <v>331</v>
      </c>
      <c r="G271" s="21"/>
      <c r="H271" s="22"/>
    </row>
    <row r="272" spans="1:8">
      <c r="A272" s="294" t="s">
        <v>1016</v>
      </c>
      <c r="B272" s="295" t="s">
        <v>58</v>
      </c>
      <c r="C272" s="269" t="s">
        <v>737</v>
      </c>
      <c r="D272" s="276" t="s">
        <v>738</v>
      </c>
      <c r="E272" s="298" t="s">
        <v>735</v>
      </c>
      <c r="F272" s="155">
        <v>1</v>
      </c>
      <c r="G272" s="21"/>
      <c r="H272" s="22"/>
    </row>
    <row r="273" spans="1:8">
      <c r="A273" s="294" t="s">
        <v>1017</v>
      </c>
      <c r="B273" s="295" t="s">
        <v>58</v>
      </c>
      <c r="C273" s="269" t="s">
        <v>740</v>
      </c>
      <c r="D273" s="276" t="s">
        <v>738</v>
      </c>
      <c r="E273" s="298" t="s">
        <v>735</v>
      </c>
      <c r="F273" s="155">
        <v>1</v>
      </c>
      <c r="G273" s="21"/>
      <c r="H273" s="22"/>
    </row>
    <row r="274" spans="1:8">
      <c r="A274" s="294" t="s">
        <v>1018</v>
      </c>
      <c r="B274" s="295" t="s">
        <v>58</v>
      </c>
      <c r="C274" s="269" t="s">
        <v>742</v>
      </c>
      <c r="D274" s="276" t="s">
        <v>743</v>
      </c>
      <c r="E274" s="298" t="s">
        <v>735</v>
      </c>
      <c r="F274" s="155" t="s">
        <v>331</v>
      </c>
      <c r="G274" s="21"/>
      <c r="H274" s="22"/>
    </row>
    <row r="275" spans="1:8" ht="25.5">
      <c r="A275" s="294" t="s">
        <v>1019</v>
      </c>
      <c r="B275" s="295" t="s">
        <v>58</v>
      </c>
      <c r="C275" s="269" t="s">
        <v>825</v>
      </c>
      <c r="D275" s="276" t="s">
        <v>743</v>
      </c>
      <c r="E275" s="298" t="s">
        <v>735</v>
      </c>
      <c r="F275" s="155">
        <v>1</v>
      </c>
      <c r="G275" s="21"/>
      <c r="H275" s="22"/>
    </row>
    <row r="276" spans="1:8" ht="25.5">
      <c r="A276" s="294" t="s">
        <v>1020</v>
      </c>
      <c r="B276" s="295" t="s">
        <v>58</v>
      </c>
      <c r="C276" s="269" t="s">
        <v>745</v>
      </c>
      <c r="D276" s="276" t="s">
        <v>743</v>
      </c>
      <c r="E276" s="298" t="s">
        <v>735</v>
      </c>
      <c r="F276" s="155">
        <v>1</v>
      </c>
      <c r="G276" s="21"/>
      <c r="H276" s="22"/>
    </row>
    <row r="277" spans="1:8">
      <c r="A277" s="294" t="s">
        <v>1021</v>
      </c>
      <c r="B277" s="295" t="s">
        <v>58</v>
      </c>
      <c r="C277" s="269" t="s">
        <v>747</v>
      </c>
      <c r="D277" s="276" t="s">
        <v>743</v>
      </c>
      <c r="E277" s="298" t="s">
        <v>735</v>
      </c>
      <c r="F277" s="155">
        <v>1</v>
      </c>
      <c r="G277" s="21"/>
      <c r="H277" s="22"/>
    </row>
    <row r="278" spans="1:8">
      <c r="A278" s="294" t="s">
        <v>1022</v>
      </c>
      <c r="B278" s="295" t="s">
        <v>58</v>
      </c>
      <c r="C278" s="269" t="s">
        <v>749</v>
      </c>
      <c r="D278" s="276" t="s">
        <v>743</v>
      </c>
      <c r="E278" s="298" t="s">
        <v>735</v>
      </c>
      <c r="F278" s="155">
        <v>0</v>
      </c>
      <c r="G278" s="21"/>
      <c r="H278" s="22"/>
    </row>
    <row r="279" spans="1:8">
      <c r="A279" s="294" t="s">
        <v>1023</v>
      </c>
      <c r="B279" s="295" t="s">
        <v>58</v>
      </c>
      <c r="C279" s="269" t="s">
        <v>753</v>
      </c>
      <c r="D279" s="276" t="s">
        <v>743</v>
      </c>
      <c r="E279" s="298" t="s">
        <v>735</v>
      </c>
      <c r="F279" s="155">
        <v>1</v>
      </c>
      <c r="G279" s="21"/>
      <c r="H279" s="22"/>
    </row>
    <row r="280" spans="1:8">
      <c r="A280" s="294" t="s">
        <v>1024</v>
      </c>
      <c r="B280" s="295" t="s">
        <v>58</v>
      </c>
      <c r="C280" s="269" t="s">
        <v>802</v>
      </c>
      <c r="D280" s="276" t="s">
        <v>743</v>
      </c>
      <c r="E280" s="298" t="s">
        <v>735</v>
      </c>
      <c r="F280" s="155">
        <v>1</v>
      </c>
      <c r="G280" s="21"/>
      <c r="H280" s="22"/>
    </row>
    <row r="281" spans="1:8">
      <c r="A281" s="294" t="s">
        <v>1025</v>
      </c>
      <c r="B281" s="295" t="s">
        <v>58</v>
      </c>
      <c r="C281" s="269" t="s">
        <v>757</v>
      </c>
      <c r="D281" s="276" t="s">
        <v>743</v>
      </c>
      <c r="E281" s="298" t="s">
        <v>735</v>
      </c>
      <c r="F281" s="155">
        <v>1</v>
      </c>
      <c r="G281" s="21"/>
      <c r="H281" s="22"/>
    </row>
    <row r="282" spans="1:8">
      <c r="A282" s="294" t="s">
        <v>1026</v>
      </c>
      <c r="B282" s="295" t="s">
        <v>58</v>
      </c>
      <c r="C282" s="269" t="s">
        <v>759</v>
      </c>
      <c r="D282" s="276" t="s">
        <v>760</v>
      </c>
      <c r="E282" s="299" t="s">
        <v>735</v>
      </c>
      <c r="F282" s="155" t="s">
        <v>331</v>
      </c>
      <c r="G282" s="21"/>
      <c r="H282" s="22"/>
    </row>
    <row r="283" spans="1:8" ht="25.5">
      <c r="A283" s="294" t="s">
        <v>1027</v>
      </c>
      <c r="B283" s="295" t="s">
        <v>58</v>
      </c>
      <c r="C283" s="269" t="s">
        <v>762</v>
      </c>
      <c r="D283" s="276" t="s">
        <v>760</v>
      </c>
      <c r="E283" s="299" t="s">
        <v>735</v>
      </c>
      <c r="F283" s="155" t="s">
        <v>331</v>
      </c>
      <c r="G283" s="21"/>
      <c r="H283" s="22"/>
    </row>
    <row r="284" spans="1:8">
      <c r="A284" s="294" t="s">
        <v>1028</v>
      </c>
      <c r="B284" s="295" t="s">
        <v>58</v>
      </c>
      <c r="C284" s="269" t="s">
        <v>751</v>
      </c>
      <c r="D284" s="276" t="s">
        <v>743</v>
      </c>
      <c r="E284" s="299" t="s">
        <v>735</v>
      </c>
      <c r="F284" s="155" t="s">
        <v>331</v>
      </c>
      <c r="G284" s="21"/>
      <c r="H284" s="22"/>
    </row>
    <row r="285" spans="1:8">
      <c r="A285" s="294" t="s">
        <v>1029</v>
      </c>
      <c r="B285" s="295" t="s">
        <v>58</v>
      </c>
      <c r="C285" s="269" t="s">
        <v>764</v>
      </c>
      <c r="D285" s="276" t="s">
        <v>743</v>
      </c>
      <c r="E285" s="299" t="s">
        <v>735</v>
      </c>
      <c r="F285" s="155">
        <v>10</v>
      </c>
      <c r="G285" s="21"/>
      <c r="H285" s="22"/>
    </row>
    <row r="286" spans="1:8">
      <c r="A286" s="294" t="s">
        <v>1030</v>
      </c>
      <c r="B286" s="295" t="s">
        <v>58</v>
      </c>
      <c r="C286" s="269" t="s">
        <v>766</v>
      </c>
      <c r="D286" s="276" t="s">
        <v>743</v>
      </c>
      <c r="E286" s="299" t="s">
        <v>735</v>
      </c>
      <c r="F286" s="155" t="s">
        <v>336</v>
      </c>
      <c r="G286" s="21"/>
      <c r="H286" s="22"/>
    </row>
    <row r="287" spans="1:8">
      <c r="A287" s="294" t="s">
        <v>1031</v>
      </c>
      <c r="B287" s="295" t="s">
        <v>58</v>
      </c>
      <c r="C287" s="269" t="s">
        <v>768</v>
      </c>
      <c r="D287" s="276" t="s">
        <v>743</v>
      </c>
      <c r="E287" s="299" t="s">
        <v>735</v>
      </c>
      <c r="F287" s="155" t="s">
        <v>331</v>
      </c>
      <c r="G287" s="21"/>
      <c r="H287" s="22"/>
    </row>
    <row r="288" spans="1:8">
      <c r="A288" s="294" t="s">
        <v>1032</v>
      </c>
      <c r="B288" s="295" t="s">
        <v>58</v>
      </c>
      <c r="C288" s="269" t="s">
        <v>770</v>
      </c>
      <c r="D288" s="276" t="s">
        <v>743</v>
      </c>
      <c r="E288" s="298" t="s">
        <v>735</v>
      </c>
      <c r="F288" s="155" t="s">
        <v>331</v>
      </c>
      <c r="G288" s="21"/>
      <c r="H288" s="22"/>
    </row>
    <row r="289" spans="1:8">
      <c r="A289" s="294" t="s">
        <v>1033</v>
      </c>
      <c r="B289" s="295" t="s">
        <v>58</v>
      </c>
      <c r="C289" s="269" t="s">
        <v>772</v>
      </c>
      <c r="D289" s="276" t="s">
        <v>743</v>
      </c>
      <c r="E289" s="298" t="s">
        <v>735</v>
      </c>
      <c r="F289" s="155" t="s">
        <v>331</v>
      </c>
      <c r="G289" s="21"/>
      <c r="H289" s="22"/>
    </row>
    <row r="290" spans="1:8">
      <c r="A290" s="294" t="s">
        <v>1034</v>
      </c>
      <c r="B290" s="295" t="s">
        <v>58</v>
      </c>
      <c r="C290" s="269" t="s">
        <v>774</v>
      </c>
      <c r="D290" s="276" t="s">
        <v>743</v>
      </c>
      <c r="E290" s="298" t="s">
        <v>735</v>
      </c>
      <c r="F290" s="155">
        <v>40</v>
      </c>
      <c r="G290" s="21"/>
      <c r="H290" s="22"/>
    </row>
    <row r="291" spans="1:8">
      <c r="A291" s="294" t="s">
        <v>1035</v>
      </c>
      <c r="B291" s="295" t="s">
        <v>58</v>
      </c>
      <c r="C291" s="269" t="s">
        <v>776</v>
      </c>
      <c r="D291" s="276" t="s">
        <v>743</v>
      </c>
      <c r="E291" s="298" t="s">
        <v>735</v>
      </c>
      <c r="F291" s="155">
        <v>6</v>
      </c>
      <c r="G291" s="21"/>
      <c r="H291" s="22"/>
    </row>
    <row r="292" spans="1:8">
      <c r="A292" s="294" t="s">
        <v>1036</v>
      </c>
      <c r="B292" s="295" t="s">
        <v>58</v>
      </c>
      <c r="C292" s="269" t="s">
        <v>778</v>
      </c>
      <c r="D292" s="276" t="s">
        <v>743</v>
      </c>
      <c r="E292" s="298" t="s">
        <v>735</v>
      </c>
      <c r="F292" s="155">
        <v>1</v>
      </c>
      <c r="G292" s="21"/>
      <c r="H292" s="22"/>
    </row>
    <row r="293" spans="1:8">
      <c r="A293" s="294" t="s">
        <v>1037</v>
      </c>
      <c r="B293" s="295" t="s">
        <v>58</v>
      </c>
      <c r="C293" s="269" t="s">
        <v>780</v>
      </c>
      <c r="D293" s="276" t="s">
        <v>743</v>
      </c>
      <c r="E293" s="298" t="s">
        <v>735</v>
      </c>
      <c r="F293" s="155">
        <v>5</v>
      </c>
      <c r="G293" s="21"/>
      <c r="H293" s="22"/>
    </row>
    <row r="294" spans="1:8">
      <c r="A294" s="294" t="s">
        <v>1038</v>
      </c>
      <c r="B294" s="295" t="s">
        <v>58</v>
      </c>
      <c r="C294" s="269" t="s">
        <v>782</v>
      </c>
      <c r="D294" s="276" t="s">
        <v>743</v>
      </c>
      <c r="E294" s="298" t="s">
        <v>735</v>
      </c>
      <c r="F294" s="155">
        <v>1</v>
      </c>
      <c r="G294" s="21"/>
      <c r="H294" s="22"/>
    </row>
    <row r="295" spans="1:8">
      <c r="A295" s="294" t="s">
        <v>1039</v>
      </c>
      <c r="B295" s="295" t="s">
        <v>58</v>
      </c>
      <c r="C295" s="269" t="s">
        <v>784</v>
      </c>
      <c r="D295" s="276" t="s">
        <v>738</v>
      </c>
      <c r="E295" s="298" t="s">
        <v>735</v>
      </c>
      <c r="F295" s="155">
        <v>2</v>
      </c>
      <c r="G295" s="21"/>
      <c r="H295" s="22"/>
    </row>
    <row r="296" spans="1:8">
      <c r="A296" s="294" t="s">
        <v>1040</v>
      </c>
      <c r="B296" s="295" t="s">
        <v>58</v>
      </c>
      <c r="C296" s="269" t="s">
        <v>786</v>
      </c>
      <c r="D296" s="276" t="s">
        <v>738</v>
      </c>
      <c r="E296" s="298" t="s">
        <v>735</v>
      </c>
      <c r="F296" s="155">
        <v>1</v>
      </c>
      <c r="G296" s="21"/>
      <c r="H296" s="22"/>
    </row>
    <row r="297" spans="1:8" ht="25.5">
      <c r="A297" s="294" t="s">
        <v>1041</v>
      </c>
      <c r="B297" s="295" t="s">
        <v>58</v>
      </c>
      <c r="C297" s="269" t="s">
        <v>788</v>
      </c>
      <c r="D297" s="276"/>
      <c r="E297" s="298" t="s">
        <v>735</v>
      </c>
      <c r="F297" s="155" t="s">
        <v>331</v>
      </c>
      <c r="G297" s="21"/>
      <c r="H297" s="22"/>
    </row>
    <row r="298" spans="1:8">
      <c r="A298" s="233"/>
      <c r="B298" s="295"/>
      <c r="C298" s="275"/>
      <c r="D298" s="276"/>
      <c r="E298" s="271"/>
      <c r="F298" s="277"/>
      <c r="G298" s="21"/>
      <c r="H298" s="22"/>
    </row>
    <row r="299" spans="1:8">
      <c r="A299" s="233"/>
      <c r="B299" s="295"/>
      <c r="C299" s="296" t="s">
        <v>1042</v>
      </c>
      <c r="D299" s="276"/>
      <c r="E299" s="271"/>
      <c r="F299" s="277"/>
      <c r="G299" s="21"/>
      <c r="H299" s="22"/>
    </row>
    <row r="300" spans="1:8" ht="25.5">
      <c r="A300" s="233">
        <v>39</v>
      </c>
      <c r="B300" s="295" t="s">
        <v>58</v>
      </c>
      <c r="C300" s="269" t="s">
        <v>1043</v>
      </c>
      <c r="D300" s="276"/>
      <c r="E300" s="298" t="s">
        <v>735</v>
      </c>
      <c r="F300" s="155">
        <v>19</v>
      </c>
      <c r="G300" s="21"/>
      <c r="H300" s="22"/>
    </row>
    <row r="301" spans="1:8">
      <c r="A301" s="233"/>
      <c r="B301" s="295"/>
      <c r="C301" s="275"/>
      <c r="D301" s="276"/>
      <c r="E301" s="271"/>
      <c r="F301" s="277"/>
      <c r="G301" s="21"/>
      <c r="H301" s="22"/>
    </row>
    <row r="302" spans="1:8">
      <c r="A302" s="300"/>
      <c r="B302" s="295"/>
      <c r="C302" s="296" t="s">
        <v>1044</v>
      </c>
      <c r="D302" s="276"/>
      <c r="E302" s="271"/>
      <c r="F302" s="277"/>
      <c r="G302" s="21"/>
      <c r="H302" s="22"/>
    </row>
    <row r="303" spans="1:8" ht="38.25">
      <c r="A303" s="294" t="s">
        <v>484</v>
      </c>
      <c r="B303" s="295" t="s">
        <v>58</v>
      </c>
      <c r="C303" s="269" t="s">
        <v>1045</v>
      </c>
      <c r="D303" s="58" t="s">
        <v>1046</v>
      </c>
      <c r="E303" s="298" t="s">
        <v>30</v>
      </c>
      <c r="F303" s="155">
        <v>3500</v>
      </c>
      <c r="G303" s="21"/>
      <c r="H303" s="22"/>
    </row>
    <row r="304" spans="1:8" ht="25.5">
      <c r="A304" s="294" t="s">
        <v>486</v>
      </c>
      <c r="B304" s="295" t="s">
        <v>58</v>
      </c>
      <c r="C304" s="269" t="s">
        <v>1047</v>
      </c>
      <c r="D304" s="58" t="s">
        <v>1048</v>
      </c>
      <c r="E304" s="298" t="s">
        <v>30</v>
      </c>
      <c r="F304" s="155">
        <v>2500</v>
      </c>
      <c r="G304" s="21"/>
      <c r="H304" s="22"/>
    </row>
    <row r="305" spans="1:8" ht="38.25">
      <c r="A305" s="294" t="s">
        <v>488</v>
      </c>
      <c r="B305" s="295" t="s">
        <v>58</v>
      </c>
      <c r="C305" s="269" t="s">
        <v>1049</v>
      </c>
      <c r="D305" s="58" t="s">
        <v>1050</v>
      </c>
      <c r="E305" s="299" t="s">
        <v>30</v>
      </c>
      <c r="F305" s="155">
        <v>0</v>
      </c>
      <c r="G305" s="21"/>
      <c r="H305" s="22"/>
    </row>
    <row r="306" spans="1:8" ht="38.25">
      <c r="A306" s="294" t="s">
        <v>490</v>
      </c>
      <c r="B306" s="295" t="s">
        <v>58</v>
      </c>
      <c r="C306" s="269" t="s">
        <v>1051</v>
      </c>
      <c r="D306" s="58" t="s">
        <v>1052</v>
      </c>
      <c r="E306" s="299" t="s">
        <v>30</v>
      </c>
      <c r="F306" s="155">
        <v>300</v>
      </c>
      <c r="G306" s="21"/>
      <c r="H306" s="22"/>
    </row>
    <row r="307" spans="1:8" ht="25.5">
      <c r="A307" s="294" t="s">
        <v>492</v>
      </c>
      <c r="B307" s="295" t="s">
        <v>58</v>
      </c>
      <c r="C307" s="269" t="s">
        <v>1053</v>
      </c>
      <c r="D307" s="58" t="s">
        <v>1054</v>
      </c>
      <c r="E307" s="299" t="s">
        <v>30</v>
      </c>
      <c r="F307" s="155">
        <v>800</v>
      </c>
      <c r="G307" s="21"/>
      <c r="H307" s="22"/>
    </row>
    <row r="308" spans="1:8" ht="25.5">
      <c r="A308" s="294" t="s">
        <v>494</v>
      </c>
      <c r="B308" s="295" t="s">
        <v>58</v>
      </c>
      <c r="C308" s="269" t="s">
        <v>1055</v>
      </c>
      <c r="D308" s="269"/>
      <c r="E308" s="299" t="s">
        <v>30</v>
      </c>
      <c r="F308" s="155">
        <v>300</v>
      </c>
      <c r="G308" s="21"/>
      <c r="H308" s="22"/>
    </row>
    <row r="309" spans="1:8" ht="38.25">
      <c r="A309" s="294" t="s">
        <v>496</v>
      </c>
      <c r="B309" s="295" t="s">
        <v>58</v>
      </c>
      <c r="C309" s="269" t="s">
        <v>1056</v>
      </c>
      <c r="D309" s="269"/>
      <c r="E309" s="299" t="s">
        <v>30</v>
      </c>
      <c r="F309" s="155">
        <v>300</v>
      </c>
      <c r="G309" s="21"/>
      <c r="H309" s="22"/>
    </row>
    <row r="310" spans="1:8" ht="25.5">
      <c r="A310" s="294" t="s">
        <v>498</v>
      </c>
      <c r="B310" s="295" t="s">
        <v>58</v>
      </c>
      <c r="C310" s="269" t="s">
        <v>1057</v>
      </c>
      <c r="D310" s="269"/>
      <c r="E310" s="298" t="s">
        <v>1065</v>
      </c>
      <c r="F310" s="302">
        <v>1</v>
      </c>
      <c r="G310" s="21"/>
      <c r="H310" s="22"/>
    </row>
    <row r="311" spans="1:8" ht="25.5">
      <c r="A311" s="294" t="s">
        <v>500</v>
      </c>
      <c r="B311" s="295" t="s">
        <v>58</v>
      </c>
      <c r="C311" s="269" t="s">
        <v>1058</v>
      </c>
      <c r="D311" s="269"/>
      <c r="E311" s="298" t="s">
        <v>1065</v>
      </c>
      <c r="F311" s="302">
        <v>1</v>
      </c>
      <c r="G311" s="21"/>
      <c r="H311" s="22"/>
    </row>
    <row r="312" spans="1:8">
      <c r="A312" s="294" t="s">
        <v>502</v>
      </c>
      <c r="B312" s="295" t="s">
        <v>58</v>
      </c>
      <c r="C312" s="269" t="s">
        <v>1059</v>
      </c>
      <c r="D312" s="269"/>
      <c r="E312" s="298" t="s">
        <v>735</v>
      </c>
      <c r="F312" s="155">
        <v>10</v>
      </c>
      <c r="G312" s="21"/>
      <c r="H312" s="22"/>
    </row>
    <row r="313" spans="1:8">
      <c r="A313" s="294" t="s">
        <v>504</v>
      </c>
      <c r="B313" s="295" t="s">
        <v>58</v>
      </c>
      <c r="C313" s="269" t="s">
        <v>1060</v>
      </c>
      <c r="D313" s="269"/>
      <c r="E313" s="298" t="s">
        <v>1065</v>
      </c>
      <c r="F313" s="302">
        <v>1</v>
      </c>
      <c r="G313" s="21"/>
      <c r="H313" s="22"/>
    </row>
    <row r="314" spans="1:8">
      <c r="A314" s="294" t="s">
        <v>1061</v>
      </c>
      <c r="B314" s="295" t="s">
        <v>58</v>
      </c>
      <c r="C314" s="269" t="s">
        <v>138</v>
      </c>
      <c r="D314" s="269"/>
      <c r="E314" s="298" t="s">
        <v>735</v>
      </c>
      <c r="F314" s="155">
        <v>900</v>
      </c>
      <c r="G314" s="21"/>
      <c r="H314" s="22"/>
    </row>
    <row r="315" spans="1:8">
      <c r="A315" s="233"/>
      <c r="B315" s="295" t="s">
        <v>58</v>
      </c>
      <c r="C315" s="275"/>
      <c r="D315" s="276"/>
      <c r="E315" s="271"/>
      <c r="F315" s="277"/>
      <c r="G315" s="21"/>
      <c r="H315" s="22"/>
    </row>
    <row r="316" spans="1:8">
      <c r="A316" s="294" t="s">
        <v>506</v>
      </c>
      <c r="B316" s="295" t="s">
        <v>58</v>
      </c>
      <c r="C316" s="301" t="s">
        <v>1062</v>
      </c>
      <c r="D316" s="276"/>
      <c r="E316" s="271"/>
      <c r="F316" s="277"/>
      <c r="G316" s="21"/>
      <c r="H316" s="22"/>
    </row>
    <row r="317" spans="1:8">
      <c r="A317" s="294" t="s">
        <v>508</v>
      </c>
      <c r="B317" s="295" t="s">
        <v>58</v>
      </c>
      <c r="C317" s="269" t="s">
        <v>1063</v>
      </c>
      <c r="D317" s="276"/>
      <c r="E317" s="298" t="s">
        <v>1065</v>
      </c>
      <c r="F317" s="302">
        <v>1</v>
      </c>
      <c r="G317" s="21"/>
      <c r="H317" s="22"/>
    </row>
    <row r="318" spans="1:8" ht="25.5">
      <c r="A318" s="294" t="s">
        <v>510</v>
      </c>
      <c r="B318" s="295" t="s">
        <v>58</v>
      </c>
      <c r="C318" s="269" t="s">
        <v>1064</v>
      </c>
      <c r="D318" s="276"/>
      <c r="E318" s="298" t="s">
        <v>1065</v>
      </c>
      <c r="F318" s="155">
        <v>10</v>
      </c>
      <c r="G318" s="21"/>
      <c r="H318" s="22"/>
    </row>
    <row r="319" spans="1:8">
      <c r="A319" s="294" t="s">
        <v>512</v>
      </c>
      <c r="B319" s="295" t="s">
        <v>58</v>
      </c>
      <c r="C319" s="269" t="s">
        <v>1066</v>
      </c>
      <c r="D319" s="276"/>
      <c r="E319" s="298" t="s">
        <v>1065</v>
      </c>
      <c r="F319" s="155">
        <v>3</v>
      </c>
      <c r="G319" s="21"/>
      <c r="H319" s="22"/>
    </row>
    <row r="320" spans="1:8" s="17" customFormat="1">
      <c r="A320" s="28"/>
      <c r="B320" s="29"/>
      <c r="C320" s="30"/>
      <c r="D320" s="30"/>
      <c r="E320" s="31"/>
      <c r="F320" s="12"/>
      <c r="G320" s="12"/>
      <c r="H320" s="32"/>
    </row>
    <row r="321" spans="1:8" ht="15">
      <c r="A321" s="13"/>
      <c r="B321" s="13"/>
      <c r="C321" s="18"/>
      <c r="D321" s="18"/>
      <c r="E321" s="19"/>
      <c r="F321" s="18"/>
      <c r="G321" s="18" t="s">
        <v>6</v>
      </c>
      <c r="H321" s="20"/>
    </row>
    <row r="323" spans="1:8" s="25" customFormat="1" ht="12.75" customHeight="1">
      <c r="B323" s="26" t="str">
        <f>'1,1'!B34</f>
        <v>Piezīmes:</v>
      </c>
    </row>
    <row r="324" spans="1:8" s="25" customFormat="1" ht="45" customHeight="1">
      <c r="A324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324" s="430"/>
      <c r="C324" s="430"/>
      <c r="D324" s="430"/>
      <c r="E324" s="430"/>
      <c r="F324" s="430"/>
      <c r="G324" s="430"/>
      <c r="H324" s="430"/>
    </row>
    <row r="325" spans="1:8" s="25" customFormat="1" ht="12.75" customHeight="1">
      <c r="A325" s="430">
        <f>'1,1'!$A$36</f>
        <v>0</v>
      </c>
      <c r="B325" s="430"/>
      <c r="C325" s="430"/>
      <c r="D325" s="430"/>
      <c r="E325" s="430"/>
      <c r="F325" s="430"/>
      <c r="G325" s="430"/>
      <c r="H325" s="430"/>
    </row>
    <row r="326" spans="1:8" s="25" customFormat="1" ht="12.75" customHeight="1">
      <c r="B326" s="27"/>
    </row>
    <row r="327" spans="1:8">
      <c r="B327" s="5" t="str">
        <f>'1,1'!B38</f>
        <v>Sastādīja:</v>
      </c>
    </row>
    <row r="328" spans="1:8" ht="14.25" customHeight="1">
      <c r="C328" s="33" t="str">
        <f>'1,1'!C39</f>
        <v>Arnis Gailītis</v>
      </c>
      <c r="D328" s="33"/>
    </row>
    <row r="329" spans="1:8">
      <c r="C329" s="34" t="str">
        <f>'1,1'!C40</f>
        <v>Sertifikāta Nr.20-5643</v>
      </c>
      <c r="D329" s="34"/>
      <c r="E329" s="35"/>
    </row>
    <row r="332" spans="1:8">
      <c r="B332" s="44" t="str">
        <f>'1,1'!B43</f>
        <v>Pārbaudīja:</v>
      </c>
      <c r="C332" s="3"/>
      <c r="D332" s="3"/>
    </row>
    <row r="333" spans="1:8">
      <c r="B333" s="2"/>
      <c r="C333" s="33" t="str">
        <f>'1,1'!C44</f>
        <v>Andris Kokins</v>
      </c>
      <c r="D333" s="33"/>
    </row>
    <row r="334" spans="1:8">
      <c r="B334" s="1"/>
      <c r="C334" s="34" t="str">
        <f>'1,1'!C45</f>
        <v>Sertifikāta Nr.10-0024</v>
      </c>
      <c r="D334" s="34"/>
    </row>
  </sheetData>
  <mergeCells count="15">
    <mergeCell ref="H11:H12"/>
    <mergeCell ref="A324:H324"/>
    <mergeCell ref="A325:H325"/>
    <mergeCell ref="A11:A12"/>
    <mergeCell ref="B11:B12"/>
    <mergeCell ref="C11:D12"/>
    <mergeCell ref="E11:E12"/>
    <mergeCell ref="F11:F12"/>
    <mergeCell ref="G11:G12"/>
    <mergeCell ref="A7:H7"/>
    <mergeCell ref="A1:C1"/>
    <mergeCell ref="A2:H2"/>
    <mergeCell ref="C3:H3"/>
    <mergeCell ref="C4:H4"/>
    <mergeCell ref="C5:H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45"/>
  <sheetViews>
    <sheetView showZeros="0" view="pageBreakPreview" zoomScale="80" zoomScaleNormal="100" zoomScaleSheetLayoutView="80" workbookViewId="0">
      <selection activeCell="G27" sqref="G27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2.14062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1,3</v>
      </c>
      <c r="E1" s="36"/>
      <c r="F1" s="36"/>
      <c r="G1" s="36"/>
    </row>
    <row r="2" spans="1:7" s="9" customFormat="1" ht="15">
      <c r="A2" s="433" t="str">
        <f>C13</f>
        <v>Sienas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1317</v>
      </c>
      <c r="D13" s="304"/>
      <c r="E13" s="305"/>
      <c r="F13" s="23"/>
      <c r="G13" s="24"/>
    </row>
    <row r="14" spans="1:7" ht="15">
      <c r="A14" s="313">
        <v>0</v>
      </c>
      <c r="B14" s="314"/>
      <c r="C14" s="315" t="s">
        <v>1103</v>
      </c>
      <c r="D14" s="316"/>
      <c r="E14" s="317"/>
      <c r="F14" s="21"/>
      <c r="G14" s="22"/>
    </row>
    <row r="15" spans="1:7" ht="15.75">
      <c r="A15" s="313">
        <v>0</v>
      </c>
      <c r="B15" s="314"/>
      <c r="C15" s="318" t="s">
        <v>1104</v>
      </c>
      <c r="D15" s="316"/>
      <c r="E15" s="317"/>
      <c r="F15" s="21"/>
      <c r="G15" s="22"/>
    </row>
    <row r="16" spans="1:7" ht="25.5">
      <c r="A16" s="319">
        <v>1</v>
      </c>
      <c r="B16" s="341" t="s">
        <v>1105</v>
      </c>
      <c r="C16" s="320" t="s">
        <v>1106</v>
      </c>
      <c r="D16" s="309" t="s">
        <v>220</v>
      </c>
      <c r="E16" s="310">
        <v>90</v>
      </c>
      <c r="F16" s="21"/>
      <c r="G16" s="22"/>
    </row>
    <row r="17" spans="1:7">
      <c r="A17" s="319">
        <v>0</v>
      </c>
      <c r="B17" s="341">
        <v>0</v>
      </c>
      <c r="C17" s="321" t="s">
        <v>1107</v>
      </c>
      <c r="D17" s="309" t="s">
        <v>220</v>
      </c>
      <c r="E17" s="310">
        <f>E16</f>
        <v>90</v>
      </c>
      <c r="F17" s="21"/>
      <c r="G17" s="22"/>
    </row>
    <row r="18" spans="1:7">
      <c r="A18" s="319">
        <v>0</v>
      </c>
      <c r="B18" s="341"/>
      <c r="C18" s="321" t="s">
        <v>1108</v>
      </c>
      <c r="D18" s="309" t="s">
        <v>220</v>
      </c>
      <c r="E18" s="310">
        <f>E16</f>
        <v>90</v>
      </c>
      <c r="F18" s="21"/>
      <c r="G18" s="22"/>
    </row>
    <row r="19" spans="1:7" ht="25.5">
      <c r="A19" s="319">
        <v>2</v>
      </c>
      <c r="B19" s="341" t="s">
        <v>1109</v>
      </c>
      <c r="C19" s="320" t="s">
        <v>1110</v>
      </c>
      <c r="D19" s="309" t="s">
        <v>220</v>
      </c>
      <c r="E19" s="310">
        <v>90</v>
      </c>
      <c r="F19" s="21"/>
      <c r="G19" s="22"/>
    </row>
    <row r="20" spans="1:7">
      <c r="A20" s="319">
        <v>0</v>
      </c>
      <c r="B20" s="341">
        <v>0</v>
      </c>
      <c r="C20" s="321" t="s">
        <v>1111</v>
      </c>
      <c r="D20" s="309" t="s">
        <v>220</v>
      </c>
      <c r="E20" s="310">
        <f>1.05*E19</f>
        <v>94.5</v>
      </c>
      <c r="F20" s="21"/>
      <c r="G20" s="22"/>
    </row>
    <row r="21" spans="1:7" ht="25.5">
      <c r="A21" s="319">
        <v>3</v>
      </c>
      <c r="B21" s="341" t="s">
        <v>1105</v>
      </c>
      <c r="C21" s="320" t="s">
        <v>1112</v>
      </c>
      <c r="D21" s="309" t="s">
        <v>220</v>
      </c>
      <c r="E21" s="310">
        <v>180</v>
      </c>
      <c r="F21" s="21"/>
      <c r="G21" s="22"/>
    </row>
    <row r="22" spans="1:7">
      <c r="A22" s="319">
        <v>0</v>
      </c>
      <c r="B22" s="341">
        <v>0</v>
      </c>
      <c r="C22" s="321" t="s">
        <v>1113</v>
      </c>
      <c r="D22" s="309" t="s">
        <v>1114</v>
      </c>
      <c r="E22" s="310">
        <f>0.07*E21</f>
        <v>12.600000000000001</v>
      </c>
      <c r="F22" s="21"/>
      <c r="G22" s="22"/>
    </row>
    <row r="23" spans="1:7">
      <c r="A23" s="319">
        <v>0</v>
      </c>
      <c r="B23" s="341">
        <v>0</v>
      </c>
      <c r="C23" s="321" t="s">
        <v>1115</v>
      </c>
      <c r="D23" s="309" t="s">
        <v>1114</v>
      </c>
      <c r="E23" s="310">
        <f>0.16*E21</f>
        <v>28.8</v>
      </c>
      <c r="F23" s="21"/>
      <c r="G23" s="22"/>
    </row>
    <row r="24" spans="1:7">
      <c r="A24" s="319">
        <v>0</v>
      </c>
      <c r="B24" s="341">
        <v>0</v>
      </c>
      <c r="C24" s="321" t="s">
        <v>1116</v>
      </c>
      <c r="D24" s="309" t="s">
        <v>220</v>
      </c>
      <c r="E24" s="310">
        <f>2.2*E21</f>
        <v>396.00000000000006</v>
      </c>
      <c r="F24" s="21"/>
      <c r="G24" s="22"/>
    </row>
    <row r="25" spans="1:7" ht="15.75">
      <c r="A25" s="313">
        <v>0</v>
      </c>
      <c r="B25" s="314"/>
      <c r="C25" s="318" t="s">
        <v>1117</v>
      </c>
      <c r="D25" s="316"/>
      <c r="E25" s="317"/>
      <c r="F25" s="21"/>
      <c r="G25" s="22"/>
    </row>
    <row r="26" spans="1:7" ht="25.5">
      <c r="A26" s="319">
        <v>4</v>
      </c>
      <c r="B26" s="341" t="s">
        <v>1105</v>
      </c>
      <c r="C26" s="320" t="s">
        <v>1118</v>
      </c>
      <c r="D26" s="309" t="s">
        <v>220</v>
      </c>
      <c r="E26" s="310">
        <v>364</v>
      </c>
      <c r="F26" s="21"/>
      <c r="G26" s="22"/>
    </row>
    <row r="27" spans="1:7">
      <c r="A27" s="319">
        <v>0</v>
      </c>
      <c r="B27" s="341">
        <v>0</v>
      </c>
      <c r="C27" s="321" t="s">
        <v>1119</v>
      </c>
      <c r="D27" s="309" t="s">
        <v>220</v>
      </c>
      <c r="E27" s="310">
        <f>E26</f>
        <v>364</v>
      </c>
      <c r="F27" s="21"/>
      <c r="G27" s="22"/>
    </row>
    <row r="28" spans="1:7">
      <c r="A28" s="319">
        <v>0</v>
      </c>
      <c r="B28" s="341"/>
      <c r="C28" s="321" t="s">
        <v>1108</v>
      </c>
      <c r="D28" s="309" t="s">
        <v>220</v>
      </c>
      <c r="E28" s="310">
        <f>E26</f>
        <v>364</v>
      </c>
      <c r="F28" s="21"/>
      <c r="G28" s="22"/>
    </row>
    <row r="29" spans="1:7" ht="25.5">
      <c r="A29" s="319">
        <v>5</v>
      </c>
      <c r="B29" s="341" t="s">
        <v>1109</v>
      </c>
      <c r="C29" s="320" t="s">
        <v>1110</v>
      </c>
      <c r="D29" s="309" t="s">
        <v>220</v>
      </c>
      <c r="E29" s="310">
        <v>364</v>
      </c>
      <c r="F29" s="21"/>
      <c r="G29" s="22"/>
    </row>
    <row r="30" spans="1:7">
      <c r="A30" s="319">
        <v>0</v>
      </c>
      <c r="B30" s="341">
        <v>0</v>
      </c>
      <c r="C30" s="321" t="s">
        <v>1120</v>
      </c>
      <c r="D30" s="309" t="s">
        <v>220</v>
      </c>
      <c r="E30" s="310">
        <f>1.05*E29</f>
        <v>382.2</v>
      </c>
      <c r="F30" s="21"/>
      <c r="G30" s="22"/>
    </row>
    <row r="31" spans="1:7" ht="25.5">
      <c r="A31" s="319">
        <v>6</v>
      </c>
      <c r="B31" s="341" t="s">
        <v>1105</v>
      </c>
      <c r="C31" s="320" t="s">
        <v>1112</v>
      </c>
      <c r="D31" s="309" t="s">
        <v>220</v>
      </c>
      <c r="E31" s="310">
        <f>E29*2</f>
        <v>728</v>
      </c>
      <c r="F31" s="21"/>
      <c r="G31" s="22"/>
    </row>
    <row r="32" spans="1:7">
      <c r="A32" s="319">
        <v>0</v>
      </c>
      <c r="B32" s="341">
        <v>0</v>
      </c>
      <c r="C32" s="321" t="s">
        <v>1113</v>
      </c>
      <c r="D32" s="309" t="s">
        <v>1114</v>
      </c>
      <c r="E32" s="310">
        <f>0.07*E31</f>
        <v>50.960000000000008</v>
      </c>
      <c r="F32" s="21"/>
      <c r="G32" s="22"/>
    </row>
    <row r="33" spans="1:7">
      <c r="A33" s="319">
        <v>0</v>
      </c>
      <c r="B33" s="341">
        <v>0</v>
      </c>
      <c r="C33" s="321" t="s">
        <v>1115</v>
      </c>
      <c r="D33" s="309" t="s">
        <v>1114</v>
      </c>
      <c r="E33" s="310">
        <f>0.16*E31</f>
        <v>116.48</v>
      </c>
      <c r="F33" s="21"/>
      <c r="G33" s="22"/>
    </row>
    <row r="34" spans="1:7">
      <c r="A34" s="319">
        <v>0</v>
      </c>
      <c r="B34" s="341">
        <v>0</v>
      </c>
      <c r="C34" s="321" t="s">
        <v>1116</v>
      </c>
      <c r="D34" s="309" t="s">
        <v>220</v>
      </c>
      <c r="E34" s="310">
        <f>2.2*E31</f>
        <v>1601.6000000000001</v>
      </c>
      <c r="F34" s="21"/>
      <c r="G34" s="22"/>
    </row>
    <row r="35" spans="1:7" ht="15.75">
      <c r="A35" s="313">
        <v>0</v>
      </c>
      <c r="B35" s="314"/>
      <c r="C35" s="318" t="s">
        <v>1121</v>
      </c>
      <c r="D35" s="316"/>
      <c r="E35" s="317"/>
      <c r="F35" s="21"/>
      <c r="G35" s="22"/>
    </row>
    <row r="36" spans="1:7" ht="25.5">
      <c r="A36" s="319">
        <v>7</v>
      </c>
      <c r="B36" s="341" t="s">
        <v>1109</v>
      </c>
      <c r="C36" s="320" t="s">
        <v>1122</v>
      </c>
      <c r="D36" s="309" t="s">
        <v>220</v>
      </c>
      <c r="E36" s="310">
        <v>4</v>
      </c>
      <c r="F36" s="21"/>
      <c r="G36" s="22"/>
    </row>
    <row r="37" spans="1:7">
      <c r="A37" s="319">
        <v>8</v>
      </c>
      <c r="B37" s="341" t="s">
        <v>1123</v>
      </c>
      <c r="C37" s="320" t="s">
        <v>1124</v>
      </c>
      <c r="D37" s="309" t="s">
        <v>1092</v>
      </c>
      <c r="E37" s="310">
        <f>17*0.55</f>
        <v>9.3500000000000014</v>
      </c>
      <c r="F37" s="21"/>
      <c r="G37" s="22"/>
    </row>
    <row r="38" spans="1:7">
      <c r="A38" s="319">
        <v>0</v>
      </c>
      <c r="B38" s="341">
        <v>0</v>
      </c>
      <c r="C38" s="321" t="s">
        <v>1125</v>
      </c>
      <c r="D38" s="309" t="s">
        <v>1126</v>
      </c>
      <c r="E38" s="310">
        <f>0.4*E37</f>
        <v>3.7400000000000007</v>
      </c>
      <c r="F38" s="21"/>
      <c r="G38" s="22"/>
    </row>
    <row r="39" spans="1:7">
      <c r="A39" s="319">
        <v>0</v>
      </c>
      <c r="B39" s="341">
        <v>0</v>
      </c>
      <c r="C39" s="321" t="s">
        <v>1127</v>
      </c>
      <c r="D39" s="309" t="s">
        <v>1092</v>
      </c>
      <c r="E39" s="310">
        <f>0.23*E37</f>
        <v>2.1505000000000005</v>
      </c>
      <c r="F39" s="21"/>
      <c r="G39" s="22"/>
    </row>
    <row r="40" spans="1:7" ht="25.5">
      <c r="A40" s="319">
        <v>9</v>
      </c>
      <c r="B40" s="322" t="s">
        <v>1128</v>
      </c>
      <c r="C40" s="320" t="s">
        <v>1129</v>
      </c>
      <c r="D40" s="309" t="s">
        <v>220</v>
      </c>
      <c r="E40" s="310">
        <v>34</v>
      </c>
      <c r="F40" s="21"/>
      <c r="G40" s="22"/>
    </row>
    <row r="41" spans="1:7">
      <c r="A41" s="319">
        <v>0</v>
      </c>
      <c r="B41" s="322">
        <v>0</v>
      </c>
      <c r="C41" s="321" t="s">
        <v>1130</v>
      </c>
      <c r="D41" s="309" t="s">
        <v>1131</v>
      </c>
      <c r="E41" s="310">
        <f>10*E40*1.1</f>
        <v>374.00000000000006</v>
      </c>
      <c r="F41" s="21"/>
      <c r="G41" s="22"/>
    </row>
    <row r="42" spans="1:7" ht="25.5">
      <c r="A42" s="319">
        <v>0</v>
      </c>
      <c r="B42" s="323">
        <v>0</v>
      </c>
      <c r="C42" s="321" t="s">
        <v>1132</v>
      </c>
      <c r="D42" s="324" t="s">
        <v>1131</v>
      </c>
      <c r="E42" s="310">
        <f>0.1*E40</f>
        <v>3.4000000000000004</v>
      </c>
      <c r="F42" s="21"/>
      <c r="G42" s="22"/>
    </row>
    <row r="43" spans="1:7" ht="15.75">
      <c r="A43" s="313">
        <v>0</v>
      </c>
      <c r="B43" s="314"/>
      <c r="C43" s="318" t="s">
        <v>1133</v>
      </c>
      <c r="D43" s="316"/>
      <c r="E43" s="317"/>
      <c r="F43" s="21"/>
      <c r="G43" s="22"/>
    </row>
    <row r="44" spans="1:7" ht="25.5">
      <c r="A44" s="319">
        <v>10</v>
      </c>
      <c r="B44" s="341" t="s">
        <v>1105</v>
      </c>
      <c r="C44" s="320" t="s">
        <v>1118</v>
      </c>
      <c r="D44" s="309" t="s">
        <v>220</v>
      </c>
      <c r="E44" s="310">
        <v>292</v>
      </c>
      <c r="F44" s="21"/>
      <c r="G44" s="22"/>
    </row>
    <row r="45" spans="1:7">
      <c r="A45" s="319">
        <v>0</v>
      </c>
      <c r="B45" s="341">
        <v>0</v>
      </c>
      <c r="C45" s="321" t="s">
        <v>1119</v>
      </c>
      <c r="D45" s="309" t="s">
        <v>220</v>
      </c>
      <c r="E45" s="310">
        <f>E44</f>
        <v>292</v>
      </c>
      <c r="F45" s="21"/>
      <c r="G45" s="22"/>
    </row>
    <row r="46" spans="1:7">
      <c r="A46" s="319">
        <v>0</v>
      </c>
      <c r="B46" s="341"/>
      <c r="C46" s="321" t="s">
        <v>1108</v>
      </c>
      <c r="D46" s="309" t="s">
        <v>220</v>
      </c>
      <c r="E46" s="310">
        <f>E44</f>
        <v>292</v>
      </c>
      <c r="F46" s="21"/>
      <c r="G46" s="22"/>
    </row>
    <row r="47" spans="1:7" ht="25.5">
      <c r="A47" s="319">
        <v>11</v>
      </c>
      <c r="B47" s="341" t="s">
        <v>1109</v>
      </c>
      <c r="C47" s="320" t="s">
        <v>1110</v>
      </c>
      <c r="D47" s="309" t="s">
        <v>220</v>
      </c>
      <c r="E47" s="310">
        <f>E44</f>
        <v>292</v>
      </c>
      <c r="F47" s="21"/>
      <c r="G47" s="22"/>
    </row>
    <row r="48" spans="1:7">
      <c r="A48" s="319">
        <v>0</v>
      </c>
      <c r="B48" s="341">
        <v>0</v>
      </c>
      <c r="C48" s="321" t="s">
        <v>1111</v>
      </c>
      <c r="D48" s="309" t="s">
        <v>220</v>
      </c>
      <c r="E48" s="310">
        <f>1.05*E47</f>
        <v>306.60000000000002</v>
      </c>
      <c r="F48" s="21"/>
      <c r="G48" s="22"/>
    </row>
    <row r="49" spans="1:7" ht="25.5">
      <c r="A49" s="319">
        <v>12</v>
      </c>
      <c r="B49" s="341" t="s">
        <v>1105</v>
      </c>
      <c r="C49" s="320" t="s">
        <v>1112</v>
      </c>
      <c r="D49" s="309" t="s">
        <v>220</v>
      </c>
      <c r="E49" s="310">
        <f>E44</f>
        <v>292</v>
      </c>
      <c r="F49" s="21"/>
      <c r="G49" s="22"/>
    </row>
    <row r="50" spans="1:7">
      <c r="A50" s="319">
        <v>0</v>
      </c>
      <c r="B50" s="341">
        <v>0</v>
      </c>
      <c r="C50" s="321" t="s">
        <v>1113</v>
      </c>
      <c r="D50" s="309" t="s">
        <v>1114</v>
      </c>
      <c r="E50" s="310">
        <f>0.07*E49</f>
        <v>20.440000000000001</v>
      </c>
      <c r="F50" s="21"/>
      <c r="G50" s="22"/>
    </row>
    <row r="51" spans="1:7">
      <c r="A51" s="319">
        <v>0</v>
      </c>
      <c r="B51" s="341">
        <v>0</v>
      </c>
      <c r="C51" s="321" t="s">
        <v>1115</v>
      </c>
      <c r="D51" s="309" t="s">
        <v>1114</v>
      </c>
      <c r="E51" s="310">
        <f>0.16*E49</f>
        <v>46.72</v>
      </c>
      <c r="F51" s="21"/>
      <c r="G51" s="22"/>
    </row>
    <row r="52" spans="1:7">
      <c r="A52" s="319">
        <v>0</v>
      </c>
      <c r="B52" s="341">
        <v>0</v>
      </c>
      <c r="C52" s="321" t="s">
        <v>1116</v>
      </c>
      <c r="D52" s="309" t="s">
        <v>220</v>
      </c>
      <c r="E52" s="310">
        <f>2.2*E49</f>
        <v>642.40000000000009</v>
      </c>
      <c r="F52" s="21"/>
      <c r="G52" s="22"/>
    </row>
    <row r="53" spans="1:7">
      <c r="A53" s="319">
        <v>13</v>
      </c>
      <c r="B53" s="341" t="s">
        <v>1105</v>
      </c>
      <c r="C53" s="320" t="s">
        <v>1134</v>
      </c>
      <c r="D53" s="309" t="s">
        <v>220</v>
      </c>
      <c r="E53" s="310">
        <f>E44</f>
        <v>292</v>
      </c>
      <c r="F53" s="21"/>
      <c r="G53" s="22"/>
    </row>
    <row r="54" spans="1:7">
      <c r="A54" s="319">
        <v>0</v>
      </c>
      <c r="B54" s="341">
        <v>0</v>
      </c>
      <c r="C54" s="321" t="s">
        <v>1116</v>
      </c>
      <c r="D54" s="309" t="s">
        <v>220</v>
      </c>
      <c r="E54" s="310">
        <f>1.05*E53</f>
        <v>306.60000000000002</v>
      </c>
      <c r="F54" s="21"/>
      <c r="G54" s="22"/>
    </row>
    <row r="55" spans="1:7">
      <c r="A55" s="319">
        <v>0</v>
      </c>
      <c r="B55" s="341">
        <v>0</v>
      </c>
      <c r="C55" s="321" t="s">
        <v>1113</v>
      </c>
      <c r="D55" s="309" t="s">
        <v>1114</v>
      </c>
      <c r="E55" s="310">
        <f>0.16*E53</f>
        <v>46.72</v>
      </c>
      <c r="F55" s="21"/>
      <c r="G55" s="22"/>
    </row>
    <row r="56" spans="1:7" ht="15.75">
      <c r="A56" s="313">
        <v>0</v>
      </c>
      <c r="B56" s="314"/>
      <c r="C56" s="318" t="s">
        <v>1135</v>
      </c>
      <c r="D56" s="316"/>
      <c r="E56" s="317"/>
      <c r="F56" s="21"/>
      <c r="G56" s="22"/>
    </row>
    <row r="57" spans="1:7" ht="25.5">
      <c r="A57" s="319">
        <v>14</v>
      </c>
      <c r="B57" s="341" t="s">
        <v>1123</v>
      </c>
      <c r="C57" s="325" t="s">
        <v>1136</v>
      </c>
      <c r="D57" s="309" t="s">
        <v>176</v>
      </c>
      <c r="E57" s="310">
        <v>1</v>
      </c>
      <c r="F57" s="21"/>
      <c r="G57" s="22"/>
    </row>
    <row r="58" spans="1:7" ht="25.5">
      <c r="A58" s="319">
        <v>15</v>
      </c>
      <c r="B58" s="341" t="s">
        <v>1123</v>
      </c>
      <c r="C58" s="325" t="s">
        <v>1137</v>
      </c>
      <c r="D58" s="309" t="s">
        <v>176</v>
      </c>
      <c r="E58" s="310">
        <v>1</v>
      </c>
      <c r="F58" s="21"/>
      <c r="G58" s="22"/>
    </row>
    <row r="59" spans="1:7" ht="51">
      <c r="A59" s="319">
        <v>16</v>
      </c>
      <c r="B59" s="341" t="s">
        <v>1123</v>
      </c>
      <c r="C59" s="325" t="s">
        <v>1138</v>
      </c>
      <c r="D59" s="309" t="s">
        <v>220</v>
      </c>
      <c r="E59" s="310">
        <v>162.5</v>
      </c>
      <c r="F59" s="21"/>
      <c r="G59" s="22"/>
    </row>
    <row r="60" spans="1:7" ht="15">
      <c r="A60" s="313">
        <v>0</v>
      </c>
      <c r="B60" s="314"/>
      <c r="C60" s="315" t="s">
        <v>1139</v>
      </c>
      <c r="D60" s="316"/>
      <c r="E60" s="317"/>
      <c r="F60" s="21"/>
      <c r="G60" s="22"/>
    </row>
    <row r="61" spans="1:7">
      <c r="A61" s="326">
        <v>0</v>
      </c>
      <c r="B61" s="327"/>
      <c r="C61" s="328" t="s">
        <v>1140</v>
      </c>
      <c r="D61" s="329"/>
      <c r="E61" s="330"/>
      <c r="F61" s="21"/>
      <c r="G61" s="22"/>
    </row>
    <row r="62" spans="1:7" ht="25.5">
      <c r="A62" s="319">
        <v>17</v>
      </c>
      <c r="B62" s="341" t="s">
        <v>1123</v>
      </c>
      <c r="C62" s="320" t="s">
        <v>1141</v>
      </c>
      <c r="D62" s="309" t="s">
        <v>1092</v>
      </c>
      <c r="E62" s="310">
        <v>38.5</v>
      </c>
      <c r="F62" s="21"/>
      <c r="G62" s="22"/>
    </row>
    <row r="63" spans="1:7">
      <c r="A63" s="319">
        <v>0</v>
      </c>
      <c r="B63" s="341">
        <v>0</v>
      </c>
      <c r="C63" s="321" t="s">
        <v>1125</v>
      </c>
      <c r="D63" s="309" t="s">
        <v>1126</v>
      </c>
      <c r="E63" s="310">
        <f>0.32*E62</f>
        <v>12.32</v>
      </c>
      <c r="F63" s="21"/>
      <c r="G63" s="22"/>
    </row>
    <row r="64" spans="1:7">
      <c r="A64" s="319">
        <v>0</v>
      </c>
      <c r="B64" s="341">
        <v>0</v>
      </c>
      <c r="C64" s="321" t="s">
        <v>1127</v>
      </c>
      <c r="D64" s="309" t="s">
        <v>1092</v>
      </c>
      <c r="E64" s="310">
        <f>0.23*E62</f>
        <v>8.8550000000000004</v>
      </c>
      <c r="F64" s="21"/>
      <c r="G64" s="22"/>
    </row>
    <row r="65" spans="1:7">
      <c r="A65" s="319">
        <v>0</v>
      </c>
      <c r="B65" s="341">
        <v>0</v>
      </c>
      <c r="C65" s="321" t="s">
        <v>1142</v>
      </c>
      <c r="D65" s="309" t="s">
        <v>176</v>
      </c>
      <c r="E65" s="310">
        <v>1</v>
      </c>
      <c r="F65" s="21"/>
      <c r="G65" s="22"/>
    </row>
    <row r="66" spans="1:7">
      <c r="A66" s="326">
        <v>0</v>
      </c>
      <c r="B66" s="327"/>
      <c r="C66" s="328" t="s">
        <v>1143</v>
      </c>
      <c r="D66" s="329"/>
      <c r="E66" s="330"/>
      <c r="F66" s="21"/>
      <c r="G66" s="22"/>
    </row>
    <row r="67" spans="1:7" ht="38.25">
      <c r="A67" s="326">
        <v>18</v>
      </c>
      <c r="B67" s="331" t="s">
        <v>58</v>
      </c>
      <c r="C67" s="332" t="s">
        <v>1144</v>
      </c>
      <c r="D67" s="333" t="s">
        <v>35</v>
      </c>
      <c r="E67" s="334">
        <v>1</v>
      </c>
      <c r="F67" s="21"/>
      <c r="G67" s="22"/>
    </row>
    <row r="68" spans="1:7" ht="25.5">
      <c r="A68" s="326">
        <v>19</v>
      </c>
      <c r="B68" s="335" t="s">
        <v>58</v>
      </c>
      <c r="C68" s="336" t="s">
        <v>1145</v>
      </c>
      <c r="D68" s="333" t="s">
        <v>1131</v>
      </c>
      <c r="E68" s="333">
        <f>153.6+870.3+47.9+26.01</f>
        <v>1097.81</v>
      </c>
      <c r="F68" s="21"/>
      <c r="G68" s="22"/>
    </row>
    <row r="69" spans="1:7" ht="25.5">
      <c r="A69" s="326">
        <v>0</v>
      </c>
      <c r="B69" s="335"/>
      <c r="C69" s="321" t="s">
        <v>1146</v>
      </c>
      <c r="D69" s="333" t="s">
        <v>1131</v>
      </c>
      <c r="E69" s="337">
        <f>E68*1.1</f>
        <v>1207.5910000000001</v>
      </c>
      <c r="F69" s="21"/>
      <c r="G69" s="22"/>
    </row>
    <row r="70" spans="1:7" ht="25.5">
      <c r="A70" s="326">
        <v>0</v>
      </c>
      <c r="B70" s="335"/>
      <c r="C70" s="338" t="s">
        <v>1147</v>
      </c>
      <c r="D70" s="333" t="s">
        <v>35</v>
      </c>
      <c r="E70" s="334">
        <v>1</v>
      </c>
      <c r="F70" s="21"/>
      <c r="G70" s="22"/>
    </row>
    <row r="71" spans="1:7" ht="25.5">
      <c r="A71" s="326">
        <v>20</v>
      </c>
      <c r="B71" s="335" t="s">
        <v>58</v>
      </c>
      <c r="C71" s="336" t="s">
        <v>1148</v>
      </c>
      <c r="D71" s="339" t="s">
        <v>220</v>
      </c>
      <c r="E71" s="337">
        <f>E68/1000*35</f>
        <v>38.423349999999999</v>
      </c>
      <c r="F71" s="21"/>
      <c r="G71" s="22"/>
    </row>
    <row r="72" spans="1:7">
      <c r="A72" s="326">
        <v>0</v>
      </c>
      <c r="B72" s="335"/>
      <c r="C72" s="321" t="s">
        <v>1149</v>
      </c>
      <c r="D72" s="339" t="s">
        <v>220</v>
      </c>
      <c r="E72" s="337">
        <f>E71*1.05</f>
        <v>40.344517500000002</v>
      </c>
      <c r="F72" s="21"/>
      <c r="G72" s="22"/>
    </row>
    <row r="73" spans="1:7">
      <c r="A73" s="326">
        <v>0</v>
      </c>
      <c r="B73" s="335"/>
      <c r="C73" s="321" t="s">
        <v>1150</v>
      </c>
      <c r="D73" s="339" t="s">
        <v>1092</v>
      </c>
      <c r="E73" s="337">
        <f>E71*0.03*1.1</f>
        <v>1.26797055</v>
      </c>
      <c r="F73" s="21"/>
      <c r="G73" s="22"/>
    </row>
    <row r="74" spans="1:7" ht="38.25">
      <c r="A74" s="326">
        <v>21</v>
      </c>
      <c r="B74" s="335" t="s">
        <v>58</v>
      </c>
      <c r="C74" s="336" t="s">
        <v>1151</v>
      </c>
      <c r="D74" s="334" t="s">
        <v>1092</v>
      </c>
      <c r="E74" s="337">
        <v>1.1000000000000001</v>
      </c>
      <c r="F74" s="21"/>
      <c r="G74" s="22"/>
    </row>
    <row r="75" spans="1:7">
      <c r="A75" s="326">
        <v>0</v>
      </c>
      <c r="B75" s="335"/>
      <c r="C75" s="321" t="s">
        <v>1152</v>
      </c>
      <c r="D75" s="339" t="s">
        <v>1092</v>
      </c>
      <c r="E75" s="337">
        <f>E74*1.05</f>
        <v>1.1550000000000002</v>
      </c>
      <c r="F75" s="21"/>
      <c r="G75" s="22"/>
    </row>
    <row r="76" spans="1:7">
      <c r="A76" s="326">
        <v>0</v>
      </c>
      <c r="B76" s="335"/>
      <c r="C76" s="321" t="s">
        <v>1153</v>
      </c>
      <c r="D76" s="339" t="s">
        <v>176</v>
      </c>
      <c r="E76" s="337">
        <v>1</v>
      </c>
      <c r="F76" s="21"/>
      <c r="G76" s="22"/>
    </row>
    <row r="77" spans="1:7">
      <c r="A77" s="326">
        <v>22</v>
      </c>
      <c r="B77" s="335" t="s">
        <v>58</v>
      </c>
      <c r="C77" s="340" t="s">
        <v>1154</v>
      </c>
      <c r="D77" s="330" t="s">
        <v>30</v>
      </c>
      <c r="E77" s="330">
        <v>20</v>
      </c>
      <c r="F77" s="21"/>
      <c r="G77" s="22"/>
    </row>
    <row r="78" spans="1:7">
      <c r="A78" s="326">
        <v>0</v>
      </c>
      <c r="B78" s="327"/>
      <c r="C78" s="328" t="s">
        <v>1155</v>
      </c>
      <c r="D78" s="329"/>
      <c r="E78" s="330"/>
      <c r="F78" s="21"/>
      <c r="G78" s="22"/>
    </row>
    <row r="79" spans="1:7" ht="38.25">
      <c r="A79" s="326">
        <v>23</v>
      </c>
      <c r="B79" s="331" t="s">
        <v>58</v>
      </c>
      <c r="C79" s="332" t="s">
        <v>1144</v>
      </c>
      <c r="D79" s="333" t="s">
        <v>35</v>
      </c>
      <c r="E79" s="334">
        <v>1</v>
      </c>
      <c r="F79" s="21"/>
      <c r="G79" s="22"/>
    </row>
    <row r="80" spans="1:7" ht="25.5">
      <c r="A80" s="326">
        <v>24</v>
      </c>
      <c r="B80" s="335" t="s">
        <v>58</v>
      </c>
      <c r="C80" s="336" t="s">
        <v>1145</v>
      </c>
      <c r="D80" s="333" t="s">
        <v>1131</v>
      </c>
      <c r="E80" s="333">
        <v>781.8</v>
      </c>
      <c r="F80" s="21"/>
      <c r="G80" s="22"/>
    </row>
    <row r="81" spans="1:7" ht="25.5">
      <c r="A81" s="326">
        <v>0</v>
      </c>
      <c r="B81" s="335"/>
      <c r="C81" s="321" t="s">
        <v>1146</v>
      </c>
      <c r="D81" s="333" t="s">
        <v>1131</v>
      </c>
      <c r="E81" s="337">
        <f>E80*1.1</f>
        <v>859.98</v>
      </c>
      <c r="F81" s="21"/>
      <c r="G81" s="22"/>
    </row>
    <row r="82" spans="1:7" ht="25.5">
      <c r="A82" s="326">
        <v>0</v>
      </c>
      <c r="B82" s="335"/>
      <c r="C82" s="338" t="s">
        <v>1147</v>
      </c>
      <c r="D82" s="333" t="s">
        <v>35</v>
      </c>
      <c r="E82" s="334">
        <v>1</v>
      </c>
      <c r="F82" s="21"/>
      <c r="G82" s="22"/>
    </row>
    <row r="83" spans="1:7" ht="25.5">
      <c r="A83" s="326">
        <v>25</v>
      </c>
      <c r="B83" s="335" t="s">
        <v>58</v>
      </c>
      <c r="C83" s="336" t="s">
        <v>1148</v>
      </c>
      <c r="D83" s="339" t="s">
        <v>220</v>
      </c>
      <c r="E83" s="337">
        <f>E80/1000*35</f>
        <v>27.363</v>
      </c>
      <c r="F83" s="21"/>
      <c r="G83" s="22"/>
    </row>
    <row r="84" spans="1:7">
      <c r="A84" s="326">
        <v>0</v>
      </c>
      <c r="B84" s="335"/>
      <c r="C84" s="321" t="s">
        <v>1149</v>
      </c>
      <c r="D84" s="339" t="s">
        <v>220</v>
      </c>
      <c r="E84" s="337">
        <f>E83*1.05</f>
        <v>28.73115</v>
      </c>
      <c r="F84" s="21"/>
      <c r="G84" s="22"/>
    </row>
    <row r="85" spans="1:7">
      <c r="A85" s="326">
        <v>0</v>
      </c>
      <c r="B85" s="335"/>
      <c r="C85" s="321" t="s">
        <v>1150</v>
      </c>
      <c r="D85" s="339" t="s">
        <v>1092</v>
      </c>
      <c r="E85" s="337">
        <f>E83*0.03*1.1</f>
        <v>0.90297900000000009</v>
      </c>
      <c r="F85" s="21"/>
      <c r="G85" s="22"/>
    </row>
    <row r="86" spans="1:7" ht="38.25">
      <c r="A86" s="326">
        <v>26</v>
      </c>
      <c r="B86" s="335" t="s">
        <v>58</v>
      </c>
      <c r="C86" s="336" t="s">
        <v>1151</v>
      </c>
      <c r="D86" s="334" t="s">
        <v>1092</v>
      </c>
      <c r="E86" s="337">
        <v>1.41</v>
      </c>
      <c r="F86" s="21"/>
      <c r="G86" s="22"/>
    </row>
    <row r="87" spans="1:7">
      <c r="A87" s="326">
        <v>0</v>
      </c>
      <c r="B87" s="335"/>
      <c r="C87" s="321" t="s">
        <v>1152</v>
      </c>
      <c r="D87" s="339" t="s">
        <v>1092</v>
      </c>
      <c r="E87" s="337">
        <f>E86*1.05</f>
        <v>1.4804999999999999</v>
      </c>
      <c r="F87" s="21"/>
      <c r="G87" s="22"/>
    </row>
    <row r="88" spans="1:7">
      <c r="A88" s="326">
        <v>0</v>
      </c>
      <c r="B88" s="335"/>
      <c r="C88" s="321" t="s">
        <v>1153</v>
      </c>
      <c r="D88" s="339" t="s">
        <v>176</v>
      </c>
      <c r="E88" s="337">
        <v>1</v>
      </c>
      <c r="F88" s="21"/>
      <c r="G88" s="22"/>
    </row>
    <row r="89" spans="1:7">
      <c r="A89" s="326">
        <v>27</v>
      </c>
      <c r="B89" s="335" t="s">
        <v>58</v>
      </c>
      <c r="C89" s="340" t="s">
        <v>1154</v>
      </c>
      <c r="D89" s="330" t="s">
        <v>30</v>
      </c>
      <c r="E89" s="330">
        <v>18</v>
      </c>
      <c r="F89" s="21"/>
      <c r="G89" s="22"/>
    </row>
    <row r="90" spans="1:7">
      <c r="A90" s="326">
        <v>0</v>
      </c>
      <c r="B90" s="327"/>
      <c r="C90" s="328" t="s">
        <v>1156</v>
      </c>
      <c r="D90" s="329"/>
      <c r="E90" s="330"/>
      <c r="F90" s="21"/>
      <c r="G90" s="22"/>
    </row>
    <row r="91" spans="1:7" ht="38.25">
      <c r="A91" s="326">
        <v>28</v>
      </c>
      <c r="B91" s="331" t="s">
        <v>58</v>
      </c>
      <c r="C91" s="332" t="s">
        <v>1144</v>
      </c>
      <c r="D91" s="333" t="s">
        <v>35</v>
      </c>
      <c r="E91" s="334">
        <v>1</v>
      </c>
      <c r="F91" s="21"/>
      <c r="G91" s="22"/>
    </row>
    <row r="92" spans="1:7" ht="25.5">
      <c r="A92" s="326">
        <v>29</v>
      </c>
      <c r="B92" s="335" t="s">
        <v>58</v>
      </c>
      <c r="C92" s="336" t="s">
        <v>1145</v>
      </c>
      <c r="D92" s="333" t="s">
        <v>1131</v>
      </c>
      <c r="E92" s="333">
        <v>400.8</v>
      </c>
      <c r="F92" s="21"/>
      <c r="G92" s="22"/>
    </row>
    <row r="93" spans="1:7" ht="25.5">
      <c r="A93" s="326">
        <v>0</v>
      </c>
      <c r="B93" s="335"/>
      <c r="C93" s="321" t="s">
        <v>1146</v>
      </c>
      <c r="D93" s="333" t="s">
        <v>1131</v>
      </c>
      <c r="E93" s="337">
        <f>E92*1.1</f>
        <v>440.88000000000005</v>
      </c>
      <c r="F93" s="21"/>
      <c r="G93" s="22"/>
    </row>
    <row r="94" spans="1:7" ht="25.5">
      <c r="A94" s="326">
        <v>0</v>
      </c>
      <c r="B94" s="335"/>
      <c r="C94" s="338" t="s">
        <v>1147</v>
      </c>
      <c r="D94" s="333" t="s">
        <v>35</v>
      </c>
      <c r="E94" s="334">
        <v>1</v>
      </c>
      <c r="F94" s="21"/>
      <c r="G94" s="22"/>
    </row>
    <row r="95" spans="1:7" ht="25.5">
      <c r="A95" s="326">
        <v>30</v>
      </c>
      <c r="B95" s="335" t="s">
        <v>58</v>
      </c>
      <c r="C95" s="336" t="s">
        <v>1148</v>
      </c>
      <c r="D95" s="339" t="s">
        <v>220</v>
      </c>
      <c r="E95" s="337">
        <f>E92/1000*35</f>
        <v>14.028</v>
      </c>
      <c r="F95" s="21"/>
      <c r="G95" s="22"/>
    </row>
    <row r="96" spans="1:7">
      <c r="A96" s="326">
        <v>0</v>
      </c>
      <c r="B96" s="335"/>
      <c r="C96" s="321" t="s">
        <v>1149</v>
      </c>
      <c r="D96" s="339" t="s">
        <v>220</v>
      </c>
      <c r="E96" s="337">
        <f>E95*1.05</f>
        <v>14.729400000000002</v>
      </c>
      <c r="F96" s="21"/>
      <c r="G96" s="22"/>
    </row>
    <row r="97" spans="1:7">
      <c r="A97" s="326">
        <v>0</v>
      </c>
      <c r="B97" s="335"/>
      <c r="C97" s="321" t="s">
        <v>1150</v>
      </c>
      <c r="D97" s="339" t="s">
        <v>1092</v>
      </c>
      <c r="E97" s="337">
        <f>E95*0.03*1.1</f>
        <v>0.462924</v>
      </c>
      <c r="F97" s="21"/>
      <c r="G97" s="22"/>
    </row>
    <row r="98" spans="1:7" ht="38.25">
      <c r="A98" s="326">
        <v>31</v>
      </c>
      <c r="B98" s="335" t="s">
        <v>58</v>
      </c>
      <c r="C98" s="336" t="s">
        <v>1151</v>
      </c>
      <c r="D98" s="334" t="s">
        <v>1092</v>
      </c>
      <c r="E98" s="337">
        <v>0.95</v>
      </c>
      <c r="F98" s="21"/>
      <c r="G98" s="22"/>
    </row>
    <row r="99" spans="1:7">
      <c r="A99" s="326">
        <v>0</v>
      </c>
      <c r="B99" s="335"/>
      <c r="C99" s="321" t="s">
        <v>1152</v>
      </c>
      <c r="D99" s="339" t="s">
        <v>1092</v>
      </c>
      <c r="E99" s="337">
        <f>E98*1.05</f>
        <v>0.99749999999999994</v>
      </c>
      <c r="F99" s="21"/>
      <c r="G99" s="22"/>
    </row>
    <row r="100" spans="1:7">
      <c r="A100" s="326">
        <v>0</v>
      </c>
      <c r="B100" s="335"/>
      <c r="C100" s="321" t="s">
        <v>1153</v>
      </c>
      <c r="D100" s="339" t="s">
        <v>176</v>
      </c>
      <c r="E100" s="337">
        <v>1</v>
      </c>
      <c r="F100" s="21"/>
      <c r="G100" s="22"/>
    </row>
    <row r="101" spans="1:7">
      <c r="A101" s="326">
        <v>32</v>
      </c>
      <c r="B101" s="335" t="s">
        <v>58</v>
      </c>
      <c r="C101" s="340" t="s">
        <v>1154</v>
      </c>
      <c r="D101" s="330" t="s">
        <v>30</v>
      </c>
      <c r="E101" s="330">
        <v>8</v>
      </c>
      <c r="F101" s="21"/>
      <c r="G101" s="22"/>
    </row>
    <row r="102" spans="1:7">
      <c r="A102" s="326">
        <v>0</v>
      </c>
      <c r="B102" s="327"/>
      <c r="C102" s="328" t="s">
        <v>1157</v>
      </c>
      <c r="D102" s="329"/>
      <c r="E102" s="330"/>
      <c r="F102" s="21"/>
      <c r="G102" s="22"/>
    </row>
    <row r="103" spans="1:7" ht="38.25">
      <c r="A103" s="326">
        <v>33</v>
      </c>
      <c r="B103" s="331" t="s">
        <v>58</v>
      </c>
      <c r="C103" s="332" t="s">
        <v>1144</v>
      </c>
      <c r="D103" s="333" t="s">
        <v>35</v>
      </c>
      <c r="E103" s="334">
        <v>1</v>
      </c>
      <c r="F103" s="21"/>
      <c r="G103" s="22"/>
    </row>
    <row r="104" spans="1:7" ht="25.5">
      <c r="A104" s="326">
        <v>34</v>
      </c>
      <c r="B104" s="335" t="s">
        <v>58</v>
      </c>
      <c r="C104" s="336" t="s">
        <v>1145</v>
      </c>
      <c r="D104" s="333" t="s">
        <v>1131</v>
      </c>
      <c r="E104" s="333">
        <f>217.6+232.8+16</f>
        <v>466.4</v>
      </c>
      <c r="F104" s="21"/>
      <c r="G104" s="22"/>
    </row>
    <row r="105" spans="1:7" ht="25.5">
      <c r="A105" s="326">
        <v>0</v>
      </c>
      <c r="B105" s="335"/>
      <c r="C105" s="321" t="s">
        <v>1146</v>
      </c>
      <c r="D105" s="333" t="s">
        <v>1131</v>
      </c>
      <c r="E105" s="337">
        <f>E104*1.1</f>
        <v>513.04</v>
      </c>
      <c r="F105" s="21"/>
      <c r="G105" s="22"/>
    </row>
    <row r="106" spans="1:7" ht="25.5">
      <c r="A106" s="326">
        <v>0</v>
      </c>
      <c r="B106" s="335"/>
      <c r="C106" s="338" t="s">
        <v>1147</v>
      </c>
      <c r="D106" s="333" t="s">
        <v>35</v>
      </c>
      <c r="E106" s="334">
        <v>1</v>
      </c>
      <c r="F106" s="21"/>
      <c r="G106" s="22"/>
    </row>
    <row r="107" spans="1:7" ht="25.5">
      <c r="A107" s="326">
        <v>35</v>
      </c>
      <c r="B107" s="335" t="s">
        <v>58</v>
      </c>
      <c r="C107" s="336" t="s">
        <v>1148</v>
      </c>
      <c r="D107" s="339" t="s">
        <v>220</v>
      </c>
      <c r="E107" s="337">
        <f>E104/1000*35</f>
        <v>16.323999999999998</v>
      </c>
      <c r="F107" s="21"/>
      <c r="G107" s="22"/>
    </row>
    <row r="108" spans="1:7">
      <c r="A108" s="326">
        <v>0</v>
      </c>
      <c r="B108" s="335"/>
      <c r="C108" s="321" t="s">
        <v>1149</v>
      </c>
      <c r="D108" s="339" t="s">
        <v>220</v>
      </c>
      <c r="E108" s="337">
        <f>E107*1.05</f>
        <v>17.1402</v>
      </c>
      <c r="F108" s="21"/>
      <c r="G108" s="22"/>
    </row>
    <row r="109" spans="1:7">
      <c r="A109" s="326">
        <v>0</v>
      </c>
      <c r="B109" s="335"/>
      <c r="C109" s="321" t="s">
        <v>1150</v>
      </c>
      <c r="D109" s="339" t="s">
        <v>1092</v>
      </c>
      <c r="E109" s="337">
        <f>E107*0.03*1.1</f>
        <v>0.53869199999999995</v>
      </c>
      <c r="F109" s="21"/>
      <c r="G109" s="22"/>
    </row>
    <row r="110" spans="1:7" ht="38.25">
      <c r="A110" s="326">
        <v>36</v>
      </c>
      <c r="B110" s="335" t="s">
        <v>58</v>
      </c>
      <c r="C110" s="336" t="s">
        <v>1151</v>
      </c>
      <c r="D110" s="334" t="s">
        <v>1092</v>
      </c>
      <c r="E110" s="337">
        <v>1</v>
      </c>
      <c r="F110" s="21"/>
      <c r="G110" s="22"/>
    </row>
    <row r="111" spans="1:7">
      <c r="A111" s="326">
        <v>0</v>
      </c>
      <c r="B111" s="335"/>
      <c r="C111" s="321" t="s">
        <v>1152</v>
      </c>
      <c r="D111" s="339" t="s">
        <v>1092</v>
      </c>
      <c r="E111" s="337">
        <f>E110*1.05</f>
        <v>1.05</v>
      </c>
      <c r="F111" s="21"/>
      <c r="G111" s="22"/>
    </row>
    <row r="112" spans="1:7">
      <c r="A112" s="326">
        <v>0</v>
      </c>
      <c r="B112" s="335"/>
      <c r="C112" s="321" t="s">
        <v>1153</v>
      </c>
      <c r="D112" s="339" t="s">
        <v>176</v>
      </c>
      <c r="E112" s="337">
        <v>1</v>
      </c>
      <c r="F112" s="21"/>
      <c r="G112" s="22"/>
    </row>
    <row r="113" spans="1:7">
      <c r="A113" s="326">
        <v>37</v>
      </c>
      <c r="B113" s="335" t="s">
        <v>58</v>
      </c>
      <c r="C113" s="340" t="s">
        <v>1154</v>
      </c>
      <c r="D113" s="330" t="s">
        <v>30</v>
      </c>
      <c r="E113" s="330">
        <v>9</v>
      </c>
      <c r="F113" s="21"/>
      <c r="G113" s="22"/>
    </row>
    <row r="114" spans="1:7">
      <c r="A114" s="326">
        <v>0</v>
      </c>
      <c r="B114" s="327"/>
      <c r="C114" s="328" t="s">
        <v>1158</v>
      </c>
      <c r="D114" s="329"/>
      <c r="E114" s="330"/>
      <c r="F114" s="21"/>
      <c r="G114" s="22"/>
    </row>
    <row r="115" spans="1:7" ht="38.25">
      <c r="A115" s="326">
        <v>38</v>
      </c>
      <c r="B115" s="331" t="s">
        <v>58</v>
      </c>
      <c r="C115" s="332" t="s">
        <v>1144</v>
      </c>
      <c r="D115" s="333" t="s">
        <v>35</v>
      </c>
      <c r="E115" s="334">
        <v>1</v>
      </c>
      <c r="F115" s="21"/>
      <c r="G115" s="22"/>
    </row>
    <row r="116" spans="1:7" ht="25.5">
      <c r="A116" s="326">
        <v>39</v>
      </c>
      <c r="B116" s="335" t="s">
        <v>58</v>
      </c>
      <c r="C116" s="336" t="s">
        <v>1145</v>
      </c>
      <c r="D116" s="333" t="s">
        <v>1131</v>
      </c>
      <c r="E116" s="333">
        <f>51.2+1.6</f>
        <v>52.800000000000004</v>
      </c>
      <c r="F116" s="21"/>
      <c r="G116" s="22"/>
    </row>
    <row r="117" spans="1:7" ht="25.5">
      <c r="A117" s="326">
        <v>0</v>
      </c>
      <c r="B117" s="335"/>
      <c r="C117" s="321" t="s">
        <v>1146</v>
      </c>
      <c r="D117" s="333" t="s">
        <v>1131</v>
      </c>
      <c r="E117" s="337">
        <f>E116*1.1</f>
        <v>58.080000000000013</v>
      </c>
      <c r="F117" s="21"/>
      <c r="G117" s="22"/>
    </row>
    <row r="118" spans="1:7" ht="25.5">
      <c r="A118" s="326">
        <v>0</v>
      </c>
      <c r="B118" s="335"/>
      <c r="C118" s="338" t="s">
        <v>1147</v>
      </c>
      <c r="D118" s="333" t="s">
        <v>35</v>
      </c>
      <c r="E118" s="334">
        <v>1</v>
      </c>
      <c r="F118" s="21"/>
      <c r="G118" s="22"/>
    </row>
    <row r="119" spans="1:7" ht="25.5">
      <c r="A119" s="326">
        <v>40</v>
      </c>
      <c r="B119" s="335" t="s">
        <v>58</v>
      </c>
      <c r="C119" s="336" t="s">
        <v>1148</v>
      </c>
      <c r="D119" s="339" t="s">
        <v>220</v>
      </c>
      <c r="E119" s="337">
        <f>E116/1000*35</f>
        <v>1.8480000000000003</v>
      </c>
      <c r="F119" s="21"/>
      <c r="G119" s="22"/>
    </row>
    <row r="120" spans="1:7">
      <c r="A120" s="326">
        <v>0</v>
      </c>
      <c r="B120" s="335"/>
      <c r="C120" s="321" t="s">
        <v>1149</v>
      </c>
      <c r="D120" s="339" t="s">
        <v>220</v>
      </c>
      <c r="E120" s="337">
        <f>E119*1.05</f>
        <v>1.9404000000000003</v>
      </c>
      <c r="F120" s="21"/>
      <c r="G120" s="22"/>
    </row>
    <row r="121" spans="1:7">
      <c r="A121" s="326">
        <v>0</v>
      </c>
      <c r="B121" s="335"/>
      <c r="C121" s="321" t="s">
        <v>1150</v>
      </c>
      <c r="D121" s="339" t="s">
        <v>1092</v>
      </c>
      <c r="E121" s="337">
        <f>E119*0.03*1.1</f>
        <v>6.0984000000000017E-2</v>
      </c>
      <c r="F121" s="21"/>
      <c r="G121" s="22"/>
    </row>
    <row r="122" spans="1:7" ht="38.25">
      <c r="A122" s="326">
        <v>41</v>
      </c>
      <c r="B122" s="335" t="s">
        <v>58</v>
      </c>
      <c r="C122" s="336" t="s">
        <v>1151</v>
      </c>
      <c r="D122" s="334" t="s">
        <v>1092</v>
      </c>
      <c r="E122" s="337">
        <v>0.1</v>
      </c>
      <c r="F122" s="21"/>
      <c r="G122" s="22"/>
    </row>
    <row r="123" spans="1:7">
      <c r="A123" s="326">
        <v>0</v>
      </c>
      <c r="B123" s="335"/>
      <c r="C123" s="321" t="s">
        <v>1152</v>
      </c>
      <c r="D123" s="339" t="s">
        <v>1092</v>
      </c>
      <c r="E123" s="337">
        <f>E122*1.05</f>
        <v>0.10500000000000001</v>
      </c>
      <c r="F123" s="21"/>
      <c r="G123" s="22"/>
    </row>
    <row r="124" spans="1:7">
      <c r="A124" s="326">
        <v>0</v>
      </c>
      <c r="B124" s="335"/>
      <c r="C124" s="321" t="s">
        <v>1153</v>
      </c>
      <c r="D124" s="339" t="s">
        <v>176</v>
      </c>
      <c r="E124" s="337">
        <v>1</v>
      </c>
      <c r="F124" s="21"/>
      <c r="G124" s="22"/>
    </row>
    <row r="125" spans="1:7">
      <c r="A125" s="326">
        <v>42</v>
      </c>
      <c r="B125" s="335" t="s">
        <v>58</v>
      </c>
      <c r="C125" s="340" t="s">
        <v>1154</v>
      </c>
      <c r="D125" s="330" t="s">
        <v>30</v>
      </c>
      <c r="E125" s="330">
        <v>2</v>
      </c>
      <c r="F125" s="21"/>
      <c r="G125" s="22"/>
    </row>
    <row r="126" spans="1:7">
      <c r="A126" s="326">
        <v>0</v>
      </c>
      <c r="B126" s="327"/>
      <c r="C126" s="328" t="s">
        <v>1355</v>
      </c>
      <c r="D126" s="329"/>
      <c r="E126" s="330"/>
      <c r="F126" s="21"/>
      <c r="G126" s="22"/>
    </row>
    <row r="127" spans="1:7" ht="102">
      <c r="A127" s="306">
        <v>1</v>
      </c>
      <c r="B127" s="139" t="s">
        <v>58</v>
      </c>
      <c r="C127" s="394" t="s">
        <v>1356</v>
      </c>
      <c r="D127" s="395" t="s">
        <v>17</v>
      </c>
      <c r="E127" s="70">
        <v>10</v>
      </c>
      <c r="F127" s="21"/>
      <c r="G127" s="22"/>
    </row>
    <row r="128" spans="1:7">
      <c r="A128" s="326">
        <v>2</v>
      </c>
      <c r="B128" s="335" t="s">
        <v>58</v>
      </c>
      <c r="C128" s="396" t="s">
        <v>1357</v>
      </c>
      <c r="D128" s="339" t="s">
        <v>220</v>
      </c>
      <c r="E128" s="337">
        <v>200</v>
      </c>
      <c r="F128" s="21"/>
      <c r="G128" s="22"/>
    </row>
    <row r="129" spans="1:7">
      <c r="A129" s="326">
        <v>0</v>
      </c>
      <c r="B129" s="335"/>
      <c r="C129" s="397" t="s">
        <v>1358</v>
      </c>
      <c r="D129" s="339" t="s">
        <v>220</v>
      </c>
      <c r="E129" s="337">
        <f>E128*1.05</f>
        <v>210</v>
      </c>
      <c r="F129" s="21"/>
      <c r="G129" s="22"/>
    </row>
    <row r="130" spans="1:7">
      <c r="A130" s="326">
        <v>0</v>
      </c>
      <c r="B130" s="335"/>
      <c r="C130" s="321" t="s">
        <v>1150</v>
      </c>
      <c r="D130" s="339" t="s">
        <v>1092</v>
      </c>
      <c r="E130" s="337">
        <f>E128*0.03*1.1</f>
        <v>6.6000000000000005</v>
      </c>
      <c r="F130" s="21"/>
      <c r="G130" s="22"/>
    </row>
    <row r="131" spans="1:7" s="17" customFormat="1">
      <c r="A131" s="28"/>
      <c r="B131" s="29"/>
      <c r="C131" s="30"/>
      <c r="D131" s="31"/>
      <c r="E131" s="12"/>
      <c r="F131" s="12"/>
      <c r="G131" s="32"/>
    </row>
    <row r="132" spans="1:7" ht="15">
      <c r="A132" s="13"/>
      <c r="B132" s="13"/>
      <c r="C132" s="18"/>
      <c r="D132" s="19"/>
      <c r="E132" s="18"/>
      <c r="F132" s="18" t="s">
        <v>6</v>
      </c>
      <c r="G132" s="20"/>
    </row>
    <row r="134" spans="1:7" s="25" customFormat="1" ht="12.75" customHeight="1">
      <c r="B134" s="26" t="str">
        <f>'1,1'!B34</f>
        <v>Piezīmes:</v>
      </c>
    </row>
    <row r="135" spans="1:7" s="25" customFormat="1" ht="45" customHeight="1">
      <c r="A135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135" s="430"/>
      <c r="C135" s="430"/>
      <c r="D135" s="430"/>
      <c r="E135" s="430"/>
      <c r="F135" s="430"/>
      <c r="G135" s="430"/>
    </row>
    <row r="136" spans="1:7" s="25" customFormat="1" ht="12.75" customHeight="1">
      <c r="A136" s="430">
        <f>'1,1'!$A$36</f>
        <v>0</v>
      </c>
      <c r="B136" s="430"/>
      <c r="C136" s="430"/>
      <c r="D136" s="430"/>
      <c r="E136" s="430"/>
      <c r="F136" s="430"/>
      <c r="G136" s="430"/>
    </row>
    <row r="137" spans="1:7" s="25" customFormat="1" ht="12.75" customHeight="1">
      <c r="B137" s="27"/>
    </row>
    <row r="138" spans="1:7">
      <c r="B138" s="5" t="str">
        <f>'1,1'!B38</f>
        <v>Sastādīja:</v>
      </c>
    </row>
    <row r="139" spans="1:7" ht="14.25" customHeight="1">
      <c r="C139" s="33" t="str">
        <f>'1,1'!C39</f>
        <v>Arnis Gailītis</v>
      </c>
    </row>
    <row r="140" spans="1:7">
      <c r="C140" s="34" t="str">
        <f>'1,1'!C40</f>
        <v>Sertifikāta Nr.20-5643</v>
      </c>
      <c r="D140" s="35"/>
    </row>
    <row r="143" spans="1:7">
      <c r="B143" s="41" t="str">
        <f>'1,1'!B43</f>
        <v>Pārbaudīja:</v>
      </c>
      <c r="C143" s="3"/>
    </row>
    <row r="144" spans="1:7">
      <c r="B144" s="2"/>
      <c r="C144" s="33" t="str">
        <f>'1,1'!C44</f>
        <v>Andris Kokins</v>
      </c>
    </row>
    <row r="145" spans="2:3">
      <c r="B145" s="1"/>
      <c r="C145" s="34" t="str">
        <f>'1,1'!C45</f>
        <v>Sertifikāta Nr.10-0024</v>
      </c>
    </row>
  </sheetData>
  <mergeCells count="15">
    <mergeCell ref="A136:G136"/>
    <mergeCell ref="A135:G135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05"/>
  <sheetViews>
    <sheetView showZeros="0" view="pageBreakPreview" zoomScale="80" zoomScaleNormal="100" zoomScaleSheetLayoutView="80" workbookViewId="0">
      <selection activeCell="A13" sqref="A13:E90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1,4</v>
      </c>
      <c r="E1" s="36"/>
      <c r="F1" s="36"/>
      <c r="G1" s="36"/>
    </row>
    <row r="2" spans="1:7" s="9" customFormat="1" ht="15">
      <c r="A2" s="433" t="str">
        <f>C13</f>
        <v>Pārsegums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1393</v>
      </c>
      <c r="D13" s="304"/>
      <c r="E13" s="305"/>
      <c r="F13" s="23"/>
      <c r="G13" s="24"/>
    </row>
    <row r="14" spans="1:7" ht="15">
      <c r="A14" s="313">
        <v>0</v>
      </c>
      <c r="B14" s="314"/>
      <c r="C14" s="315" t="s">
        <v>1139</v>
      </c>
      <c r="D14" s="316"/>
      <c r="E14" s="317"/>
      <c r="F14" s="21"/>
      <c r="G14" s="22"/>
    </row>
    <row r="15" spans="1:7">
      <c r="A15" s="326">
        <v>0</v>
      </c>
      <c r="B15" s="327"/>
      <c r="C15" s="328" t="s">
        <v>1159</v>
      </c>
      <c r="D15" s="329"/>
      <c r="E15" s="330"/>
      <c r="F15" s="21"/>
      <c r="G15" s="22"/>
    </row>
    <row r="16" spans="1:7" ht="38.25">
      <c r="A16" s="326">
        <v>1</v>
      </c>
      <c r="B16" s="331" t="s">
        <v>58</v>
      </c>
      <c r="C16" s="332" t="s">
        <v>1144</v>
      </c>
      <c r="D16" s="333" t="s">
        <v>35</v>
      </c>
      <c r="E16" s="334">
        <v>1</v>
      </c>
      <c r="F16" s="21"/>
      <c r="G16" s="22"/>
    </row>
    <row r="17" spans="1:7" ht="25.5">
      <c r="A17" s="319">
        <v>2</v>
      </c>
      <c r="B17" s="341" t="s">
        <v>1160</v>
      </c>
      <c r="C17" s="320" t="s">
        <v>1161</v>
      </c>
      <c r="D17" s="309" t="s">
        <v>220</v>
      </c>
      <c r="E17" s="310">
        <f>(E26+E29)/0.22</f>
        <v>4.8636363636363642</v>
      </c>
      <c r="F17" s="21"/>
      <c r="G17" s="22"/>
    </row>
    <row r="18" spans="1:7">
      <c r="A18" s="319">
        <v>0</v>
      </c>
      <c r="B18" s="341">
        <v>0</v>
      </c>
      <c r="C18" s="321" t="s">
        <v>1162</v>
      </c>
      <c r="D18" s="309" t="s">
        <v>220</v>
      </c>
      <c r="E18" s="310">
        <f>E17</f>
        <v>4.8636363636363642</v>
      </c>
      <c r="F18" s="21"/>
      <c r="G18" s="22"/>
    </row>
    <row r="19" spans="1:7" ht="25.5">
      <c r="A19" s="319">
        <v>0</v>
      </c>
      <c r="B19" s="341">
        <v>0</v>
      </c>
      <c r="C19" s="321" t="s">
        <v>1163</v>
      </c>
      <c r="D19" s="309" t="s">
        <v>220</v>
      </c>
      <c r="E19" s="310">
        <f>E17</f>
        <v>4.8636363636363642</v>
      </c>
      <c r="F19" s="21"/>
      <c r="G19" s="22"/>
    </row>
    <row r="20" spans="1:7" ht="25.5">
      <c r="A20" s="326">
        <v>3</v>
      </c>
      <c r="B20" s="335" t="s">
        <v>58</v>
      </c>
      <c r="C20" s="336" t="s">
        <v>1145</v>
      </c>
      <c r="D20" s="333" t="s">
        <v>1131</v>
      </c>
      <c r="E20" s="333">
        <f>812.2</f>
        <v>812.2</v>
      </c>
      <c r="F20" s="21"/>
      <c r="G20" s="22"/>
    </row>
    <row r="21" spans="1:7" ht="25.5">
      <c r="A21" s="326">
        <v>0</v>
      </c>
      <c r="B21" s="335"/>
      <c r="C21" s="321" t="s">
        <v>1146</v>
      </c>
      <c r="D21" s="333" t="s">
        <v>1131</v>
      </c>
      <c r="E21" s="337">
        <f>E20*1.1</f>
        <v>893.42000000000007</v>
      </c>
      <c r="F21" s="21"/>
      <c r="G21" s="22"/>
    </row>
    <row r="22" spans="1:7" ht="25.5">
      <c r="A22" s="326">
        <v>0</v>
      </c>
      <c r="B22" s="335"/>
      <c r="C22" s="321" t="s">
        <v>1147</v>
      </c>
      <c r="D22" s="333" t="s">
        <v>35</v>
      </c>
      <c r="E22" s="334">
        <v>1</v>
      </c>
      <c r="F22" s="21"/>
      <c r="G22" s="22"/>
    </row>
    <row r="23" spans="1:7" ht="25.5">
      <c r="A23" s="319">
        <v>4</v>
      </c>
      <c r="B23" s="341" t="s">
        <v>1160</v>
      </c>
      <c r="C23" s="320" t="s">
        <v>1164</v>
      </c>
      <c r="D23" s="309" t="s">
        <v>1165</v>
      </c>
      <c r="E23" s="310">
        <v>1.0999999999999999E-2</v>
      </c>
      <c r="F23" s="21"/>
      <c r="G23" s="22"/>
    </row>
    <row r="24" spans="1:7">
      <c r="A24" s="319">
        <v>0</v>
      </c>
      <c r="B24" s="341">
        <v>0</v>
      </c>
      <c r="C24" s="342" t="s">
        <v>1166</v>
      </c>
      <c r="D24" s="309" t="s">
        <v>1165</v>
      </c>
      <c r="E24" s="310">
        <f>1.08*E23</f>
        <v>1.188E-2</v>
      </c>
      <c r="F24" s="21"/>
      <c r="G24" s="22"/>
    </row>
    <row r="25" spans="1:7" ht="25.5">
      <c r="A25" s="319">
        <v>0</v>
      </c>
      <c r="B25" s="341">
        <v>0</v>
      </c>
      <c r="C25" s="342" t="s">
        <v>1167</v>
      </c>
      <c r="D25" s="309" t="s">
        <v>176</v>
      </c>
      <c r="E25" s="310">
        <v>1</v>
      </c>
      <c r="F25" s="21"/>
      <c r="G25" s="22"/>
    </row>
    <row r="26" spans="1:7">
      <c r="A26" s="319">
        <v>5</v>
      </c>
      <c r="B26" s="341" t="s">
        <v>1160</v>
      </c>
      <c r="C26" s="320" t="s">
        <v>1168</v>
      </c>
      <c r="D26" s="309" t="s">
        <v>1092</v>
      </c>
      <c r="E26" s="310">
        <v>0.22</v>
      </c>
      <c r="F26" s="21"/>
      <c r="G26" s="22"/>
    </row>
    <row r="27" spans="1:7">
      <c r="A27" s="319">
        <v>0</v>
      </c>
      <c r="B27" s="341">
        <v>0</v>
      </c>
      <c r="C27" s="321" t="s">
        <v>1169</v>
      </c>
      <c r="D27" s="309" t="s">
        <v>1092</v>
      </c>
      <c r="E27" s="310">
        <f>1.05*E26</f>
        <v>0.23100000000000001</v>
      </c>
      <c r="F27" s="21"/>
      <c r="G27" s="22"/>
    </row>
    <row r="28" spans="1:7">
      <c r="A28" s="319">
        <v>0</v>
      </c>
      <c r="B28" s="341">
        <v>0</v>
      </c>
      <c r="C28" s="321" t="s">
        <v>1170</v>
      </c>
      <c r="D28" s="309" t="s">
        <v>1171</v>
      </c>
      <c r="E28" s="310">
        <f>0.25*E26</f>
        <v>5.5E-2</v>
      </c>
      <c r="F28" s="21"/>
      <c r="G28" s="22"/>
    </row>
    <row r="29" spans="1:7">
      <c r="A29" s="319">
        <v>6</v>
      </c>
      <c r="B29" s="341" t="s">
        <v>1160</v>
      </c>
      <c r="C29" s="320" t="s">
        <v>1168</v>
      </c>
      <c r="D29" s="309" t="s">
        <v>1092</v>
      </c>
      <c r="E29" s="310">
        <v>0.85</v>
      </c>
      <c r="F29" s="21"/>
      <c r="G29" s="22"/>
    </row>
    <row r="30" spans="1:7">
      <c r="A30" s="319">
        <v>0</v>
      </c>
      <c r="B30" s="341">
        <v>0</v>
      </c>
      <c r="C30" s="321" t="s">
        <v>1172</v>
      </c>
      <c r="D30" s="309" t="s">
        <v>1092</v>
      </c>
      <c r="E30" s="310">
        <f>1.05*E29</f>
        <v>0.89249999999999996</v>
      </c>
      <c r="F30" s="21"/>
      <c r="G30" s="22"/>
    </row>
    <row r="31" spans="1:7">
      <c r="A31" s="319">
        <v>0</v>
      </c>
      <c r="B31" s="341">
        <v>0</v>
      </c>
      <c r="C31" s="321" t="s">
        <v>1170</v>
      </c>
      <c r="D31" s="309" t="s">
        <v>1171</v>
      </c>
      <c r="E31" s="310">
        <f>0.25*E29</f>
        <v>0.21249999999999999</v>
      </c>
      <c r="F31" s="21"/>
      <c r="G31" s="22"/>
    </row>
    <row r="32" spans="1:7">
      <c r="A32" s="326">
        <v>0</v>
      </c>
      <c r="B32" s="327"/>
      <c r="C32" s="328" t="s">
        <v>1173</v>
      </c>
      <c r="D32" s="329"/>
      <c r="E32" s="330"/>
      <c r="F32" s="21"/>
      <c r="G32" s="22"/>
    </row>
    <row r="33" spans="1:7" ht="38.25">
      <c r="A33" s="326">
        <v>7</v>
      </c>
      <c r="B33" s="331" t="s">
        <v>58</v>
      </c>
      <c r="C33" s="332" t="s">
        <v>1144</v>
      </c>
      <c r="D33" s="333" t="s">
        <v>35</v>
      </c>
      <c r="E33" s="334">
        <v>1</v>
      </c>
      <c r="F33" s="21"/>
      <c r="G33" s="22"/>
    </row>
    <row r="34" spans="1:7" ht="25.5">
      <c r="A34" s="319">
        <v>8</v>
      </c>
      <c r="B34" s="341" t="s">
        <v>1160</v>
      </c>
      <c r="C34" s="320" t="s">
        <v>1161</v>
      </c>
      <c r="D34" s="309" t="s">
        <v>220</v>
      </c>
      <c r="E34" s="310">
        <f>(E43+E46)/0.22</f>
        <v>4.8636363636363642</v>
      </c>
      <c r="F34" s="21"/>
      <c r="G34" s="22"/>
    </row>
    <row r="35" spans="1:7">
      <c r="A35" s="319">
        <v>0</v>
      </c>
      <c r="B35" s="341">
        <v>0</v>
      </c>
      <c r="C35" s="321" t="s">
        <v>1162</v>
      </c>
      <c r="D35" s="309" t="s">
        <v>220</v>
      </c>
      <c r="E35" s="310">
        <f>E34</f>
        <v>4.8636363636363642</v>
      </c>
      <c r="F35" s="21"/>
      <c r="G35" s="22"/>
    </row>
    <row r="36" spans="1:7" ht="25.5">
      <c r="A36" s="319">
        <v>0</v>
      </c>
      <c r="B36" s="341">
        <v>0</v>
      </c>
      <c r="C36" s="321" t="s">
        <v>1163</v>
      </c>
      <c r="D36" s="309" t="s">
        <v>220</v>
      </c>
      <c r="E36" s="310">
        <f>E34</f>
        <v>4.8636363636363642</v>
      </c>
      <c r="F36" s="21"/>
      <c r="G36" s="22"/>
    </row>
    <row r="37" spans="1:7" ht="25.5">
      <c r="A37" s="326">
        <v>9</v>
      </c>
      <c r="B37" s="335" t="s">
        <v>58</v>
      </c>
      <c r="C37" s="336" t="s">
        <v>1145</v>
      </c>
      <c r="D37" s="333" t="s">
        <v>1131</v>
      </c>
      <c r="E37" s="333">
        <f>812.2</f>
        <v>812.2</v>
      </c>
      <c r="F37" s="21"/>
      <c r="G37" s="22"/>
    </row>
    <row r="38" spans="1:7" ht="25.5">
      <c r="A38" s="326">
        <v>0</v>
      </c>
      <c r="B38" s="335"/>
      <c r="C38" s="321" t="s">
        <v>1146</v>
      </c>
      <c r="D38" s="333" t="s">
        <v>1131</v>
      </c>
      <c r="E38" s="337">
        <f>E37*1.1</f>
        <v>893.42000000000007</v>
      </c>
      <c r="F38" s="21"/>
      <c r="G38" s="22"/>
    </row>
    <row r="39" spans="1:7" ht="25.5">
      <c r="A39" s="326">
        <v>0</v>
      </c>
      <c r="B39" s="335"/>
      <c r="C39" s="321" t="s">
        <v>1147</v>
      </c>
      <c r="D39" s="333" t="s">
        <v>35</v>
      </c>
      <c r="E39" s="334">
        <v>1</v>
      </c>
      <c r="F39" s="21"/>
      <c r="G39" s="22"/>
    </row>
    <row r="40" spans="1:7" ht="25.5">
      <c r="A40" s="319">
        <v>10</v>
      </c>
      <c r="B40" s="341" t="s">
        <v>1160</v>
      </c>
      <c r="C40" s="320" t="s">
        <v>1164</v>
      </c>
      <c r="D40" s="309" t="s">
        <v>1165</v>
      </c>
      <c r="E40" s="310">
        <v>1.0999999999999999E-2</v>
      </c>
      <c r="F40" s="21"/>
      <c r="G40" s="22"/>
    </row>
    <row r="41" spans="1:7">
      <c r="A41" s="319">
        <v>0</v>
      </c>
      <c r="B41" s="341">
        <v>0</v>
      </c>
      <c r="C41" s="342" t="s">
        <v>1166</v>
      </c>
      <c r="D41" s="309" t="s">
        <v>1165</v>
      </c>
      <c r="E41" s="310">
        <f>1.08*E40</f>
        <v>1.188E-2</v>
      </c>
      <c r="F41" s="21"/>
      <c r="G41" s="22"/>
    </row>
    <row r="42" spans="1:7" ht="25.5">
      <c r="A42" s="319">
        <v>0</v>
      </c>
      <c r="B42" s="341">
        <v>0</v>
      </c>
      <c r="C42" s="342" t="s">
        <v>1167</v>
      </c>
      <c r="D42" s="309" t="s">
        <v>176</v>
      </c>
      <c r="E42" s="310">
        <v>1</v>
      </c>
      <c r="F42" s="21"/>
      <c r="G42" s="22"/>
    </row>
    <row r="43" spans="1:7">
      <c r="A43" s="319">
        <v>11</v>
      </c>
      <c r="B43" s="341" t="s">
        <v>1160</v>
      </c>
      <c r="C43" s="320" t="s">
        <v>1168</v>
      </c>
      <c r="D43" s="309" t="s">
        <v>1092</v>
      </c>
      <c r="E43" s="310">
        <v>0.22</v>
      </c>
      <c r="F43" s="21"/>
      <c r="G43" s="22"/>
    </row>
    <row r="44" spans="1:7">
      <c r="A44" s="319">
        <v>0</v>
      </c>
      <c r="B44" s="341">
        <v>0</v>
      </c>
      <c r="C44" s="321" t="s">
        <v>1169</v>
      </c>
      <c r="D44" s="309" t="s">
        <v>1092</v>
      </c>
      <c r="E44" s="310">
        <f>1.05*E43</f>
        <v>0.23100000000000001</v>
      </c>
      <c r="F44" s="21"/>
      <c r="G44" s="22"/>
    </row>
    <row r="45" spans="1:7">
      <c r="A45" s="319">
        <v>0</v>
      </c>
      <c r="B45" s="341">
        <v>0</v>
      </c>
      <c r="C45" s="321" t="s">
        <v>1170</v>
      </c>
      <c r="D45" s="309" t="s">
        <v>1171</v>
      </c>
      <c r="E45" s="310">
        <f>0.25*E43</f>
        <v>5.5E-2</v>
      </c>
      <c r="F45" s="21"/>
      <c r="G45" s="22"/>
    </row>
    <row r="46" spans="1:7">
      <c r="A46" s="319">
        <v>12</v>
      </c>
      <c r="B46" s="341" t="s">
        <v>1160</v>
      </c>
      <c r="C46" s="320" t="s">
        <v>1168</v>
      </c>
      <c r="D46" s="309" t="s">
        <v>1092</v>
      </c>
      <c r="E46" s="310">
        <v>0.85</v>
      </c>
      <c r="F46" s="21"/>
      <c r="G46" s="22"/>
    </row>
    <row r="47" spans="1:7">
      <c r="A47" s="319">
        <v>0</v>
      </c>
      <c r="B47" s="341">
        <v>0</v>
      </c>
      <c r="C47" s="321" t="s">
        <v>1172</v>
      </c>
      <c r="D47" s="309" t="s">
        <v>1092</v>
      </c>
      <c r="E47" s="310">
        <f>1.05*E46</f>
        <v>0.89249999999999996</v>
      </c>
      <c r="F47" s="21"/>
      <c r="G47" s="22"/>
    </row>
    <row r="48" spans="1:7">
      <c r="A48" s="319">
        <v>0</v>
      </c>
      <c r="B48" s="341">
        <v>0</v>
      </c>
      <c r="C48" s="321" t="s">
        <v>1170</v>
      </c>
      <c r="D48" s="309" t="s">
        <v>1171</v>
      </c>
      <c r="E48" s="310">
        <f>0.25*E46</f>
        <v>0.21249999999999999</v>
      </c>
      <c r="F48" s="21"/>
      <c r="G48" s="22"/>
    </row>
    <row r="49" spans="1:7">
      <c r="A49" s="326">
        <v>0</v>
      </c>
      <c r="B49" s="327"/>
      <c r="C49" s="328" t="s">
        <v>1174</v>
      </c>
      <c r="D49" s="329"/>
      <c r="E49" s="330"/>
      <c r="F49" s="21"/>
      <c r="G49" s="22"/>
    </row>
    <row r="50" spans="1:7" ht="38.25">
      <c r="A50" s="326">
        <v>13</v>
      </c>
      <c r="B50" s="331" t="s">
        <v>58</v>
      </c>
      <c r="C50" s="332" t="s">
        <v>1144</v>
      </c>
      <c r="D50" s="333" t="s">
        <v>35</v>
      </c>
      <c r="E50" s="334">
        <v>1</v>
      </c>
      <c r="F50" s="21"/>
      <c r="G50" s="22"/>
    </row>
    <row r="51" spans="1:7" ht="25.5">
      <c r="A51" s="319">
        <v>14</v>
      </c>
      <c r="B51" s="341" t="s">
        <v>1160</v>
      </c>
      <c r="C51" s="320" t="s">
        <v>1161</v>
      </c>
      <c r="D51" s="309" t="s">
        <v>220</v>
      </c>
      <c r="E51" s="310">
        <f>(E57)/0.22</f>
        <v>3.8636363636363633</v>
      </c>
      <c r="F51" s="21"/>
      <c r="G51" s="22"/>
    </row>
    <row r="52" spans="1:7">
      <c r="A52" s="319">
        <v>0</v>
      </c>
      <c r="B52" s="341">
        <v>0</v>
      </c>
      <c r="C52" s="321" t="s">
        <v>1162</v>
      </c>
      <c r="D52" s="309" t="s">
        <v>220</v>
      </c>
      <c r="E52" s="310">
        <f>E51</f>
        <v>3.8636363636363633</v>
      </c>
      <c r="F52" s="21"/>
      <c r="G52" s="22"/>
    </row>
    <row r="53" spans="1:7" ht="25.5">
      <c r="A53" s="319">
        <v>0</v>
      </c>
      <c r="B53" s="341">
        <v>0</v>
      </c>
      <c r="C53" s="321" t="s">
        <v>1163</v>
      </c>
      <c r="D53" s="309" t="s">
        <v>220</v>
      </c>
      <c r="E53" s="310">
        <f>E51</f>
        <v>3.8636363636363633</v>
      </c>
      <c r="F53" s="21"/>
      <c r="G53" s="22"/>
    </row>
    <row r="54" spans="1:7" ht="25.5">
      <c r="A54" s="326">
        <v>15</v>
      </c>
      <c r="B54" s="335" t="s">
        <v>58</v>
      </c>
      <c r="C54" s="336" t="s">
        <v>1145</v>
      </c>
      <c r="D54" s="333" t="s">
        <v>1131</v>
      </c>
      <c r="E54" s="333">
        <f>812.2</f>
        <v>812.2</v>
      </c>
      <c r="F54" s="21"/>
      <c r="G54" s="22"/>
    </row>
    <row r="55" spans="1:7" ht="25.5">
      <c r="A55" s="326">
        <v>0</v>
      </c>
      <c r="B55" s="335"/>
      <c r="C55" s="321" t="s">
        <v>1146</v>
      </c>
      <c r="D55" s="333" t="s">
        <v>1131</v>
      </c>
      <c r="E55" s="337">
        <f>E54*1.1</f>
        <v>893.42000000000007</v>
      </c>
      <c r="F55" s="21"/>
      <c r="G55" s="22"/>
    </row>
    <row r="56" spans="1:7" ht="25.5">
      <c r="A56" s="326">
        <v>0</v>
      </c>
      <c r="B56" s="335"/>
      <c r="C56" s="321" t="s">
        <v>1147</v>
      </c>
      <c r="D56" s="333" t="s">
        <v>35</v>
      </c>
      <c r="E56" s="334">
        <v>1</v>
      </c>
      <c r="F56" s="21"/>
      <c r="G56" s="22"/>
    </row>
    <row r="57" spans="1:7">
      <c r="A57" s="319">
        <v>16</v>
      </c>
      <c r="B57" s="341" t="s">
        <v>1160</v>
      </c>
      <c r="C57" s="320" t="s">
        <v>1168</v>
      </c>
      <c r="D57" s="309" t="s">
        <v>1092</v>
      </c>
      <c r="E57" s="310">
        <v>0.85</v>
      </c>
      <c r="F57" s="21"/>
      <c r="G57" s="22"/>
    </row>
    <row r="58" spans="1:7">
      <c r="A58" s="319">
        <v>0</v>
      </c>
      <c r="B58" s="341">
        <v>0</v>
      </c>
      <c r="C58" s="321" t="s">
        <v>1172</v>
      </c>
      <c r="D58" s="309" t="s">
        <v>1092</v>
      </c>
      <c r="E58" s="310">
        <f>1.05*E57</f>
        <v>0.89249999999999996</v>
      </c>
      <c r="F58" s="21"/>
      <c r="G58" s="22"/>
    </row>
    <row r="59" spans="1:7">
      <c r="A59" s="319">
        <v>0</v>
      </c>
      <c r="B59" s="341">
        <v>0</v>
      </c>
      <c r="C59" s="321" t="s">
        <v>1170</v>
      </c>
      <c r="D59" s="309" t="s">
        <v>1171</v>
      </c>
      <c r="E59" s="310">
        <f>0.25*E57</f>
        <v>0.21249999999999999</v>
      </c>
      <c r="F59" s="21"/>
      <c r="G59" s="22"/>
    </row>
    <row r="60" spans="1:7">
      <c r="A60" s="326">
        <v>0</v>
      </c>
      <c r="B60" s="327"/>
      <c r="C60" s="328" t="s">
        <v>1175</v>
      </c>
      <c r="D60" s="329"/>
      <c r="E60" s="330"/>
      <c r="F60" s="21"/>
      <c r="G60" s="22"/>
    </row>
    <row r="61" spans="1:7" ht="25.5">
      <c r="A61" s="326">
        <v>17</v>
      </c>
      <c r="B61" s="335" t="s">
        <v>58</v>
      </c>
      <c r="C61" s="336" t="s">
        <v>1145</v>
      </c>
      <c r="D61" s="333" t="s">
        <v>1131</v>
      </c>
      <c r="E61" s="333">
        <f>3925+3691+696.15+395.83+2426.9+156.56+282.54</f>
        <v>11573.98</v>
      </c>
      <c r="F61" s="21"/>
      <c r="G61" s="22"/>
    </row>
    <row r="62" spans="1:7" ht="25.5">
      <c r="A62" s="326">
        <v>0</v>
      </c>
      <c r="B62" s="335"/>
      <c r="C62" s="321" t="s">
        <v>1146</v>
      </c>
      <c r="D62" s="333" t="s">
        <v>1131</v>
      </c>
      <c r="E62" s="337">
        <f>E61*1.1</f>
        <v>12731.378000000001</v>
      </c>
      <c r="F62" s="21"/>
      <c r="G62" s="22"/>
    </row>
    <row r="63" spans="1:7" ht="25.5">
      <c r="A63" s="326">
        <v>0</v>
      </c>
      <c r="B63" s="335"/>
      <c r="C63" s="321" t="s">
        <v>1147</v>
      </c>
      <c r="D63" s="333" t="s">
        <v>35</v>
      </c>
      <c r="E63" s="334">
        <v>1</v>
      </c>
      <c r="F63" s="21"/>
      <c r="G63" s="22"/>
    </row>
    <row r="64" spans="1:7" ht="15">
      <c r="A64" s="313">
        <v>0</v>
      </c>
      <c r="B64" s="314"/>
      <c r="C64" s="315" t="s">
        <v>1103</v>
      </c>
      <c r="D64" s="316"/>
      <c r="E64" s="317"/>
      <c r="F64" s="21"/>
      <c r="G64" s="22"/>
    </row>
    <row r="65" spans="1:7" ht="15.75">
      <c r="A65" s="313">
        <v>0</v>
      </c>
      <c r="B65" s="314"/>
      <c r="C65" s="318" t="s">
        <v>1176</v>
      </c>
      <c r="D65" s="316"/>
      <c r="E65" s="317"/>
      <c r="F65" s="21"/>
      <c r="G65" s="22"/>
    </row>
    <row r="66" spans="1:7" ht="25.5">
      <c r="A66" s="319">
        <v>18</v>
      </c>
      <c r="B66" s="341" t="s">
        <v>1109</v>
      </c>
      <c r="C66" s="320" t="s">
        <v>1110</v>
      </c>
      <c r="D66" s="309" t="s">
        <v>220</v>
      </c>
      <c r="E66" s="310">
        <v>222</v>
      </c>
      <c r="F66" s="21"/>
      <c r="G66" s="22"/>
    </row>
    <row r="67" spans="1:7">
      <c r="A67" s="319">
        <v>0</v>
      </c>
      <c r="B67" s="341">
        <v>0</v>
      </c>
      <c r="C67" s="321" t="s">
        <v>1177</v>
      </c>
      <c r="D67" s="309" t="s">
        <v>220</v>
      </c>
      <c r="E67" s="310">
        <f>1.05*E66</f>
        <v>233.10000000000002</v>
      </c>
      <c r="F67" s="21"/>
      <c r="G67" s="22"/>
    </row>
    <row r="68" spans="1:7" ht="25.5">
      <c r="A68" s="319">
        <v>19</v>
      </c>
      <c r="B68" s="341" t="s">
        <v>1109</v>
      </c>
      <c r="C68" s="320" t="s">
        <v>1110</v>
      </c>
      <c r="D68" s="309" t="s">
        <v>220</v>
      </c>
      <c r="E68" s="310">
        <v>222</v>
      </c>
      <c r="F68" s="21"/>
      <c r="G68" s="22"/>
    </row>
    <row r="69" spans="1:7">
      <c r="A69" s="319">
        <v>0</v>
      </c>
      <c r="B69" s="341">
        <v>0</v>
      </c>
      <c r="C69" s="321" t="s">
        <v>1178</v>
      </c>
      <c r="D69" s="309" t="s">
        <v>220</v>
      </c>
      <c r="E69" s="310">
        <f>1.05*E68</f>
        <v>233.10000000000002</v>
      </c>
      <c r="F69" s="21"/>
      <c r="G69" s="22"/>
    </row>
    <row r="70" spans="1:7" ht="25.5">
      <c r="A70" s="319">
        <v>20</v>
      </c>
      <c r="B70" s="341" t="s">
        <v>1109</v>
      </c>
      <c r="C70" s="320" t="s">
        <v>1110</v>
      </c>
      <c r="D70" s="309" t="s">
        <v>220</v>
      </c>
      <c r="E70" s="310">
        <v>222</v>
      </c>
      <c r="F70" s="21"/>
      <c r="G70" s="22"/>
    </row>
    <row r="71" spans="1:7">
      <c r="A71" s="319">
        <v>0</v>
      </c>
      <c r="B71" s="341">
        <v>0</v>
      </c>
      <c r="C71" s="321" t="s">
        <v>1179</v>
      </c>
      <c r="D71" s="309" t="s">
        <v>220</v>
      </c>
      <c r="E71" s="310">
        <f>1.05*E70</f>
        <v>233.10000000000002</v>
      </c>
      <c r="F71" s="21"/>
      <c r="G71" s="22"/>
    </row>
    <row r="72" spans="1:7">
      <c r="A72" s="319">
        <v>21</v>
      </c>
      <c r="B72" s="341" t="s">
        <v>1109</v>
      </c>
      <c r="C72" s="320" t="s">
        <v>1180</v>
      </c>
      <c r="D72" s="309" t="s">
        <v>220</v>
      </c>
      <c r="E72" s="310">
        <v>222</v>
      </c>
      <c r="F72" s="21"/>
      <c r="G72" s="22"/>
    </row>
    <row r="73" spans="1:7">
      <c r="A73" s="319">
        <v>0</v>
      </c>
      <c r="B73" s="341">
        <v>0</v>
      </c>
      <c r="C73" s="321" t="s">
        <v>1181</v>
      </c>
      <c r="D73" s="309" t="s">
        <v>220</v>
      </c>
      <c r="E73" s="310">
        <f>1.05*E72</f>
        <v>233.10000000000002</v>
      </c>
      <c r="F73" s="21"/>
      <c r="G73" s="22"/>
    </row>
    <row r="74" spans="1:7">
      <c r="A74" s="319">
        <v>22</v>
      </c>
      <c r="B74" s="322" t="s">
        <v>1128</v>
      </c>
      <c r="C74" s="343" t="s">
        <v>1182</v>
      </c>
      <c r="D74" s="309" t="s">
        <v>220</v>
      </c>
      <c r="E74" s="310">
        <f>70+1346.5</f>
        <v>1416.5</v>
      </c>
      <c r="F74" s="21"/>
      <c r="G74" s="22"/>
    </row>
    <row r="75" spans="1:7" ht="25.5">
      <c r="A75" s="319">
        <v>23</v>
      </c>
      <c r="B75" s="322" t="s">
        <v>1128</v>
      </c>
      <c r="C75" s="343" t="s">
        <v>1183</v>
      </c>
      <c r="D75" s="309" t="s">
        <v>220</v>
      </c>
      <c r="E75" s="310">
        <v>233</v>
      </c>
      <c r="F75" s="21"/>
      <c r="G75" s="22"/>
    </row>
    <row r="76" spans="1:7">
      <c r="A76" s="319">
        <v>24</v>
      </c>
      <c r="B76" s="322" t="s">
        <v>1128</v>
      </c>
      <c r="C76" s="343" t="s">
        <v>1134</v>
      </c>
      <c r="D76" s="309" t="s">
        <v>220</v>
      </c>
      <c r="E76" s="310">
        <f>E75</f>
        <v>233</v>
      </c>
      <c r="F76" s="21"/>
      <c r="G76" s="22"/>
    </row>
    <row r="77" spans="1:7">
      <c r="A77" s="319">
        <v>0</v>
      </c>
      <c r="B77" s="322">
        <v>0</v>
      </c>
      <c r="C77" s="344" t="s">
        <v>1184</v>
      </c>
      <c r="D77" s="309" t="s">
        <v>220</v>
      </c>
      <c r="E77" s="310">
        <f>1.05*E76</f>
        <v>244.65</v>
      </c>
      <c r="F77" s="21"/>
      <c r="G77" s="22"/>
    </row>
    <row r="78" spans="1:7">
      <c r="A78" s="319">
        <v>0</v>
      </c>
      <c r="B78" s="322">
        <v>0</v>
      </c>
      <c r="C78" s="344" t="s">
        <v>1113</v>
      </c>
      <c r="D78" s="309" t="s">
        <v>1114</v>
      </c>
      <c r="E78" s="310">
        <f>0.3*E76</f>
        <v>69.899999999999991</v>
      </c>
      <c r="F78" s="21"/>
      <c r="G78" s="22"/>
    </row>
    <row r="79" spans="1:7" ht="15.75">
      <c r="A79" s="313">
        <v>0</v>
      </c>
      <c r="B79" s="314"/>
      <c r="C79" s="318" t="s">
        <v>1185</v>
      </c>
      <c r="D79" s="316"/>
      <c r="E79" s="317"/>
      <c r="F79" s="21"/>
      <c r="G79" s="22"/>
    </row>
    <row r="80" spans="1:7" ht="25.5">
      <c r="A80" s="319">
        <v>25</v>
      </c>
      <c r="B80" s="341" t="s">
        <v>1109</v>
      </c>
      <c r="C80" s="320" t="s">
        <v>1186</v>
      </c>
      <c r="D80" s="309" t="s">
        <v>1092</v>
      </c>
      <c r="E80" s="310">
        <f>542*0.25*1.3</f>
        <v>176.15</v>
      </c>
      <c r="F80" s="21"/>
      <c r="G80" s="22"/>
    </row>
    <row r="81" spans="1:7">
      <c r="A81" s="319">
        <v>0</v>
      </c>
      <c r="B81" s="341">
        <v>0</v>
      </c>
      <c r="C81" s="342" t="s">
        <v>1187</v>
      </c>
      <c r="D81" s="309" t="s">
        <v>1092</v>
      </c>
      <c r="E81" s="310">
        <f>1.15*E80</f>
        <v>202.57249999999999</v>
      </c>
      <c r="F81" s="21"/>
      <c r="G81" s="22"/>
    </row>
    <row r="82" spans="1:7" ht="25.5">
      <c r="A82" s="319">
        <v>26</v>
      </c>
      <c r="B82" s="322" t="s">
        <v>1128</v>
      </c>
      <c r="C82" s="343" t="s">
        <v>1183</v>
      </c>
      <c r="D82" s="309" t="s">
        <v>220</v>
      </c>
      <c r="E82" s="310">
        <v>542</v>
      </c>
      <c r="F82" s="21"/>
      <c r="G82" s="22"/>
    </row>
    <row r="83" spans="1:7">
      <c r="A83" s="319">
        <v>27</v>
      </c>
      <c r="B83" s="322" t="s">
        <v>1128</v>
      </c>
      <c r="C83" s="343" t="s">
        <v>1134</v>
      </c>
      <c r="D83" s="309" t="s">
        <v>220</v>
      </c>
      <c r="E83" s="310">
        <f>E82</f>
        <v>542</v>
      </c>
      <c r="F83" s="21"/>
      <c r="G83" s="22"/>
    </row>
    <row r="84" spans="1:7">
      <c r="A84" s="319">
        <v>0</v>
      </c>
      <c r="B84" s="322">
        <v>0</v>
      </c>
      <c r="C84" s="344" t="s">
        <v>1184</v>
      </c>
      <c r="D84" s="309" t="s">
        <v>220</v>
      </c>
      <c r="E84" s="310">
        <f>1.05*E83</f>
        <v>569.1</v>
      </c>
      <c r="F84" s="21"/>
      <c r="G84" s="22"/>
    </row>
    <row r="85" spans="1:7">
      <c r="A85" s="319">
        <v>0</v>
      </c>
      <c r="B85" s="322">
        <v>0</v>
      </c>
      <c r="C85" s="344" t="s">
        <v>1113</v>
      </c>
      <c r="D85" s="309" t="s">
        <v>1114</v>
      </c>
      <c r="E85" s="310">
        <f>0.3*E83</f>
        <v>162.6</v>
      </c>
      <c r="F85" s="21"/>
      <c r="G85" s="22"/>
    </row>
    <row r="86" spans="1:7" ht="15.75">
      <c r="A86" s="313">
        <v>0</v>
      </c>
      <c r="B86" s="314"/>
      <c r="C86" s="318" t="s">
        <v>1188</v>
      </c>
      <c r="D86" s="316"/>
      <c r="E86" s="317"/>
      <c r="F86" s="21"/>
      <c r="G86" s="22"/>
    </row>
    <row r="87" spans="1:7">
      <c r="A87" s="319">
        <v>28</v>
      </c>
      <c r="B87" s="345" t="s">
        <v>1160</v>
      </c>
      <c r="C87" s="308" t="s">
        <v>1189</v>
      </c>
      <c r="D87" s="309" t="s">
        <v>1092</v>
      </c>
      <c r="E87" s="310">
        <f>0.05*E90</f>
        <v>7.125</v>
      </c>
      <c r="F87" s="21"/>
      <c r="G87" s="22"/>
    </row>
    <row r="88" spans="1:7">
      <c r="A88" s="319">
        <v>0</v>
      </c>
      <c r="B88" s="345">
        <v>0</v>
      </c>
      <c r="C88" s="342" t="s">
        <v>1190</v>
      </c>
      <c r="D88" s="309" t="s">
        <v>1092</v>
      </c>
      <c r="E88" s="310">
        <f>1.05*E87</f>
        <v>7.4812500000000002</v>
      </c>
      <c r="F88" s="21"/>
      <c r="G88" s="22"/>
    </row>
    <row r="89" spans="1:7">
      <c r="A89" s="319">
        <v>0</v>
      </c>
      <c r="B89" s="345">
        <v>0</v>
      </c>
      <c r="C89" s="342" t="s">
        <v>1191</v>
      </c>
      <c r="D89" s="309" t="s">
        <v>1171</v>
      </c>
      <c r="E89" s="310">
        <f>0.25*E87</f>
        <v>1.78125</v>
      </c>
      <c r="F89" s="21"/>
      <c r="G89" s="22"/>
    </row>
    <row r="90" spans="1:7">
      <c r="A90" s="319">
        <v>29</v>
      </c>
      <c r="B90" s="345" t="s">
        <v>1160</v>
      </c>
      <c r="C90" s="308" t="s">
        <v>1192</v>
      </c>
      <c r="D90" s="309" t="s">
        <v>220</v>
      </c>
      <c r="E90" s="310">
        <v>142.5</v>
      </c>
      <c r="F90" s="21"/>
      <c r="G90" s="22"/>
    </row>
    <row r="91" spans="1:7" s="17" customFormat="1">
      <c r="A91" s="28"/>
      <c r="B91" s="29"/>
      <c r="C91" s="30"/>
      <c r="D91" s="31"/>
      <c r="E91" s="12"/>
      <c r="F91" s="12"/>
      <c r="G91" s="32"/>
    </row>
    <row r="92" spans="1:7" ht="15">
      <c r="A92" s="13"/>
      <c r="B92" s="13"/>
      <c r="C92" s="18"/>
      <c r="D92" s="19"/>
      <c r="E92" s="18"/>
      <c r="F92" s="18" t="s">
        <v>6</v>
      </c>
      <c r="G92" s="20"/>
    </row>
    <row r="94" spans="1:7" s="25" customFormat="1" ht="12.75" customHeight="1">
      <c r="B94" s="26" t="str">
        <f>'1,1'!B34</f>
        <v>Piezīmes:</v>
      </c>
    </row>
    <row r="95" spans="1:7" s="25" customFormat="1" ht="45" customHeight="1">
      <c r="A95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95" s="430"/>
      <c r="C95" s="430"/>
      <c r="D95" s="430"/>
      <c r="E95" s="430"/>
      <c r="F95" s="430"/>
      <c r="G95" s="430"/>
    </row>
    <row r="96" spans="1:7" s="25" customFormat="1" ht="12.75" customHeight="1">
      <c r="A96" s="430">
        <f>'1,1'!$A$36</f>
        <v>0</v>
      </c>
      <c r="B96" s="430"/>
      <c r="C96" s="430"/>
      <c r="D96" s="430"/>
      <c r="E96" s="430"/>
      <c r="F96" s="430"/>
      <c r="G96" s="430"/>
    </row>
    <row r="97" spans="2:4" s="25" customFormat="1" ht="12.75" customHeight="1">
      <c r="B97" s="27"/>
    </row>
    <row r="98" spans="2:4">
      <c r="B98" s="5" t="str">
        <f>'1,1'!B38</f>
        <v>Sastādīja:</v>
      </c>
    </row>
    <row r="99" spans="2:4" ht="14.25" customHeight="1">
      <c r="C99" s="33" t="str">
        <f>'1,1'!C39</f>
        <v>Arnis Gailītis</v>
      </c>
    </row>
    <row r="100" spans="2:4">
      <c r="C100" s="34" t="str">
        <f>'1,1'!C40</f>
        <v>Sertifikāta Nr.20-5643</v>
      </c>
      <c r="D100" s="35"/>
    </row>
    <row r="103" spans="2:4">
      <c r="B103" s="41" t="str">
        <f>'1,1'!B43</f>
        <v>Pārbaudīja:</v>
      </c>
      <c r="C103" s="3"/>
    </row>
    <row r="104" spans="2:4">
      <c r="B104" s="2"/>
      <c r="C104" s="33" t="str">
        <f>'1,1'!C44</f>
        <v>Andris Kokins</v>
      </c>
    </row>
    <row r="105" spans="2:4">
      <c r="B105" s="1"/>
      <c r="C105" s="34" t="str">
        <f>'1,1'!C45</f>
        <v>Sertifikāta Nr.10-0024</v>
      </c>
    </row>
  </sheetData>
  <mergeCells count="15">
    <mergeCell ref="A96:G96"/>
    <mergeCell ref="A95:G95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6"/>
  <sheetViews>
    <sheetView showZeros="0" view="pageBreakPreview" topLeftCell="A43" zoomScale="80" zoomScaleNormal="100" zoomScaleSheetLayoutView="80" workbookViewId="0">
      <selection activeCell="A13" sqref="A13:E61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1,5</v>
      </c>
      <c r="E1" s="36"/>
      <c r="F1" s="36"/>
      <c r="G1" s="36"/>
    </row>
    <row r="2" spans="1:7" s="9" customFormat="1" ht="15">
      <c r="A2" s="433" t="str">
        <f>C13</f>
        <v>Jumts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1394</v>
      </c>
      <c r="D13" s="304"/>
      <c r="E13" s="305"/>
      <c r="F13" s="23"/>
      <c r="G13" s="24"/>
    </row>
    <row r="14" spans="1:7" ht="30" customHeight="1">
      <c r="A14" s="346">
        <v>0</v>
      </c>
      <c r="B14" s="347"/>
      <c r="C14" s="348" t="s">
        <v>1359</v>
      </c>
      <c r="D14" s="309"/>
      <c r="E14" s="310"/>
      <c r="F14" s="21"/>
      <c r="G14" s="22"/>
    </row>
    <row r="15" spans="1:7" ht="25.5">
      <c r="A15" s="346" t="s">
        <v>1360</v>
      </c>
      <c r="B15" s="231" t="s">
        <v>1076</v>
      </c>
      <c r="C15" s="398" t="s">
        <v>1361</v>
      </c>
      <c r="D15" s="350" t="s">
        <v>17</v>
      </c>
      <c r="E15" s="310">
        <v>9</v>
      </c>
      <c r="F15" s="21"/>
      <c r="G15" s="22"/>
    </row>
    <row r="16" spans="1:7">
      <c r="A16" s="346" t="s">
        <v>1360</v>
      </c>
      <c r="B16" s="231" t="s">
        <v>1076</v>
      </c>
      <c r="C16" s="398" t="s">
        <v>1362</v>
      </c>
      <c r="D16" s="350" t="s">
        <v>17</v>
      </c>
      <c r="E16" s="310">
        <v>9</v>
      </c>
      <c r="F16" s="21"/>
      <c r="G16" s="22"/>
    </row>
    <row r="17" spans="1:7" ht="25.5">
      <c r="A17" s="346" t="s">
        <v>1360</v>
      </c>
      <c r="B17" s="231" t="s">
        <v>1076</v>
      </c>
      <c r="C17" s="398" t="s">
        <v>1363</v>
      </c>
      <c r="D17" s="350" t="s">
        <v>17</v>
      </c>
      <c r="E17" s="310">
        <v>9</v>
      </c>
      <c r="F17" s="21"/>
      <c r="G17" s="22"/>
    </row>
    <row r="18" spans="1:7">
      <c r="A18" s="346">
        <v>0</v>
      </c>
      <c r="B18" s="347"/>
      <c r="C18" s="348" t="s">
        <v>1193</v>
      </c>
      <c r="D18" s="309"/>
      <c r="E18" s="310"/>
      <c r="F18" s="21"/>
      <c r="G18" s="22"/>
    </row>
    <row r="19" spans="1:7">
      <c r="A19" s="346">
        <v>1</v>
      </c>
      <c r="B19" s="231" t="s">
        <v>1076</v>
      </c>
      <c r="C19" s="308" t="s">
        <v>1194</v>
      </c>
      <c r="D19" s="309" t="s">
        <v>220</v>
      </c>
      <c r="E19" s="310">
        <v>215</v>
      </c>
      <c r="F19" s="21"/>
      <c r="G19" s="22"/>
    </row>
    <row r="20" spans="1:7" ht="25.5">
      <c r="A20" s="346">
        <v>0</v>
      </c>
      <c r="B20" s="139"/>
      <c r="C20" s="342" t="s">
        <v>1195</v>
      </c>
      <c r="D20" s="309" t="s">
        <v>220</v>
      </c>
      <c r="E20" s="310">
        <f>1.2*E19</f>
        <v>258</v>
      </c>
      <c r="F20" s="21"/>
      <c r="G20" s="22"/>
    </row>
    <row r="21" spans="1:7">
      <c r="A21" s="346">
        <v>2</v>
      </c>
      <c r="B21" s="231" t="s">
        <v>1076</v>
      </c>
      <c r="C21" s="308" t="s">
        <v>1196</v>
      </c>
      <c r="D21" s="309" t="s">
        <v>220</v>
      </c>
      <c r="E21" s="310">
        <v>215</v>
      </c>
      <c r="F21" s="21"/>
      <c r="G21" s="22"/>
    </row>
    <row r="22" spans="1:7">
      <c r="A22" s="346">
        <v>0</v>
      </c>
      <c r="B22" s="139"/>
      <c r="C22" s="342" t="s">
        <v>1197</v>
      </c>
      <c r="D22" s="309" t="s">
        <v>220</v>
      </c>
      <c r="E22" s="310">
        <f>1.05*E21</f>
        <v>225.75</v>
      </c>
      <c r="F22" s="21"/>
      <c r="G22" s="22"/>
    </row>
    <row r="23" spans="1:7">
      <c r="A23" s="346">
        <v>3</v>
      </c>
      <c r="B23" s="231" t="s">
        <v>1076</v>
      </c>
      <c r="C23" s="308" t="s">
        <v>1196</v>
      </c>
      <c r="D23" s="309" t="s">
        <v>220</v>
      </c>
      <c r="E23" s="310">
        <v>215</v>
      </c>
      <c r="F23" s="21"/>
      <c r="G23" s="22"/>
    </row>
    <row r="24" spans="1:7">
      <c r="A24" s="346">
        <v>0</v>
      </c>
      <c r="B24" s="139"/>
      <c r="C24" s="342" t="s">
        <v>1198</v>
      </c>
      <c r="D24" s="309" t="s">
        <v>220</v>
      </c>
      <c r="E24" s="310">
        <f>1.05*E23</f>
        <v>225.75</v>
      </c>
      <c r="F24" s="21"/>
      <c r="G24" s="22"/>
    </row>
    <row r="25" spans="1:7" ht="25.5">
      <c r="A25" s="346">
        <v>4</v>
      </c>
      <c r="B25" s="231" t="s">
        <v>1076</v>
      </c>
      <c r="C25" s="308" t="s">
        <v>1199</v>
      </c>
      <c r="D25" s="309" t="s">
        <v>220</v>
      </c>
      <c r="E25" s="310">
        <v>215</v>
      </c>
      <c r="F25" s="21"/>
      <c r="G25" s="22"/>
    </row>
    <row r="26" spans="1:7">
      <c r="A26" s="346">
        <v>0</v>
      </c>
      <c r="B26" s="139"/>
      <c r="C26" s="342" t="s">
        <v>1200</v>
      </c>
      <c r="D26" s="309" t="s">
        <v>220</v>
      </c>
      <c r="E26" s="310">
        <f>1.05*E25</f>
        <v>225.75</v>
      </c>
      <c r="F26" s="21"/>
      <c r="G26" s="22"/>
    </row>
    <row r="27" spans="1:7">
      <c r="A27" s="319">
        <v>5</v>
      </c>
      <c r="B27" s="322" t="s">
        <v>1201</v>
      </c>
      <c r="C27" s="343" t="s">
        <v>1202</v>
      </c>
      <c r="D27" s="309" t="s">
        <v>220</v>
      </c>
      <c r="E27" s="310">
        <v>215</v>
      </c>
      <c r="F27" s="21"/>
      <c r="G27" s="22"/>
    </row>
    <row r="28" spans="1:7">
      <c r="A28" s="319">
        <v>0</v>
      </c>
      <c r="B28" s="322">
        <v>0</v>
      </c>
      <c r="C28" s="349" t="s">
        <v>1203</v>
      </c>
      <c r="D28" s="309" t="s">
        <v>220</v>
      </c>
      <c r="E28" s="310">
        <f>1.17*E27</f>
        <v>251.54999999999998</v>
      </c>
      <c r="F28" s="21"/>
      <c r="G28" s="22"/>
    </row>
    <row r="29" spans="1:7">
      <c r="A29" s="319">
        <v>6</v>
      </c>
      <c r="B29" s="322" t="s">
        <v>1201</v>
      </c>
      <c r="C29" s="343" t="s">
        <v>1204</v>
      </c>
      <c r="D29" s="309" t="s">
        <v>220</v>
      </c>
      <c r="E29" s="310">
        <v>215</v>
      </c>
      <c r="F29" s="21"/>
      <c r="G29" s="22"/>
    </row>
    <row r="30" spans="1:7">
      <c r="A30" s="319">
        <v>0</v>
      </c>
      <c r="B30" s="322">
        <v>0</v>
      </c>
      <c r="C30" s="349" t="s">
        <v>1205</v>
      </c>
      <c r="D30" s="309" t="s">
        <v>220</v>
      </c>
      <c r="E30" s="310">
        <f>1.17*E29</f>
        <v>251.54999999999998</v>
      </c>
      <c r="F30" s="21"/>
      <c r="G30" s="22"/>
    </row>
    <row r="31" spans="1:7">
      <c r="A31" s="319">
        <v>6</v>
      </c>
      <c r="B31" s="322" t="s">
        <v>1201</v>
      </c>
      <c r="C31" s="343" t="s">
        <v>1206</v>
      </c>
      <c r="D31" s="350" t="s">
        <v>30</v>
      </c>
      <c r="E31" s="310">
        <v>25</v>
      </c>
      <c r="F31" s="21"/>
      <c r="G31" s="22"/>
    </row>
    <row r="32" spans="1:7">
      <c r="A32" s="319">
        <v>7</v>
      </c>
      <c r="B32" s="341" t="s">
        <v>1201</v>
      </c>
      <c r="C32" s="320" t="s">
        <v>1207</v>
      </c>
      <c r="D32" s="309" t="s">
        <v>176</v>
      </c>
      <c r="E32" s="310">
        <v>9</v>
      </c>
      <c r="F32" s="21"/>
      <c r="G32" s="22"/>
    </row>
    <row r="33" spans="1:7" ht="25.5">
      <c r="A33" s="346">
        <v>0</v>
      </c>
      <c r="B33" s="347"/>
      <c r="C33" s="348" t="s">
        <v>1208</v>
      </c>
      <c r="D33" s="309"/>
      <c r="E33" s="310"/>
      <c r="F33" s="21"/>
      <c r="G33" s="22"/>
    </row>
    <row r="34" spans="1:7">
      <c r="A34" s="319">
        <v>8</v>
      </c>
      <c r="B34" s="341" t="s">
        <v>1105</v>
      </c>
      <c r="C34" s="320" t="s">
        <v>1209</v>
      </c>
      <c r="D34" s="309" t="s">
        <v>220</v>
      </c>
      <c r="E34" s="310">
        <v>300</v>
      </c>
      <c r="F34" s="21"/>
      <c r="G34" s="22"/>
    </row>
    <row r="35" spans="1:7">
      <c r="A35" s="319">
        <v>0</v>
      </c>
      <c r="B35" s="341">
        <v>0</v>
      </c>
      <c r="C35" s="321" t="s">
        <v>1113</v>
      </c>
      <c r="D35" s="309" t="s">
        <v>1114</v>
      </c>
      <c r="E35" s="310">
        <f>0.07*E34</f>
        <v>21.000000000000004</v>
      </c>
      <c r="F35" s="21"/>
      <c r="G35" s="22"/>
    </row>
    <row r="36" spans="1:7">
      <c r="A36" s="319">
        <v>0</v>
      </c>
      <c r="B36" s="341">
        <v>0</v>
      </c>
      <c r="C36" s="321" t="s">
        <v>1115</v>
      </c>
      <c r="D36" s="309" t="s">
        <v>1114</v>
      </c>
      <c r="E36" s="310">
        <f>0.16*E34</f>
        <v>48</v>
      </c>
      <c r="F36" s="21"/>
      <c r="G36" s="22"/>
    </row>
    <row r="37" spans="1:7">
      <c r="A37" s="319">
        <v>0</v>
      </c>
      <c r="B37" s="341">
        <v>0</v>
      </c>
      <c r="C37" s="321" t="s">
        <v>1184</v>
      </c>
      <c r="D37" s="309" t="s">
        <v>220</v>
      </c>
      <c r="E37" s="310">
        <f>2.2*E34</f>
        <v>660</v>
      </c>
      <c r="F37" s="21"/>
      <c r="G37" s="22"/>
    </row>
    <row r="38" spans="1:7" ht="25.5">
      <c r="A38" s="319">
        <v>9</v>
      </c>
      <c r="B38" s="341" t="s">
        <v>1105</v>
      </c>
      <c r="C38" s="320" t="s">
        <v>1210</v>
      </c>
      <c r="D38" s="309" t="s">
        <v>1092</v>
      </c>
      <c r="E38" s="310">
        <v>5</v>
      </c>
      <c r="F38" s="21"/>
      <c r="G38" s="22"/>
    </row>
    <row r="39" spans="1:7">
      <c r="A39" s="319">
        <v>0</v>
      </c>
      <c r="B39" s="341">
        <v>0</v>
      </c>
      <c r="C39" s="344" t="s">
        <v>1211</v>
      </c>
      <c r="D39" s="309" t="s">
        <v>1092</v>
      </c>
      <c r="E39" s="310">
        <f>1.08*E38</f>
        <v>5.4</v>
      </c>
      <c r="F39" s="21"/>
      <c r="G39" s="22"/>
    </row>
    <row r="40" spans="1:7">
      <c r="A40" s="319">
        <v>0</v>
      </c>
      <c r="B40" s="341">
        <v>0</v>
      </c>
      <c r="C40" s="344" t="s">
        <v>1212</v>
      </c>
      <c r="D40" s="309" t="s">
        <v>17</v>
      </c>
      <c r="E40" s="310">
        <f>21.2*E38</f>
        <v>106</v>
      </c>
      <c r="F40" s="21"/>
      <c r="G40" s="22"/>
    </row>
    <row r="41" spans="1:7" ht="25.5">
      <c r="A41" s="319">
        <v>10</v>
      </c>
      <c r="B41" s="341" t="s">
        <v>1109</v>
      </c>
      <c r="C41" s="320" t="s">
        <v>1110</v>
      </c>
      <c r="D41" s="309" t="s">
        <v>220</v>
      </c>
      <c r="E41" s="310">
        <v>100</v>
      </c>
      <c r="F41" s="21"/>
      <c r="G41" s="22"/>
    </row>
    <row r="42" spans="1:7">
      <c r="A42" s="319">
        <v>0</v>
      </c>
      <c r="B42" s="341">
        <v>0</v>
      </c>
      <c r="C42" s="321" t="s">
        <v>1213</v>
      </c>
      <c r="D42" s="309" t="s">
        <v>220</v>
      </c>
      <c r="E42" s="310">
        <f>1.05*E41</f>
        <v>105</v>
      </c>
      <c r="F42" s="21"/>
      <c r="G42" s="22"/>
    </row>
    <row r="43" spans="1:7" ht="25.5">
      <c r="A43" s="319">
        <v>11</v>
      </c>
      <c r="B43" s="341" t="s">
        <v>1109</v>
      </c>
      <c r="C43" s="320" t="s">
        <v>1110</v>
      </c>
      <c r="D43" s="309" t="s">
        <v>220</v>
      </c>
      <c r="E43" s="310">
        <v>100</v>
      </c>
      <c r="F43" s="21"/>
      <c r="G43" s="22"/>
    </row>
    <row r="44" spans="1:7">
      <c r="A44" s="319">
        <v>0</v>
      </c>
      <c r="B44" s="341">
        <v>0</v>
      </c>
      <c r="C44" s="321" t="s">
        <v>1111</v>
      </c>
      <c r="D44" s="309" t="s">
        <v>220</v>
      </c>
      <c r="E44" s="310">
        <f>1.05*E43</f>
        <v>105</v>
      </c>
      <c r="F44" s="21"/>
      <c r="G44" s="22"/>
    </row>
    <row r="45" spans="1:7" ht="25.5">
      <c r="A45" s="319">
        <v>12</v>
      </c>
      <c r="B45" s="341" t="s">
        <v>1109</v>
      </c>
      <c r="C45" s="320" t="s">
        <v>1110</v>
      </c>
      <c r="D45" s="309" t="s">
        <v>220</v>
      </c>
      <c r="E45" s="310">
        <v>100</v>
      </c>
      <c r="F45" s="21"/>
      <c r="G45" s="22"/>
    </row>
    <row r="46" spans="1:7">
      <c r="A46" s="319">
        <v>0</v>
      </c>
      <c r="B46" s="341">
        <v>0</v>
      </c>
      <c r="C46" s="321" t="s">
        <v>1214</v>
      </c>
      <c r="D46" s="309" t="s">
        <v>220</v>
      </c>
      <c r="E46" s="310">
        <f>1.05*E45</f>
        <v>105</v>
      </c>
      <c r="F46" s="21"/>
      <c r="G46" s="22"/>
    </row>
    <row r="47" spans="1:7">
      <c r="A47" s="319">
        <v>13</v>
      </c>
      <c r="B47" s="341" t="s">
        <v>1109</v>
      </c>
      <c r="C47" s="320" t="s">
        <v>1215</v>
      </c>
      <c r="D47" s="309" t="s">
        <v>220</v>
      </c>
      <c r="E47" s="310">
        <v>300</v>
      </c>
      <c r="F47" s="21"/>
      <c r="G47" s="22"/>
    </row>
    <row r="48" spans="1:7">
      <c r="A48" s="319">
        <v>14</v>
      </c>
      <c r="B48" s="341" t="s">
        <v>1105</v>
      </c>
      <c r="C48" s="320" t="s">
        <v>1216</v>
      </c>
      <c r="D48" s="309" t="s">
        <v>176</v>
      </c>
      <c r="E48" s="310">
        <v>1</v>
      </c>
      <c r="F48" s="21"/>
      <c r="G48" s="22"/>
    </row>
    <row r="49" spans="1:7">
      <c r="A49" s="319">
        <v>15</v>
      </c>
      <c r="B49" s="341" t="s">
        <v>1105</v>
      </c>
      <c r="C49" s="320" t="s">
        <v>1217</v>
      </c>
      <c r="D49" s="309" t="s">
        <v>220</v>
      </c>
      <c r="E49" s="310">
        <v>300</v>
      </c>
      <c r="F49" s="21"/>
      <c r="G49" s="22"/>
    </row>
    <row r="50" spans="1:7">
      <c r="A50" s="319">
        <v>0</v>
      </c>
      <c r="B50" s="341">
        <v>0</v>
      </c>
      <c r="C50" s="342" t="s">
        <v>1218</v>
      </c>
      <c r="D50" s="309" t="s">
        <v>1092</v>
      </c>
      <c r="E50" s="310">
        <f>0.05*0.05*1.05*E49/0.3</f>
        <v>2.6250000000000009</v>
      </c>
      <c r="F50" s="21"/>
      <c r="G50" s="22"/>
    </row>
    <row r="51" spans="1:7">
      <c r="A51" s="319">
        <v>0</v>
      </c>
      <c r="B51" s="341">
        <v>0</v>
      </c>
      <c r="C51" s="321" t="s">
        <v>1219</v>
      </c>
      <c r="D51" s="309" t="s">
        <v>1114</v>
      </c>
      <c r="E51" s="310">
        <f>0.08*E49</f>
        <v>24</v>
      </c>
      <c r="F51" s="21"/>
      <c r="G51" s="22"/>
    </row>
    <row r="52" spans="1:7">
      <c r="A52" s="319">
        <v>16</v>
      </c>
      <c r="B52" s="341" t="s">
        <v>1105</v>
      </c>
      <c r="C52" s="320" t="s">
        <v>1217</v>
      </c>
      <c r="D52" s="309" t="s">
        <v>220</v>
      </c>
      <c r="E52" s="310">
        <v>900</v>
      </c>
      <c r="F52" s="21"/>
      <c r="G52" s="22"/>
    </row>
    <row r="53" spans="1:7">
      <c r="A53" s="319">
        <v>0</v>
      </c>
      <c r="B53" s="341">
        <v>0</v>
      </c>
      <c r="C53" s="342" t="s">
        <v>1220</v>
      </c>
      <c r="D53" s="309" t="s">
        <v>1092</v>
      </c>
      <c r="E53" s="310">
        <f>0.05*0.05*1.05*E52/0.3</f>
        <v>7.8750000000000027</v>
      </c>
      <c r="F53" s="21"/>
      <c r="G53" s="22"/>
    </row>
    <row r="54" spans="1:7">
      <c r="A54" s="319">
        <v>0</v>
      </c>
      <c r="B54" s="341">
        <v>0</v>
      </c>
      <c r="C54" s="321" t="s">
        <v>1219</v>
      </c>
      <c r="D54" s="309" t="s">
        <v>1114</v>
      </c>
      <c r="E54" s="310">
        <f>0.08*E52</f>
        <v>72</v>
      </c>
      <c r="F54" s="21"/>
      <c r="G54" s="22"/>
    </row>
    <row r="55" spans="1:7">
      <c r="A55" s="319">
        <v>17</v>
      </c>
      <c r="B55" s="341" t="s">
        <v>1201</v>
      </c>
      <c r="C55" s="320" t="s">
        <v>1221</v>
      </c>
      <c r="D55" s="309" t="s">
        <v>220</v>
      </c>
      <c r="E55" s="310">
        <v>900</v>
      </c>
      <c r="F55" s="21"/>
      <c r="G55" s="22"/>
    </row>
    <row r="56" spans="1:7">
      <c r="A56" s="319">
        <v>0</v>
      </c>
      <c r="B56" s="341">
        <v>0</v>
      </c>
      <c r="C56" s="321" t="s">
        <v>1222</v>
      </c>
      <c r="D56" s="309" t="s">
        <v>220</v>
      </c>
      <c r="E56" s="310">
        <f>1.1*E55</f>
        <v>990.00000000000011</v>
      </c>
      <c r="F56" s="21"/>
      <c r="G56" s="22"/>
    </row>
    <row r="57" spans="1:7">
      <c r="A57" s="319">
        <v>0</v>
      </c>
      <c r="B57" s="341">
        <v>0</v>
      </c>
      <c r="C57" s="321" t="s">
        <v>1223</v>
      </c>
      <c r="D57" s="309" t="s">
        <v>17</v>
      </c>
      <c r="E57" s="310">
        <f>7*E55</f>
        <v>6300</v>
      </c>
      <c r="F57" s="21"/>
      <c r="G57" s="22"/>
    </row>
    <row r="58" spans="1:7">
      <c r="A58" s="319">
        <v>0</v>
      </c>
      <c r="B58" s="341">
        <v>0</v>
      </c>
      <c r="C58" s="321" t="s">
        <v>1224</v>
      </c>
      <c r="D58" s="309" t="s">
        <v>30</v>
      </c>
      <c r="E58" s="310">
        <f>0.25*E55</f>
        <v>225</v>
      </c>
      <c r="F58" s="21"/>
      <c r="G58" s="22"/>
    </row>
    <row r="59" spans="1:7">
      <c r="A59" s="346">
        <v>0</v>
      </c>
      <c r="B59" s="347"/>
      <c r="C59" s="348" t="s">
        <v>1225</v>
      </c>
      <c r="D59" s="309"/>
      <c r="E59" s="310"/>
      <c r="F59" s="21"/>
      <c r="G59" s="22"/>
    </row>
    <row r="60" spans="1:7">
      <c r="A60" s="319">
        <v>18</v>
      </c>
      <c r="B60" s="322" t="s">
        <v>1076</v>
      </c>
      <c r="C60" s="351" t="s">
        <v>1226</v>
      </c>
      <c r="D60" s="309" t="s">
        <v>30</v>
      </c>
      <c r="E60" s="310">
        <v>185</v>
      </c>
      <c r="F60" s="21"/>
      <c r="G60" s="22"/>
    </row>
    <row r="61" spans="1:7">
      <c r="A61" s="319">
        <v>19</v>
      </c>
      <c r="B61" s="322" t="s">
        <v>1076</v>
      </c>
      <c r="C61" s="351" t="s">
        <v>1227</v>
      </c>
      <c r="D61" s="309" t="s">
        <v>30</v>
      </c>
      <c r="E61" s="310">
        <v>175</v>
      </c>
      <c r="F61" s="21"/>
      <c r="G61" s="22"/>
    </row>
    <row r="62" spans="1:7" s="17" customFormat="1">
      <c r="A62" s="28"/>
      <c r="B62" s="29"/>
      <c r="C62" s="30"/>
      <c r="D62" s="31"/>
      <c r="E62" s="12"/>
      <c r="F62" s="12"/>
      <c r="G62" s="32"/>
    </row>
    <row r="63" spans="1:7" ht="15">
      <c r="A63" s="13"/>
      <c r="B63" s="13"/>
      <c r="C63" s="18"/>
      <c r="D63" s="19"/>
      <c r="E63" s="18"/>
      <c r="F63" s="18" t="s">
        <v>6</v>
      </c>
      <c r="G63" s="20"/>
    </row>
    <row r="65" spans="1:7" s="25" customFormat="1" ht="12.75" customHeight="1">
      <c r="B65" s="26" t="str">
        <f>'1,1'!B34</f>
        <v>Piezīmes:</v>
      </c>
    </row>
    <row r="66" spans="1:7" s="25" customFormat="1" ht="45" customHeight="1">
      <c r="A66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6" s="430"/>
      <c r="C66" s="430"/>
      <c r="D66" s="430"/>
      <c r="E66" s="430"/>
      <c r="F66" s="430"/>
      <c r="G66" s="430"/>
    </row>
    <row r="67" spans="1:7" s="25" customFormat="1" ht="12.75" customHeight="1">
      <c r="A67" s="430">
        <f>'1,1'!$A$36</f>
        <v>0</v>
      </c>
      <c r="B67" s="430"/>
      <c r="C67" s="430"/>
      <c r="D67" s="430"/>
      <c r="E67" s="430"/>
      <c r="F67" s="430"/>
      <c r="G67" s="430"/>
    </row>
    <row r="68" spans="1:7" s="25" customFormat="1" ht="12.75" customHeight="1">
      <c r="B68" s="27"/>
    </row>
    <row r="69" spans="1:7">
      <c r="B69" s="5" t="str">
        <f>'1,1'!B38</f>
        <v>Sastādīja:</v>
      </c>
    </row>
    <row r="70" spans="1:7" ht="14.25" customHeight="1">
      <c r="C70" s="33" t="str">
        <f>'1,1'!C39</f>
        <v>Arnis Gailītis</v>
      </c>
    </row>
    <row r="71" spans="1:7">
      <c r="C71" s="34" t="str">
        <f>'1,1'!C40</f>
        <v>Sertifikāta Nr.20-5643</v>
      </c>
      <c r="D71" s="35"/>
    </row>
    <row r="74" spans="1:7">
      <c r="B74" s="41" t="str">
        <f>'1,1'!B43</f>
        <v>Pārbaudīja:</v>
      </c>
      <c r="C74" s="3"/>
    </row>
    <row r="75" spans="1:7">
      <c r="B75" s="2"/>
      <c r="C75" s="33" t="str">
        <f>'1,1'!C44</f>
        <v>Andris Kokins</v>
      </c>
    </row>
    <row r="76" spans="1:7">
      <c r="B76" s="1"/>
      <c r="C76" s="34" t="str">
        <f>'1,1'!C45</f>
        <v>Sertifikāta Nr.10-0024</v>
      </c>
    </row>
  </sheetData>
  <mergeCells count="15">
    <mergeCell ref="A67:G67"/>
    <mergeCell ref="A66:G66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showZeros="0" tabSelected="1" view="pageBreakPreview" topLeftCell="A4" zoomScaleNormal="100" zoomScaleSheetLayoutView="100" workbookViewId="0">
      <selection activeCell="J14" sqref="J14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1,6</v>
      </c>
      <c r="E1" s="36"/>
      <c r="F1" s="36"/>
      <c r="G1" s="36"/>
    </row>
    <row r="2" spans="1:7" s="9" customFormat="1" ht="15">
      <c r="A2" s="433" t="str">
        <f>C13</f>
        <v>Kāpnes un lievenis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1395</v>
      </c>
      <c r="D13" s="304"/>
      <c r="E13" s="305"/>
      <c r="F13" s="23"/>
      <c r="G13" s="24"/>
    </row>
    <row r="14" spans="1:7" ht="38.25">
      <c r="A14" s="352">
        <v>1</v>
      </c>
      <c r="B14" s="341" t="s">
        <v>1076</v>
      </c>
      <c r="C14" s="429" t="s">
        <v>1399</v>
      </c>
      <c r="D14" s="399" t="s">
        <v>38</v>
      </c>
      <c r="E14" s="354">
        <v>170</v>
      </c>
      <c r="F14" s="21"/>
      <c r="G14" s="22"/>
    </row>
    <row r="15" spans="1:7">
      <c r="A15" s="352">
        <v>2</v>
      </c>
      <c r="B15" s="341" t="s">
        <v>1076</v>
      </c>
      <c r="C15" s="353" t="s">
        <v>1228</v>
      </c>
      <c r="D15" s="310" t="s">
        <v>30</v>
      </c>
      <c r="E15" s="354">
        <v>85</v>
      </c>
      <c r="F15" s="21"/>
      <c r="G15" s="22"/>
    </row>
    <row r="16" spans="1:7">
      <c r="A16" s="352">
        <v>3</v>
      </c>
      <c r="B16" s="341" t="s">
        <v>1076</v>
      </c>
      <c r="C16" s="353" t="s">
        <v>1229</v>
      </c>
      <c r="D16" s="310" t="s">
        <v>30</v>
      </c>
      <c r="E16" s="354">
        <v>85</v>
      </c>
      <c r="F16" s="21"/>
      <c r="G16" s="22"/>
    </row>
    <row r="17" spans="1:7" s="17" customFormat="1">
      <c r="A17" s="28"/>
      <c r="B17" s="29"/>
      <c r="C17" s="30"/>
      <c r="D17" s="31"/>
      <c r="E17" s="12"/>
      <c r="F17" s="12"/>
      <c r="G17" s="32"/>
    </row>
    <row r="18" spans="1:7" ht="15">
      <c r="A18" s="13"/>
      <c r="B18" s="13"/>
      <c r="C18" s="18"/>
      <c r="D18" s="19"/>
      <c r="E18" s="18"/>
      <c r="F18" s="18" t="s">
        <v>6</v>
      </c>
      <c r="G18" s="20"/>
    </row>
    <row r="20" spans="1:7" s="25" customFormat="1" ht="12.75" customHeight="1">
      <c r="B20" s="26" t="str">
        <f>'1,1'!B34</f>
        <v>Piezīmes:</v>
      </c>
    </row>
    <row r="21" spans="1:7" s="25" customFormat="1" ht="45" customHeight="1">
      <c r="A21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21" s="430"/>
      <c r="C21" s="430"/>
      <c r="D21" s="430"/>
      <c r="E21" s="430"/>
      <c r="F21" s="430"/>
      <c r="G21" s="430"/>
    </row>
    <row r="22" spans="1:7" s="25" customFormat="1" ht="12.75" customHeight="1">
      <c r="A22" s="430">
        <f>'1,1'!$A$36</f>
        <v>0</v>
      </c>
      <c r="B22" s="430"/>
      <c r="C22" s="430"/>
      <c r="D22" s="430"/>
      <c r="E22" s="430"/>
      <c r="F22" s="430"/>
      <c r="G22" s="430"/>
    </row>
    <row r="23" spans="1:7" s="25" customFormat="1" ht="12.75" customHeight="1">
      <c r="B23" s="27"/>
    </row>
    <row r="24" spans="1:7">
      <c r="B24" s="5" t="str">
        <f>'1,1'!B38</f>
        <v>Sastādīja:</v>
      </c>
    </row>
    <row r="25" spans="1:7" ht="14.25" customHeight="1">
      <c r="C25" s="33" t="str">
        <f>'1,1'!C39</f>
        <v>Arnis Gailītis</v>
      </c>
    </row>
    <row r="26" spans="1:7">
      <c r="C26" s="34" t="str">
        <f>'1,1'!C40</f>
        <v>Sertifikāta Nr.20-5643</v>
      </c>
      <c r="D26" s="35"/>
    </row>
    <row r="29" spans="1:7">
      <c r="B29" s="41" t="str">
        <f>'1,1'!B43</f>
        <v>Pārbaudīja:</v>
      </c>
      <c r="C29" s="3"/>
    </row>
    <row r="30" spans="1:7">
      <c r="B30" s="2"/>
      <c r="C30" s="33" t="str">
        <f>'1,1'!C44</f>
        <v>Andris Kokins</v>
      </c>
    </row>
    <row r="31" spans="1:7">
      <c r="B31" s="1"/>
      <c r="C31" s="34" t="str">
        <f>'1,1'!C45</f>
        <v>Sertifikāta Nr.10-0024</v>
      </c>
    </row>
  </sheetData>
  <mergeCells count="15">
    <mergeCell ref="A22:G22"/>
    <mergeCell ref="A21:G21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2"/>
  <sheetViews>
    <sheetView showZeros="0" view="pageBreakPreview" topLeftCell="A42" zoomScale="80" zoomScaleNormal="100" zoomScaleSheetLayoutView="80" workbookViewId="0">
      <selection activeCell="A58" sqref="A58:XFD59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1,7</v>
      </c>
      <c r="E1" s="36"/>
      <c r="F1" s="36"/>
      <c r="G1" s="36"/>
    </row>
    <row r="2" spans="1:7" s="9" customFormat="1" ht="15">
      <c r="A2" s="433" t="str">
        <f>C13</f>
        <v>Grīdas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>
        <v>0</v>
      </c>
      <c r="B13" s="355"/>
      <c r="C13" s="92" t="s">
        <v>1353</v>
      </c>
      <c r="D13" s="305"/>
      <c r="E13" s="356"/>
      <c r="F13" s="23"/>
      <c r="G13" s="24"/>
    </row>
    <row r="14" spans="1:7">
      <c r="A14" s="346">
        <v>0</v>
      </c>
      <c r="B14" s="347"/>
      <c r="C14" s="348" t="s">
        <v>1230</v>
      </c>
      <c r="D14" s="309"/>
      <c r="E14" s="310"/>
      <c r="F14" s="21"/>
      <c r="G14" s="22"/>
    </row>
    <row r="15" spans="1:7" ht="25.5">
      <c r="A15" s="319">
        <v>1</v>
      </c>
      <c r="B15" s="357" t="s">
        <v>58</v>
      </c>
      <c r="C15" s="358" t="s">
        <v>1231</v>
      </c>
      <c r="D15" s="333" t="s">
        <v>1092</v>
      </c>
      <c r="E15" s="359">
        <f>0.145*E21</f>
        <v>7.1049999999999995</v>
      </c>
      <c r="F15" s="21"/>
      <c r="G15" s="22"/>
    </row>
    <row r="16" spans="1:7" ht="25.5">
      <c r="A16" s="319">
        <v>2</v>
      </c>
      <c r="B16" s="357" t="s">
        <v>58</v>
      </c>
      <c r="C16" s="358" t="s">
        <v>1232</v>
      </c>
      <c r="D16" s="333" t="s">
        <v>1092</v>
      </c>
      <c r="E16" s="359">
        <f>0.15*E21</f>
        <v>7.35</v>
      </c>
      <c r="F16" s="21"/>
      <c r="G16" s="22"/>
    </row>
    <row r="17" spans="1:7" ht="25.5">
      <c r="A17" s="360">
        <v>3</v>
      </c>
      <c r="B17" s="357" t="s">
        <v>58</v>
      </c>
      <c r="C17" s="361" t="s">
        <v>1233</v>
      </c>
      <c r="D17" s="339" t="s">
        <v>1092</v>
      </c>
      <c r="E17" s="359">
        <f>0.04*E21</f>
        <v>1.96</v>
      </c>
      <c r="F17" s="21"/>
      <c r="G17" s="22"/>
    </row>
    <row r="18" spans="1:7">
      <c r="A18" s="319">
        <v>0</v>
      </c>
      <c r="B18" s="357"/>
      <c r="C18" s="321" t="s">
        <v>1234</v>
      </c>
      <c r="D18" s="339" t="s">
        <v>1092</v>
      </c>
      <c r="E18" s="362">
        <f>E17*1.05</f>
        <v>2.0579999999999998</v>
      </c>
      <c r="F18" s="21"/>
      <c r="G18" s="22"/>
    </row>
    <row r="19" spans="1:7">
      <c r="A19" s="319">
        <v>0</v>
      </c>
      <c r="B19" s="357"/>
      <c r="C19" s="321" t="s">
        <v>1191</v>
      </c>
      <c r="D19" s="339" t="s">
        <v>1171</v>
      </c>
      <c r="E19" s="362">
        <f>E17*0.25</f>
        <v>0.49</v>
      </c>
      <c r="F19" s="21"/>
      <c r="G19" s="22"/>
    </row>
    <row r="20" spans="1:7">
      <c r="A20" s="360">
        <v>4</v>
      </c>
      <c r="B20" s="334" t="s">
        <v>58</v>
      </c>
      <c r="C20" s="361" t="s">
        <v>1235</v>
      </c>
      <c r="D20" s="339" t="s">
        <v>220</v>
      </c>
      <c r="E20" s="362">
        <f>E21</f>
        <v>49</v>
      </c>
      <c r="F20" s="21"/>
      <c r="G20" s="22"/>
    </row>
    <row r="21" spans="1:7">
      <c r="A21" s="319">
        <v>5</v>
      </c>
      <c r="B21" s="139" t="s">
        <v>1236</v>
      </c>
      <c r="C21" s="363" t="s">
        <v>1237</v>
      </c>
      <c r="D21" s="309" t="s">
        <v>220</v>
      </c>
      <c r="E21" s="310">
        <v>49</v>
      </c>
      <c r="F21" s="21"/>
      <c r="G21" s="22"/>
    </row>
    <row r="22" spans="1:7">
      <c r="A22" s="319">
        <v>0</v>
      </c>
      <c r="B22" s="139"/>
      <c r="C22" s="321" t="s">
        <v>1238</v>
      </c>
      <c r="D22" s="309" t="s">
        <v>220</v>
      </c>
      <c r="E22" s="310">
        <f>1.05*E21</f>
        <v>51.45</v>
      </c>
      <c r="F22" s="21"/>
      <c r="G22" s="22"/>
    </row>
    <row r="23" spans="1:7" ht="38.25">
      <c r="A23" s="319">
        <v>6</v>
      </c>
      <c r="B23" s="357" t="s">
        <v>58</v>
      </c>
      <c r="C23" s="361" t="s">
        <v>1239</v>
      </c>
      <c r="D23" s="333" t="s">
        <v>1131</v>
      </c>
      <c r="E23" s="359">
        <f>E21*7</f>
        <v>343</v>
      </c>
      <c r="F23" s="21"/>
      <c r="G23" s="22"/>
    </row>
    <row r="24" spans="1:7">
      <c r="A24" s="319">
        <v>0</v>
      </c>
      <c r="B24" s="357"/>
      <c r="C24" s="321" t="s">
        <v>1240</v>
      </c>
      <c r="D24" s="339" t="s">
        <v>1131</v>
      </c>
      <c r="E24" s="364">
        <f>E23*1.15</f>
        <v>394.45</v>
      </c>
      <c r="F24" s="21"/>
      <c r="G24" s="22"/>
    </row>
    <row r="25" spans="1:7" ht="25.5">
      <c r="A25" s="319">
        <v>0</v>
      </c>
      <c r="B25" s="357"/>
      <c r="C25" s="321" t="s">
        <v>1167</v>
      </c>
      <c r="D25" s="333" t="s">
        <v>35</v>
      </c>
      <c r="E25" s="333">
        <v>1</v>
      </c>
      <c r="F25" s="21"/>
      <c r="G25" s="22"/>
    </row>
    <row r="26" spans="1:7">
      <c r="A26" s="319">
        <v>7</v>
      </c>
      <c r="B26" s="357" t="s">
        <v>1076</v>
      </c>
      <c r="C26" s="361" t="s">
        <v>1241</v>
      </c>
      <c r="D26" s="339" t="s">
        <v>1092</v>
      </c>
      <c r="E26" s="359">
        <f>E21*0.06</f>
        <v>2.94</v>
      </c>
      <c r="F26" s="21"/>
      <c r="G26" s="22"/>
    </row>
    <row r="27" spans="1:7">
      <c r="A27" s="319">
        <v>0</v>
      </c>
      <c r="B27" s="357"/>
      <c r="C27" s="321" t="s">
        <v>1169</v>
      </c>
      <c r="D27" s="339" t="s">
        <v>1092</v>
      </c>
      <c r="E27" s="362">
        <f>E26*1.05</f>
        <v>3.0870000000000002</v>
      </c>
      <c r="F27" s="21"/>
      <c r="G27" s="22"/>
    </row>
    <row r="28" spans="1:7">
      <c r="A28" s="319">
        <v>0</v>
      </c>
      <c r="B28" s="357"/>
      <c r="C28" s="321" t="s">
        <v>1191</v>
      </c>
      <c r="D28" s="339" t="s">
        <v>1171</v>
      </c>
      <c r="E28" s="362">
        <f>E26*0.25</f>
        <v>0.73499999999999999</v>
      </c>
      <c r="F28" s="21"/>
      <c r="G28" s="22"/>
    </row>
    <row r="29" spans="1:7">
      <c r="A29" s="319">
        <v>0</v>
      </c>
      <c r="B29" s="341"/>
      <c r="C29" s="365" t="s">
        <v>1242</v>
      </c>
      <c r="D29" s="309"/>
      <c r="E29" s="310"/>
      <c r="F29" s="21"/>
      <c r="G29" s="22"/>
    </row>
    <row r="30" spans="1:7">
      <c r="A30" s="319">
        <v>8</v>
      </c>
      <c r="B30" s="341" t="s">
        <v>58</v>
      </c>
      <c r="C30" s="320" t="s">
        <v>1243</v>
      </c>
      <c r="D30" s="309" t="s">
        <v>220</v>
      </c>
      <c r="E30" s="310">
        <f>E32+E36+E40+E44</f>
        <v>2602.8000000000002</v>
      </c>
      <c r="F30" s="21"/>
      <c r="G30" s="22"/>
    </row>
    <row r="31" spans="1:7" ht="25.5">
      <c r="A31" s="319">
        <v>0</v>
      </c>
      <c r="B31" s="341"/>
      <c r="C31" s="321" t="s">
        <v>1244</v>
      </c>
      <c r="D31" s="309" t="s">
        <v>1131</v>
      </c>
      <c r="E31" s="310">
        <f>1.5*3*1.15*E30</f>
        <v>13469.49</v>
      </c>
      <c r="F31" s="21"/>
      <c r="G31" s="22"/>
    </row>
    <row r="32" spans="1:7">
      <c r="A32" s="319">
        <v>9</v>
      </c>
      <c r="B32" s="341" t="s">
        <v>58</v>
      </c>
      <c r="C32" s="320" t="s">
        <v>1245</v>
      </c>
      <c r="D32" s="309" t="s">
        <v>220</v>
      </c>
      <c r="E32" s="310">
        <v>1789.7</v>
      </c>
      <c r="F32" s="21"/>
      <c r="G32" s="22"/>
    </row>
    <row r="33" spans="1:7" ht="63.75">
      <c r="A33" s="319">
        <v>0</v>
      </c>
      <c r="B33" s="341"/>
      <c r="C33" s="321" t="s">
        <v>1246</v>
      </c>
      <c r="D33" s="309" t="s">
        <v>220</v>
      </c>
      <c r="E33" s="310">
        <f>1.25*E32</f>
        <v>2237.125</v>
      </c>
      <c r="F33" s="21"/>
      <c r="G33" s="22"/>
    </row>
    <row r="34" spans="1:7">
      <c r="A34" s="319">
        <v>0</v>
      </c>
      <c r="B34" s="341"/>
      <c r="C34" s="321" t="s">
        <v>1247</v>
      </c>
      <c r="D34" s="309" t="s">
        <v>1131</v>
      </c>
      <c r="E34" s="310">
        <f>0.45*E32</f>
        <v>805.36500000000001</v>
      </c>
      <c r="F34" s="21"/>
      <c r="G34" s="22"/>
    </row>
    <row r="35" spans="1:7">
      <c r="A35" s="319">
        <v>0</v>
      </c>
      <c r="B35" s="341"/>
      <c r="C35" s="321" t="s">
        <v>1248</v>
      </c>
      <c r="D35" s="309" t="s">
        <v>1249</v>
      </c>
      <c r="E35" s="310">
        <f>0.7*E32</f>
        <v>1252.79</v>
      </c>
      <c r="F35" s="21"/>
      <c r="G35" s="22"/>
    </row>
    <row r="36" spans="1:7">
      <c r="A36" s="319">
        <v>10</v>
      </c>
      <c r="B36" s="341" t="s">
        <v>58</v>
      </c>
      <c r="C36" s="320" t="s">
        <v>1245</v>
      </c>
      <c r="D36" s="309" t="s">
        <v>220</v>
      </c>
      <c r="E36" s="310">
        <v>252.6</v>
      </c>
      <c r="F36" s="21"/>
      <c r="G36" s="22"/>
    </row>
    <row r="37" spans="1:7" ht="63.75">
      <c r="A37" s="319">
        <v>0</v>
      </c>
      <c r="B37" s="341"/>
      <c r="C37" s="321" t="s">
        <v>1250</v>
      </c>
      <c r="D37" s="309" t="s">
        <v>220</v>
      </c>
      <c r="E37" s="310">
        <f>1.25*E36</f>
        <v>315.75</v>
      </c>
      <c r="F37" s="21"/>
      <c r="G37" s="22"/>
    </row>
    <row r="38" spans="1:7">
      <c r="A38" s="319">
        <v>0</v>
      </c>
      <c r="B38" s="341"/>
      <c r="C38" s="321" t="s">
        <v>1247</v>
      </c>
      <c r="D38" s="309" t="s">
        <v>1131</v>
      </c>
      <c r="E38" s="310">
        <f>0.45*E36</f>
        <v>113.67</v>
      </c>
      <c r="F38" s="21"/>
      <c r="G38" s="22"/>
    </row>
    <row r="39" spans="1:7">
      <c r="A39" s="319">
        <v>0</v>
      </c>
      <c r="B39" s="341"/>
      <c r="C39" s="321" t="s">
        <v>1248</v>
      </c>
      <c r="D39" s="309" t="s">
        <v>1249</v>
      </c>
      <c r="E39" s="310">
        <f>0.7*E36</f>
        <v>176.82</v>
      </c>
      <c r="F39" s="21"/>
      <c r="G39" s="22"/>
    </row>
    <row r="40" spans="1:7">
      <c r="A40" s="319">
        <v>11</v>
      </c>
      <c r="B40" s="341" t="s">
        <v>58</v>
      </c>
      <c r="C40" s="320" t="s">
        <v>1245</v>
      </c>
      <c r="D40" s="309" t="s">
        <v>220</v>
      </c>
      <c r="E40" s="310">
        <v>475.64</v>
      </c>
      <c r="F40" s="21"/>
      <c r="G40" s="22"/>
    </row>
    <row r="41" spans="1:7" ht="114.75">
      <c r="A41" s="319">
        <v>0</v>
      </c>
      <c r="B41" s="341"/>
      <c r="C41" s="321" t="s">
        <v>1251</v>
      </c>
      <c r="D41" s="309" t="s">
        <v>220</v>
      </c>
      <c r="E41" s="310">
        <f>1.25*E40</f>
        <v>594.54999999999995</v>
      </c>
      <c r="F41" s="21"/>
      <c r="G41" s="22"/>
    </row>
    <row r="42" spans="1:7">
      <c r="A42" s="319">
        <v>0</v>
      </c>
      <c r="B42" s="341"/>
      <c r="C42" s="321" t="s">
        <v>1247</v>
      </c>
      <c r="D42" s="309" t="s">
        <v>1131</v>
      </c>
      <c r="E42" s="310">
        <f>0.45*E40</f>
        <v>214.03800000000001</v>
      </c>
      <c r="F42" s="21"/>
      <c r="G42" s="22"/>
    </row>
    <row r="43" spans="1:7">
      <c r="A43" s="319">
        <v>0</v>
      </c>
      <c r="B43" s="341"/>
      <c r="C43" s="321" t="s">
        <v>1248</v>
      </c>
      <c r="D43" s="309" t="s">
        <v>1249</v>
      </c>
      <c r="E43" s="310">
        <f>0.7*E40</f>
        <v>332.94799999999998</v>
      </c>
      <c r="F43" s="21"/>
      <c r="G43" s="22"/>
    </row>
    <row r="44" spans="1:7">
      <c r="A44" s="319">
        <v>12</v>
      </c>
      <c r="B44" s="341" t="s">
        <v>58</v>
      </c>
      <c r="C44" s="320" t="s">
        <v>1245</v>
      </c>
      <c r="D44" s="309" t="s">
        <v>220</v>
      </c>
      <c r="E44" s="310">
        <v>84.86</v>
      </c>
      <c r="F44" s="21"/>
      <c r="G44" s="22"/>
    </row>
    <row r="45" spans="1:7" ht="114.75">
      <c r="A45" s="319">
        <v>0</v>
      </c>
      <c r="B45" s="341"/>
      <c r="C45" s="321" t="s">
        <v>1252</v>
      </c>
      <c r="D45" s="309" t="s">
        <v>220</v>
      </c>
      <c r="E45" s="310">
        <f>1.25*E44</f>
        <v>106.075</v>
      </c>
      <c r="F45" s="21"/>
      <c r="G45" s="22"/>
    </row>
    <row r="46" spans="1:7">
      <c r="A46" s="319">
        <v>0</v>
      </c>
      <c r="B46" s="341"/>
      <c r="C46" s="321" t="s">
        <v>1247</v>
      </c>
      <c r="D46" s="309" t="s">
        <v>1131</v>
      </c>
      <c r="E46" s="310">
        <f>0.45*E44</f>
        <v>38.186999999999998</v>
      </c>
      <c r="F46" s="21"/>
      <c r="G46" s="22"/>
    </row>
    <row r="47" spans="1:7">
      <c r="A47" s="319">
        <v>0</v>
      </c>
      <c r="B47" s="341"/>
      <c r="C47" s="321" t="s">
        <v>1248</v>
      </c>
      <c r="D47" s="309" t="s">
        <v>1249</v>
      </c>
      <c r="E47" s="310">
        <f>0.7*E44</f>
        <v>59.401999999999994</v>
      </c>
      <c r="F47" s="21"/>
      <c r="G47" s="22"/>
    </row>
    <row r="48" spans="1:7">
      <c r="A48" s="319">
        <v>13</v>
      </c>
      <c r="B48" s="341" t="s">
        <v>58</v>
      </c>
      <c r="C48" s="320" t="s">
        <v>1253</v>
      </c>
      <c r="D48" s="309" t="s">
        <v>220</v>
      </c>
      <c r="E48" s="310">
        <v>66.3</v>
      </c>
      <c r="F48" s="21"/>
      <c r="G48" s="22"/>
    </row>
    <row r="49" spans="1:7">
      <c r="A49" s="319">
        <v>0</v>
      </c>
      <c r="B49" s="341"/>
      <c r="C49" s="321" t="s">
        <v>1254</v>
      </c>
      <c r="D49" s="309" t="s">
        <v>220</v>
      </c>
      <c r="E49" s="310">
        <f>1.08*E48</f>
        <v>71.603999999999999</v>
      </c>
      <c r="F49" s="21"/>
      <c r="G49" s="22"/>
    </row>
    <row r="50" spans="1:7">
      <c r="A50" s="319">
        <v>0</v>
      </c>
      <c r="B50" s="341"/>
      <c r="C50" s="344" t="s">
        <v>1255</v>
      </c>
      <c r="D50" s="309" t="s">
        <v>1131</v>
      </c>
      <c r="E50" s="310">
        <f>4.4*E48</f>
        <v>291.72000000000003</v>
      </c>
      <c r="F50" s="21"/>
      <c r="G50" s="22"/>
    </row>
    <row r="51" spans="1:7" ht="25.5">
      <c r="A51" s="319">
        <v>0</v>
      </c>
      <c r="B51" s="341"/>
      <c r="C51" s="344" t="s">
        <v>1256</v>
      </c>
      <c r="D51" s="309" t="s">
        <v>1131</v>
      </c>
      <c r="E51" s="310">
        <f>0.44*E48</f>
        <v>29.172000000000001</v>
      </c>
      <c r="F51" s="21"/>
      <c r="G51" s="22"/>
    </row>
    <row r="52" spans="1:7" ht="25.5">
      <c r="A52" s="319">
        <v>14</v>
      </c>
      <c r="B52" s="341" t="s">
        <v>58</v>
      </c>
      <c r="C52" s="320" t="s">
        <v>1257</v>
      </c>
      <c r="D52" s="309" t="s">
        <v>220</v>
      </c>
      <c r="E52" s="310">
        <f>2.54+2.1</f>
        <v>4.6400000000000006</v>
      </c>
      <c r="F52" s="21"/>
      <c r="G52" s="22"/>
    </row>
    <row r="53" spans="1:7">
      <c r="A53" s="319">
        <v>0</v>
      </c>
      <c r="B53" s="341"/>
      <c r="C53" s="321" t="s">
        <v>1254</v>
      </c>
      <c r="D53" s="309" t="s">
        <v>220</v>
      </c>
      <c r="E53" s="310">
        <f>1.08*E52</f>
        <v>5.0112000000000005</v>
      </c>
      <c r="F53" s="21"/>
      <c r="G53" s="22"/>
    </row>
    <row r="54" spans="1:7">
      <c r="A54" s="319">
        <v>0</v>
      </c>
      <c r="B54" s="341"/>
      <c r="C54" s="344" t="s">
        <v>1255</v>
      </c>
      <c r="D54" s="309" t="s">
        <v>1131</v>
      </c>
      <c r="E54" s="310">
        <f>4.4*E52</f>
        <v>20.416000000000004</v>
      </c>
      <c r="F54" s="21"/>
      <c r="G54" s="22"/>
    </row>
    <row r="55" spans="1:7" ht="25.5">
      <c r="A55" s="319">
        <v>0</v>
      </c>
      <c r="B55" s="341"/>
      <c r="C55" s="344" t="s">
        <v>1256</v>
      </c>
      <c r="D55" s="309" t="s">
        <v>1131</v>
      </c>
      <c r="E55" s="310">
        <f>0.44*E52</f>
        <v>2.0416000000000003</v>
      </c>
      <c r="F55" s="21"/>
      <c r="G55" s="22"/>
    </row>
    <row r="56" spans="1:7">
      <c r="A56" s="319">
        <v>15</v>
      </c>
      <c r="B56" s="341" t="s">
        <v>1128</v>
      </c>
      <c r="C56" s="320" t="s">
        <v>1258</v>
      </c>
      <c r="D56" s="309" t="s">
        <v>220</v>
      </c>
      <c r="E56" s="310">
        <v>29.3</v>
      </c>
      <c r="F56" s="21"/>
      <c r="G56" s="22"/>
    </row>
    <row r="57" spans="1:7">
      <c r="A57" s="319">
        <v>16</v>
      </c>
      <c r="B57" s="341" t="s">
        <v>58</v>
      </c>
      <c r="C57" s="320" t="s">
        <v>1259</v>
      </c>
      <c r="D57" s="309" t="s">
        <v>30</v>
      </c>
      <c r="E57" s="310">
        <v>1588.67</v>
      </c>
      <c r="F57" s="21"/>
      <c r="G57" s="22"/>
    </row>
    <row r="58" spans="1:7" s="17" customFormat="1">
      <c r="A58" s="28"/>
      <c r="B58" s="29"/>
      <c r="C58" s="30"/>
      <c r="D58" s="31"/>
      <c r="E58" s="12"/>
      <c r="F58" s="12"/>
      <c r="G58" s="32"/>
    </row>
    <row r="59" spans="1:7" ht="15">
      <c r="A59" s="13"/>
      <c r="B59" s="13"/>
      <c r="C59" s="18"/>
      <c r="D59" s="19"/>
      <c r="E59" s="18"/>
      <c r="F59" s="18" t="s">
        <v>6</v>
      </c>
      <c r="G59" s="20"/>
    </row>
    <row r="61" spans="1:7" s="25" customFormat="1" ht="12.75" customHeight="1">
      <c r="B61" s="26" t="str">
        <f>'1,1'!B34</f>
        <v>Piezīmes:</v>
      </c>
    </row>
    <row r="62" spans="1:7" s="25" customFormat="1" ht="45" customHeight="1">
      <c r="A62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2" s="430"/>
      <c r="C62" s="430"/>
      <c r="D62" s="430"/>
      <c r="E62" s="430"/>
      <c r="F62" s="430"/>
      <c r="G62" s="430"/>
    </row>
    <row r="63" spans="1:7" s="25" customFormat="1" ht="12.75" customHeight="1">
      <c r="A63" s="430">
        <f>'1,1'!$A$36</f>
        <v>0</v>
      </c>
      <c r="B63" s="430"/>
      <c r="C63" s="430"/>
      <c r="D63" s="430"/>
      <c r="E63" s="430"/>
      <c r="F63" s="430"/>
      <c r="G63" s="430"/>
    </row>
    <row r="64" spans="1:7" s="25" customFormat="1" ht="12.75" customHeight="1">
      <c r="B64" s="27"/>
    </row>
    <row r="65" spans="2:4">
      <c r="B65" s="5" t="str">
        <f>'1,1'!B38</f>
        <v>Sastādīja:</v>
      </c>
    </row>
    <row r="66" spans="2:4" ht="14.25" customHeight="1">
      <c r="C66" s="33" t="str">
        <f>'1,1'!C39</f>
        <v>Arnis Gailītis</v>
      </c>
    </row>
    <row r="67" spans="2:4">
      <c r="C67" s="34" t="str">
        <f>'1,1'!C40</f>
        <v>Sertifikāta Nr.20-5643</v>
      </c>
      <c r="D67" s="35"/>
    </row>
    <row r="70" spans="2:4">
      <c r="B70" s="41" t="str">
        <f>'1,1'!B43</f>
        <v>Pārbaudīja:</v>
      </c>
      <c r="C70" s="3"/>
    </row>
    <row r="71" spans="2:4">
      <c r="B71" s="2"/>
      <c r="C71" s="33" t="str">
        <f>'1,1'!C44</f>
        <v>Andris Kokins</v>
      </c>
    </row>
    <row r="72" spans="2:4">
      <c r="B72" s="1"/>
      <c r="C72" s="34" t="str">
        <f>'1,1'!C45</f>
        <v>Sertifikāta Nr.10-0024</v>
      </c>
    </row>
  </sheetData>
  <mergeCells count="15">
    <mergeCell ref="A63:G63"/>
    <mergeCell ref="A62:G62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7"/>
  <sheetViews>
    <sheetView showZeros="0" view="pageBreakPreview" topLeftCell="A43" zoomScale="80" zoomScaleNormal="100" zoomScaleSheetLayoutView="80" workbookViewId="0">
      <selection activeCell="J62" sqref="J62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1,8</v>
      </c>
      <c r="E1" s="36"/>
      <c r="F1" s="36"/>
      <c r="G1" s="36"/>
    </row>
    <row r="2" spans="1:7" s="9" customFormat="1" ht="15">
      <c r="A2" s="433" t="str">
        <f>C13</f>
        <v>Ailu aizpildījuma elementi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/>
      <c r="C13" s="92" t="s">
        <v>1396</v>
      </c>
      <c r="D13" s="304"/>
      <c r="E13" s="305"/>
      <c r="F13" s="23"/>
      <c r="G13" s="24"/>
    </row>
    <row r="14" spans="1:7" ht="25.5">
      <c r="A14" s="319">
        <v>1</v>
      </c>
      <c r="B14" s="341" t="s">
        <v>1105</v>
      </c>
      <c r="C14" s="320" t="s">
        <v>1260</v>
      </c>
      <c r="D14" s="309" t="s">
        <v>220</v>
      </c>
      <c r="E14" s="310">
        <v>489.5</v>
      </c>
      <c r="F14" s="21"/>
      <c r="G14" s="22"/>
    </row>
    <row r="15" spans="1:7">
      <c r="A15" s="319">
        <v>0</v>
      </c>
      <c r="B15" s="341">
        <v>0</v>
      </c>
      <c r="C15" s="321" t="s">
        <v>1261</v>
      </c>
      <c r="D15" s="309" t="s">
        <v>17</v>
      </c>
      <c r="E15" s="310">
        <v>79</v>
      </c>
      <c r="F15" s="21"/>
      <c r="G15" s="22"/>
    </row>
    <row r="16" spans="1:7">
      <c r="A16" s="319">
        <v>0</v>
      </c>
      <c r="B16" s="341"/>
      <c r="C16" s="321" t="s">
        <v>1262</v>
      </c>
      <c r="D16" s="309" t="s">
        <v>17</v>
      </c>
      <c r="E16" s="310">
        <v>11</v>
      </c>
      <c r="F16" s="21"/>
      <c r="G16" s="22"/>
    </row>
    <row r="17" spans="1:7">
      <c r="A17" s="319">
        <v>0</v>
      </c>
      <c r="B17" s="341"/>
      <c r="C17" s="321" t="s">
        <v>1263</v>
      </c>
      <c r="D17" s="309" t="s">
        <v>17</v>
      </c>
      <c r="E17" s="310">
        <v>4</v>
      </c>
      <c r="F17" s="21"/>
      <c r="G17" s="22"/>
    </row>
    <row r="18" spans="1:7">
      <c r="A18" s="319">
        <v>0</v>
      </c>
      <c r="B18" s="341"/>
      <c r="C18" s="321" t="s">
        <v>1264</v>
      </c>
      <c r="D18" s="309" t="s">
        <v>17</v>
      </c>
      <c r="E18" s="310">
        <v>3</v>
      </c>
      <c r="F18" s="21"/>
      <c r="G18" s="22"/>
    </row>
    <row r="19" spans="1:7">
      <c r="A19" s="319">
        <v>0</v>
      </c>
      <c r="B19" s="341"/>
      <c r="C19" s="321" t="s">
        <v>1265</v>
      </c>
      <c r="D19" s="309" t="s">
        <v>17</v>
      </c>
      <c r="E19" s="310">
        <v>5</v>
      </c>
      <c r="F19" s="21"/>
      <c r="G19" s="22"/>
    </row>
    <row r="20" spans="1:7">
      <c r="A20" s="319">
        <v>0</v>
      </c>
      <c r="B20" s="341"/>
      <c r="C20" s="321" t="s">
        <v>1266</v>
      </c>
      <c r="D20" s="309" t="s">
        <v>17</v>
      </c>
      <c r="E20" s="310">
        <v>2</v>
      </c>
      <c r="F20" s="21"/>
      <c r="G20" s="22"/>
    </row>
    <row r="21" spans="1:7">
      <c r="A21" s="319">
        <v>0</v>
      </c>
      <c r="B21" s="341"/>
      <c r="C21" s="321" t="s">
        <v>1267</v>
      </c>
      <c r="D21" s="309" t="s">
        <v>17</v>
      </c>
      <c r="E21" s="310">
        <v>7</v>
      </c>
      <c r="F21" s="21"/>
      <c r="G21" s="22"/>
    </row>
    <row r="22" spans="1:7">
      <c r="A22" s="319">
        <v>0</v>
      </c>
      <c r="B22" s="341"/>
      <c r="C22" s="397" t="s">
        <v>1376</v>
      </c>
      <c r="D22" s="309" t="s">
        <v>17</v>
      </c>
      <c r="E22" s="310">
        <v>1</v>
      </c>
      <c r="F22" s="21"/>
      <c r="G22" s="22"/>
    </row>
    <row r="23" spans="1:7">
      <c r="A23" s="319">
        <v>0</v>
      </c>
      <c r="B23" s="341"/>
      <c r="C23" s="321" t="s">
        <v>1268</v>
      </c>
      <c r="D23" s="309" t="s">
        <v>17</v>
      </c>
      <c r="E23" s="310">
        <v>9</v>
      </c>
      <c r="F23" s="21"/>
      <c r="G23" s="22"/>
    </row>
    <row r="24" spans="1:7">
      <c r="A24" s="319">
        <v>0</v>
      </c>
      <c r="B24" s="341"/>
      <c r="C24" s="321" t="s">
        <v>1269</v>
      </c>
      <c r="D24" s="309" t="s">
        <v>17</v>
      </c>
      <c r="E24" s="310">
        <v>1</v>
      </c>
      <c r="F24" s="21"/>
      <c r="G24" s="22"/>
    </row>
    <row r="25" spans="1:7">
      <c r="A25" s="319">
        <v>0</v>
      </c>
      <c r="B25" s="341"/>
      <c r="C25" s="321" t="s">
        <v>1270</v>
      </c>
      <c r="D25" s="309" t="s">
        <v>17</v>
      </c>
      <c r="E25" s="310">
        <v>7</v>
      </c>
      <c r="F25" s="21"/>
      <c r="G25" s="22"/>
    </row>
    <row r="26" spans="1:7">
      <c r="A26" s="319">
        <v>0</v>
      </c>
      <c r="B26" s="341"/>
      <c r="C26" s="321" t="s">
        <v>1271</v>
      </c>
      <c r="D26" s="309" t="s">
        <v>17</v>
      </c>
      <c r="E26" s="310">
        <v>1</v>
      </c>
      <c r="F26" s="21"/>
      <c r="G26" s="22"/>
    </row>
    <row r="27" spans="1:7">
      <c r="A27" s="319">
        <v>0</v>
      </c>
      <c r="B27" s="341"/>
      <c r="C27" s="321" t="s">
        <v>1272</v>
      </c>
      <c r="D27" s="309" t="s">
        <v>17</v>
      </c>
      <c r="E27" s="310">
        <v>1</v>
      </c>
      <c r="F27" s="21"/>
      <c r="G27" s="22"/>
    </row>
    <row r="28" spans="1:7" ht="25.5">
      <c r="A28" s="319">
        <v>0</v>
      </c>
      <c r="B28" s="341">
        <v>0</v>
      </c>
      <c r="C28" s="321" t="s">
        <v>1273</v>
      </c>
      <c r="D28" s="309" t="s">
        <v>220</v>
      </c>
      <c r="E28" s="310">
        <f>E14</f>
        <v>489.5</v>
      </c>
      <c r="F28" s="21"/>
      <c r="G28" s="22"/>
    </row>
    <row r="29" spans="1:7" ht="25.5">
      <c r="A29" s="319">
        <v>2</v>
      </c>
      <c r="B29" s="341" t="s">
        <v>1105</v>
      </c>
      <c r="C29" s="351" t="s">
        <v>1377</v>
      </c>
      <c r="D29" s="309" t="s">
        <v>220</v>
      </c>
      <c r="E29" s="310">
        <v>189.4</v>
      </c>
      <c r="F29" s="21"/>
      <c r="G29" s="22"/>
    </row>
    <row r="30" spans="1:7">
      <c r="A30" s="319">
        <v>3</v>
      </c>
      <c r="B30" s="341" t="s">
        <v>1105</v>
      </c>
      <c r="C30" s="366" t="s">
        <v>1274</v>
      </c>
      <c r="D30" s="309" t="s">
        <v>1249</v>
      </c>
      <c r="E30" s="310">
        <v>279.10000000000002</v>
      </c>
      <c r="F30" s="21"/>
      <c r="G30" s="22"/>
    </row>
    <row r="31" spans="1:7">
      <c r="A31" s="319">
        <v>0</v>
      </c>
      <c r="B31" s="341">
        <v>0</v>
      </c>
      <c r="C31" s="321" t="s">
        <v>1275</v>
      </c>
      <c r="D31" s="309" t="s">
        <v>1249</v>
      </c>
      <c r="E31" s="310">
        <f>1.05*E30</f>
        <v>293.05500000000006</v>
      </c>
      <c r="F31" s="21"/>
      <c r="G31" s="22"/>
    </row>
    <row r="32" spans="1:7" ht="25.5">
      <c r="A32" s="319">
        <v>0</v>
      </c>
      <c r="B32" s="341">
        <v>0</v>
      </c>
      <c r="C32" s="321" t="s">
        <v>1276</v>
      </c>
      <c r="D32" s="309" t="s">
        <v>1249</v>
      </c>
      <c r="E32" s="310">
        <f>E30</f>
        <v>279.10000000000002</v>
      </c>
      <c r="F32" s="21"/>
      <c r="G32" s="22"/>
    </row>
    <row r="33" spans="1:7" ht="38.25">
      <c r="A33" s="319">
        <v>4</v>
      </c>
      <c r="B33" s="341" t="s">
        <v>1105</v>
      </c>
      <c r="C33" s="320" t="s">
        <v>1277</v>
      </c>
      <c r="D33" s="309" t="s">
        <v>17</v>
      </c>
      <c r="E33" s="310">
        <v>1</v>
      </c>
      <c r="F33" s="21"/>
      <c r="G33" s="22"/>
    </row>
    <row r="34" spans="1:7">
      <c r="A34" s="319">
        <v>5</v>
      </c>
      <c r="B34" s="341" t="s">
        <v>1105</v>
      </c>
      <c r="C34" s="367" t="s">
        <v>1278</v>
      </c>
      <c r="D34" s="309" t="s">
        <v>220</v>
      </c>
      <c r="E34" s="310">
        <v>132.30000000000001</v>
      </c>
      <c r="F34" s="21"/>
      <c r="G34" s="22"/>
    </row>
    <row r="35" spans="1:7">
      <c r="A35" s="319">
        <v>0</v>
      </c>
      <c r="B35" s="341">
        <v>0</v>
      </c>
      <c r="C35" s="321" t="s">
        <v>1279</v>
      </c>
      <c r="D35" s="309" t="s">
        <v>17</v>
      </c>
      <c r="E35" s="310">
        <v>2</v>
      </c>
      <c r="F35" s="21"/>
      <c r="G35" s="22"/>
    </row>
    <row r="36" spans="1:7">
      <c r="A36" s="319">
        <v>0</v>
      </c>
      <c r="B36" s="341"/>
      <c r="C36" s="321" t="s">
        <v>1280</v>
      </c>
      <c r="D36" s="309" t="s">
        <v>17</v>
      </c>
      <c r="E36" s="310">
        <v>7</v>
      </c>
      <c r="F36" s="21"/>
      <c r="G36" s="22"/>
    </row>
    <row r="37" spans="1:7">
      <c r="A37" s="319">
        <v>0</v>
      </c>
      <c r="B37" s="341"/>
      <c r="C37" s="397" t="s">
        <v>1378</v>
      </c>
      <c r="D37" s="309" t="s">
        <v>17</v>
      </c>
      <c r="E37" s="310">
        <v>50</v>
      </c>
      <c r="F37" s="21"/>
      <c r="G37" s="22"/>
    </row>
    <row r="38" spans="1:7">
      <c r="A38" s="319">
        <v>0</v>
      </c>
      <c r="B38" s="341"/>
      <c r="C38" s="321" t="s">
        <v>1282</v>
      </c>
      <c r="D38" s="309" t="s">
        <v>17</v>
      </c>
      <c r="E38" s="310">
        <v>5</v>
      </c>
      <c r="F38" s="21"/>
      <c r="G38" s="22"/>
    </row>
    <row r="39" spans="1:7" ht="25.5">
      <c r="A39" s="319">
        <v>0</v>
      </c>
      <c r="B39" s="341">
        <v>0</v>
      </c>
      <c r="C39" s="321" t="s">
        <v>1273</v>
      </c>
      <c r="D39" s="309" t="s">
        <v>220</v>
      </c>
      <c r="E39" s="310">
        <f>E34</f>
        <v>132.30000000000001</v>
      </c>
      <c r="F39" s="21"/>
      <c r="G39" s="22"/>
    </row>
    <row r="40" spans="1:7" ht="25.5">
      <c r="A40" s="319">
        <v>5</v>
      </c>
      <c r="B40" s="341" t="s">
        <v>1105</v>
      </c>
      <c r="C40" s="409" t="s">
        <v>1379</v>
      </c>
      <c r="D40" s="309" t="s">
        <v>220</v>
      </c>
      <c r="E40" s="310">
        <v>110.2</v>
      </c>
      <c r="F40" s="21"/>
      <c r="G40" s="22"/>
    </row>
    <row r="41" spans="1:7">
      <c r="A41" s="319">
        <v>0</v>
      </c>
      <c r="B41" s="341">
        <v>0</v>
      </c>
      <c r="C41" s="397" t="s">
        <v>1380</v>
      </c>
      <c r="D41" s="309" t="s">
        <v>17</v>
      </c>
      <c r="E41" s="310">
        <v>2</v>
      </c>
      <c r="F41" s="21"/>
      <c r="G41" s="22"/>
    </row>
    <row r="42" spans="1:7">
      <c r="A42" s="319">
        <v>0</v>
      </c>
      <c r="B42" s="341"/>
      <c r="C42" s="397" t="s">
        <v>1381</v>
      </c>
      <c r="D42" s="309" t="s">
        <v>17</v>
      </c>
      <c r="E42" s="310">
        <v>1</v>
      </c>
      <c r="F42" s="21"/>
      <c r="G42" s="22"/>
    </row>
    <row r="43" spans="1:7">
      <c r="A43" s="319">
        <v>0</v>
      </c>
      <c r="B43" s="341"/>
      <c r="C43" s="321" t="s">
        <v>1281</v>
      </c>
      <c r="D43" s="309" t="s">
        <v>17</v>
      </c>
      <c r="E43" s="310">
        <v>2</v>
      </c>
      <c r="F43" s="21"/>
      <c r="G43" s="22"/>
    </row>
    <row r="44" spans="1:7">
      <c r="A44" s="319">
        <v>0</v>
      </c>
      <c r="B44" s="341"/>
      <c r="C44" s="397" t="s">
        <v>1382</v>
      </c>
      <c r="D44" s="309" t="s">
        <v>17</v>
      </c>
      <c r="E44" s="310">
        <v>2</v>
      </c>
      <c r="F44" s="21"/>
      <c r="G44" s="22"/>
    </row>
    <row r="45" spans="1:7">
      <c r="A45" s="319">
        <v>0</v>
      </c>
      <c r="B45" s="341"/>
      <c r="C45" s="321" t="s">
        <v>1283</v>
      </c>
      <c r="D45" s="309" t="s">
        <v>17</v>
      </c>
      <c r="E45" s="310">
        <v>1</v>
      </c>
      <c r="F45" s="21"/>
      <c r="G45" s="22"/>
    </row>
    <row r="46" spans="1:7">
      <c r="A46" s="319">
        <v>0</v>
      </c>
      <c r="B46" s="341"/>
      <c r="C46" s="321" t="s">
        <v>1284</v>
      </c>
      <c r="D46" s="309" t="s">
        <v>17</v>
      </c>
      <c r="E46" s="310">
        <v>6</v>
      </c>
      <c r="F46" s="21"/>
      <c r="G46" s="22"/>
    </row>
    <row r="47" spans="1:7">
      <c r="A47" s="319">
        <v>0</v>
      </c>
      <c r="B47" s="341"/>
      <c r="C47" s="397" t="s">
        <v>1383</v>
      </c>
      <c r="D47" s="309" t="s">
        <v>17</v>
      </c>
      <c r="E47" s="310">
        <v>2</v>
      </c>
      <c r="F47" s="21"/>
      <c r="G47" s="22"/>
    </row>
    <row r="48" spans="1:7">
      <c r="A48" s="319">
        <v>0</v>
      </c>
      <c r="B48" s="341"/>
      <c r="C48" s="321" t="s">
        <v>1285</v>
      </c>
      <c r="D48" s="309" t="s">
        <v>17</v>
      </c>
      <c r="E48" s="310">
        <v>1</v>
      </c>
      <c r="F48" s="21"/>
      <c r="G48" s="22"/>
    </row>
    <row r="49" spans="1:7">
      <c r="A49" s="319">
        <v>0</v>
      </c>
      <c r="B49" s="341"/>
      <c r="C49" s="321" t="s">
        <v>1286</v>
      </c>
      <c r="D49" s="309" t="s">
        <v>17</v>
      </c>
      <c r="E49" s="310">
        <v>2</v>
      </c>
      <c r="F49" s="21"/>
      <c r="G49" s="22"/>
    </row>
    <row r="50" spans="1:7">
      <c r="A50" s="319">
        <v>0</v>
      </c>
      <c r="B50" s="341"/>
      <c r="C50" s="397" t="s">
        <v>1384</v>
      </c>
      <c r="D50" s="309" t="s">
        <v>17</v>
      </c>
      <c r="E50" s="310">
        <v>1</v>
      </c>
      <c r="F50" s="21"/>
      <c r="G50" s="22"/>
    </row>
    <row r="51" spans="1:7">
      <c r="A51" s="319">
        <v>0</v>
      </c>
      <c r="B51" s="341"/>
      <c r="C51" s="321" t="s">
        <v>1287</v>
      </c>
      <c r="D51" s="309" t="s">
        <v>17</v>
      </c>
      <c r="E51" s="310">
        <v>2</v>
      </c>
      <c r="F51" s="21"/>
      <c r="G51" s="22"/>
    </row>
    <row r="52" spans="1:7" ht="25.5">
      <c r="A52" s="319">
        <v>0</v>
      </c>
      <c r="B52" s="341">
        <v>0</v>
      </c>
      <c r="C52" s="321" t="s">
        <v>1273</v>
      </c>
      <c r="D52" s="309" t="s">
        <v>220</v>
      </c>
      <c r="E52" s="310">
        <f>E40</f>
        <v>110.2</v>
      </c>
      <c r="F52" s="21"/>
      <c r="G52" s="22"/>
    </row>
    <row r="53" spans="1:7" ht="25.5">
      <c r="A53" s="319">
        <v>6</v>
      </c>
      <c r="B53" s="341" t="s">
        <v>1105</v>
      </c>
      <c r="C53" s="367" t="s">
        <v>1288</v>
      </c>
      <c r="D53" s="309" t="s">
        <v>220</v>
      </c>
      <c r="E53" s="310">
        <v>23</v>
      </c>
      <c r="F53" s="21"/>
      <c r="G53" s="22"/>
    </row>
    <row r="54" spans="1:7">
      <c r="A54" s="319">
        <v>0</v>
      </c>
      <c r="B54" s="341">
        <v>0</v>
      </c>
      <c r="C54" s="397" t="s">
        <v>1385</v>
      </c>
      <c r="D54" s="309" t="s">
        <v>17</v>
      </c>
      <c r="E54" s="310">
        <v>1</v>
      </c>
      <c r="F54" s="21"/>
      <c r="G54" s="22"/>
    </row>
    <row r="55" spans="1:7">
      <c r="A55" s="319">
        <v>0</v>
      </c>
      <c r="B55" s="341"/>
      <c r="C55" s="397" t="s">
        <v>1386</v>
      </c>
      <c r="D55" s="309" t="s">
        <v>17</v>
      </c>
      <c r="E55" s="310">
        <v>2</v>
      </c>
      <c r="F55" s="21"/>
      <c r="G55" s="22"/>
    </row>
    <row r="56" spans="1:7">
      <c r="A56" s="319">
        <v>0</v>
      </c>
      <c r="B56" s="341"/>
      <c r="C56" s="321" t="s">
        <v>1289</v>
      </c>
      <c r="D56" s="309" t="s">
        <v>17</v>
      </c>
      <c r="E56" s="310">
        <v>2</v>
      </c>
      <c r="F56" s="21"/>
      <c r="G56" s="22"/>
    </row>
    <row r="57" spans="1:7">
      <c r="A57" s="319">
        <v>0</v>
      </c>
      <c r="B57" s="341"/>
      <c r="C57" s="321" t="s">
        <v>1290</v>
      </c>
      <c r="D57" s="309" t="s">
        <v>17</v>
      </c>
      <c r="E57" s="310">
        <v>1</v>
      </c>
      <c r="F57" s="21"/>
      <c r="G57" s="22"/>
    </row>
    <row r="58" spans="1:7">
      <c r="A58" s="319">
        <v>0</v>
      </c>
      <c r="B58" s="341">
        <v>0</v>
      </c>
      <c r="C58" s="321" t="s">
        <v>1291</v>
      </c>
      <c r="D58" s="309" t="s">
        <v>220</v>
      </c>
      <c r="E58" s="310">
        <f>E53</f>
        <v>23</v>
      </c>
      <c r="F58" s="21"/>
      <c r="G58" s="22"/>
    </row>
    <row r="59" spans="1:7" ht="25.5">
      <c r="A59" s="319">
        <v>7</v>
      </c>
      <c r="B59" s="341" t="s">
        <v>1105</v>
      </c>
      <c r="C59" s="367" t="s">
        <v>1292</v>
      </c>
      <c r="D59" s="309" t="s">
        <v>220</v>
      </c>
      <c r="E59" s="310">
        <v>33.9</v>
      </c>
      <c r="F59" s="21"/>
      <c r="G59" s="22"/>
    </row>
    <row r="60" spans="1:7">
      <c r="A60" s="319">
        <v>0</v>
      </c>
      <c r="B60" s="341">
        <v>0</v>
      </c>
      <c r="C60" s="321" t="s">
        <v>1293</v>
      </c>
      <c r="D60" s="309" t="s">
        <v>17</v>
      </c>
      <c r="E60" s="310">
        <v>1</v>
      </c>
      <c r="F60" s="21"/>
      <c r="G60" s="22"/>
    </row>
    <row r="61" spans="1:7" s="17" customFormat="1">
      <c r="A61" s="319">
        <v>0</v>
      </c>
      <c r="B61" s="341">
        <v>0</v>
      </c>
      <c r="C61" s="321" t="s">
        <v>1291</v>
      </c>
      <c r="D61" s="309" t="s">
        <v>220</v>
      </c>
      <c r="E61" s="310">
        <f>E59</f>
        <v>33.9</v>
      </c>
      <c r="F61" s="12"/>
      <c r="G61" s="32"/>
    </row>
    <row r="62" spans="1:7" ht="38.25">
      <c r="A62" s="319">
        <v>8</v>
      </c>
      <c r="B62" s="341" t="s">
        <v>1105</v>
      </c>
      <c r="C62" s="367" t="s">
        <v>1294</v>
      </c>
      <c r="D62" s="309" t="s">
        <v>176</v>
      </c>
      <c r="E62" s="310">
        <v>2</v>
      </c>
      <c r="F62" s="12"/>
      <c r="G62" s="32"/>
    </row>
    <row r="63" spans="1:7" ht="25.5">
      <c r="A63" s="319">
        <v>9</v>
      </c>
      <c r="B63" s="70" t="s">
        <v>1295</v>
      </c>
      <c r="C63" s="368" t="s">
        <v>1296</v>
      </c>
      <c r="D63" s="369" t="s">
        <v>30</v>
      </c>
      <c r="E63" s="310">
        <v>1132</v>
      </c>
      <c r="F63" s="12"/>
      <c r="G63" s="32"/>
    </row>
    <row r="64" spans="1:7" s="25" customFormat="1" ht="12.75" customHeight="1">
      <c r="A64" s="319">
        <v>10</v>
      </c>
      <c r="B64" s="70" t="s">
        <v>1295</v>
      </c>
      <c r="C64" s="368" t="s">
        <v>1297</v>
      </c>
      <c r="D64" s="369" t="s">
        <v>30</v>
      </c>
      <c r="E64" s="310">
        <v>1132</v>
      </c>
      <c r="F64" s="12"/>
      <c r="G64" s="32"/>
    </row>
    <row r="65" spans="1:7" s="17" customFormat="1">
      <c r="A65" s="28"/>
      <c r="B65" s="29"/>
      <c r="C65" s="30"/>
      <c r="D65" s="31"/>
      <c r="E65" s="12"/>
      <c r="F65" s="12"/>
      <c r="G65" s="32"/>
    </row>
    <row r="66" spans="1:7" ht="15">
      <c r="A66" s="13"/>
      <c r="B66" s="13"/>
      <c r="C66" s="18"/>
      <c r="D66" s="19"/>
      <c r="E66" s="18"/>
      <c r="F66" s="18" t="s">
        <v>6</v>
      </c>
      <c r="G66" s="20"/>
    </row>
    <row r="67" spans="1:7" s="25" customFormat="1" ht="45" customHeight="1">
      <c r="A67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7" s="430"/>
      <c r="C67" s="430"/>
      <c r="D67" s="430"/>
      <c r="E67" s="430"/>
      <c r="F67" s="430"/>
      <c r="G67" s="430"/>
    </row>
    <row r="68" spans="1:7" s="25" customFormat="1" ht="12.75" customHeight="1">
      <c r="A68" s="430">
        <f>'1,1'!$A$36</f>
        <v>0</v>
      </c>
      <c r="B68" s="430"/>
      <c r="C68" s="430"/>
      <c r="D68" s="430"/>
      <c r="E68" s="430"/>
      <c r="F68" s="430"/>
      <c r="G68" s="430"/>
    </row>
    <row r="69" spans="1:7" s="25" customFormat="1" ht="12.75" customHeight="1">
      <c r="B69" s="27"/>
    </row>
    <row r="70" spans="1:7">
      <c r="B70" s="5" t="str">
        <f>'1,1'!B38</f>
        <v>Sastādīja:</v>
      </c>
    </row>
    <row r="71" spans="1:7" ht="14.25" customHeight="1">
      <c r="C71" s="33" t="str">
        <f>'1,1'!C39</f>
        <v>Arnis Gailītis</v>
      </c>
    </row>
    <row r="72" spans="1:7">
      <c r="C72" s="34" t="str">
        <f>'1,1'!C40</f>
        <v>Sertifikāta Nr.20-5643</v>
      </c>
      <c r="D72" s="35"/>
    </row>
    <row r="75" spans="1:7">
      <c r="B75" s="41" t="str">
        <f>'1,1'!B43</f>
        <v>Pārbaudīja:</v>
      </c>
      <c r="C75" s="3"/>
    </row>
    <row r="76" spans="1:7">
      <c r="B76" s="2"/>
      <c r="C76" s="33" t="str">
        <f>'1,1'!C44</f>
        <v>Andris Kokins</v>
      </c>
    </row>
    <row r="77" spans="1:7">
      <c r="B77" s="1"/>
      <c r="C77" s="34" t="str">
        <f>'1,1'!C45</f>
        <v>Sertifikāta Nr.10-0024</v>
      </c>
    </row>
  </sheetData>
  <mergeCells count="15">
    <mergeCell ref="A68:G68"/>
    <mergeCell ref="A67:G67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73"/>
  <sheetViews>
    <sheetView showZeros="0" view="pageBreakPreview" topLeftCell="A38" zoomScale="80" zoomScaleNormal="100" zoomScaleSheetLayoutView="80" workbookViewId="0">
      <selection activeCell="A59" sqref="A59:XFD176"/>
    </sheetView>
  </sheetViews>
  <sheetFormatPr defaultColWidth="9.140625" defaultRowHeight="14.25"/>
  <cols>
    <col min="1" max="1" width="12.140625" style="5" customWidth="1"/>
    <col min="2" max="2" width="16.28515625" style="5" customWidth="1"/>
    <col min="3" max="3" width="40.28515625" style="5" customWidth="1"/>
    <col min="4" max="4" width="8.140625" style="5" customWidth="1"/>
    <col min="5" max="5" width="10" style="5" customWidth="1"/>
    <col min="6" max="6" width="9.140625" style="5"/>
    <col min="7" max="7" width="20.7109375" style="5" customWidth="1"/>
    <col min="8" max="8" width="9.140625" style="5"/>
    <col min="9" max="9" width="0" style="5" hidden="1" customWidth="1"/>
    <col min="10" max="16384" width="9.140625" style="5"/>
  </cols>
  <sheetData>
    <row r="1" spans="1:7" s="9" customFormat="1" ht="15">
      <c r="A1" s="432" t="s">
        <v>15</v>
      </c>
      <c r="B1" s="432"/>
      <c r="C1" s="432"/>
      <c r="D1" s="36" t="str">
        <f ca="1">MID(CELL("filename",A1), FIND("]", CELL("filename",A1))+ 1, 255)</f>
        <v>1,9</v>
      </c>
      <c r="E1" s="36"/>
      <c r="F1" s="36"/>
      <c r="G1" s="36"/>
    </row>
    <row r="2" spans="1:7" s="9" customFormat="1" ht="15">
      <c r="A2" s="433" t="str">
        <f>C13</f>
        <v>Iekšējie apdares darbi</v>
      </c>
      <c r="B2" s="433"/>
      <c r="C2" s="433"/>
      <c r="D2" s="433"/>
      <c r="E2" s="433"/>
      <c r="F2" s="433"/>
      <c r="G2" s="433"/>
    </row>
    <row r="3" spans="1:7" ht="47.25" customHeight="1">
      <c r="A3" s="6"/>
      <c r="B3" s="6" t="s">
        <v>2</v>
      </c>
      <c r="C3" s="441" t="str">
        <f>'1,1'!C3:G3</f>
        <v>Skolas ēka un Siguldas mācību korpuss</v>
      </c>
      <c r="D3" s="441"/>
      <c r="E3" s="441"/>
      <c r="F3" s="441"/>
      <c r="G3" s="441"/>
    </row>
    <row r="4" spans="1:7" ht="40.700000000000003" customHeight="1">
      <c r="A4" s="6"/>
      <c r="B4" s="6" t="s">
        <v>3</v>
      </c>
      <c r="C4" s="441" t="str">
        <f>'1,1'!C4:G4</f>
        <v>Skolas ēkas pārbūve un Siguldas mācību korpusa būvniecība (2. kārta- skolas ēkas pārbūve)</v>
      </c>
      <c r="D4" s="441"/>
      <c r="E4" s="441"/>
      <c r="F4" s="441"/>
      <c r="G4" s="441"/>
    </row>
    <row r="5" spans="1:7" ht="15">
      <c r="A5" s="6"/>
      <c r="B5" s="6" t="s">
        <v>4</v>
      </c>
      <c r="C5" s="441" t="str">
        <f>'1,1'!C5</f>
        <v>Ata Kronvalda iela 7, Sigulda</v>
      </c>
      <c r="D5" s="441"/>
      <c r="E5" s="441"/>
      <c r="F5" s="441"/>
      <c r="G5" s="441"/>
    </row>
    <row r="6" spans="1:7">
      <c r="A6" s="6"/>
      <c r="B6" s="6" t="s">
        <v>16</v>
      </c>
      <c r="C6" s="7" t="str">
        <f>'1,1'!C6</f>
        <v>500/S/2017</v>
      </c>
      <c r="D6" s="7"/>
      <c r="E6" s="14"/>
      <c r="F6" s="37"/>
      <c r="G6" s="37"/>
    </row>
    <row r="7" spans="1:7" ht="33.75" customHeight="1">
      <c r="A7" s="431" t="str">
        <f>'1,1'!A7:G7</f>
        <v>Tāme sastādīta 2017.gada tirgus cenās, pamatojoties uz SIA „K Idea” tehniskā projekta rasējumiem un darbu apjomiem</v>
      </c>
      <c r="B7" s="431"/>
      <c r="C7" s="431"/>
      <c r="D7" s="431"/>
      <c r="E7" s="431"/>
      <c r="F7" s="431"/>
      <c r="G7" s="431"/>
    </row>
    <row r="8" spans="1:7">
      <c r="A8" s="8"/>
      <c r="B8" s="8"/>
      <c r="D8" s="11"/>
      <c r="E8" s="14"/>
      <c r="F8" s="14"/>
      <c r="G8" s="10"/>
    </row>
    <row r="9" spans="1:7" ht="15" customHeight="1">
      <c r="A9" s="16"/>
      <c r="B9" s="16"/>
      <c r="C9" s="4" t="str">
        <f>'1,1'!C9</f>
        <v>Tāme sastādīta:  2017.gada 2. maijs</v>
      </c>
      <c r="F9" s="15"/>
      <c r="G9" s="15"/>
    </row>
    <row r="10" spans="1:7" ht="15">
      <c r="A10" s="16"/>
      <c r="B10" s="16"/>
    </row>
    <row r="11" spans="1:7" ht="14.25" customHeight="1">
      <c r="A11" s="436" t="s">
        <v>5</v>
      </c>
      <c r="B11" s="437" t="s">
        <v>7</v>
      </c>
      <c r="C11" s="439" t="s">
        <v>8</v>
      </c>
      <c r="D11" s="440" t="s">
        <v>9</v>
      </c>
      <c r="E11" s="436" t="s">
        <v>10</v>
      </c>
      <c r="F11" s="434" t="s">
        <v>18</v>
      </c>
      <c r="G11" s="434" t="s">
        <v>19</v>
      </c>
    </row>
    <row r="12" spans="1:7" ht="59.25" customHeight="1">
      <c r="A12" s="436"/>
      <c r="B12" s="438"/>
      <c r="C12" s="439"/>
      <c r="D12" s="440"/>
      <c r="E12" s="436"/>
      <c r="F12" s="435"/>
      <c r="G12" s="435"/>
    </row>
    <row r="13" spans="1:7" ht="15.75">
      <c r="A13" s="303"/>
      <c r="B13" s="312">
        <v>0</v>
      </c>
      <c r="C13" s="92" t="s">
        <v>1354</v>
      </c>
      <c r="D13" s="304"/>
      <c r="E13" s="305"/>
      <c r="F13" s="23"/>
      <c r="G13" s="24"/>
    </row>
    <row r="14" spans="1:7">
      <c r="A14" s="319">
        <v>0</v>
      </c>
      <c r="B14" s="322"/>
      <c r="C14" s="370" t="s">
        <v>1298</v>
      </c>
      <c r="D14" s="309"/>
      <c r="E14" s="310"/>
      <c r="F14" s="21"/>
      <c r="G14" s="22"/>
    </row>
    <row r="15" spans="1:7" ht="25.5">
      <c r="A15" s="319">
        <v>1</v>
      </c>
      <c r="B15" s="371" t="s">
        <v>1105</v>
      </c>
      <c r="C15" s="343" t="s">
        <v>1299</v>
      </c>
      <c r="D15" s="372" t="s">
        <v>220</v>
      </c>
      <c r="E15" s="310">
        <v>91.6</v>
      </c>
      <c r="F15" s="21"/>
      <c r="G15" s="22"/>
    </row>
    <row r="16" spans="1:7" ht="38.25">
      <c r="A16" s="319">
        <v>2</v>
      </c>
      <c r="B16" s="371" t="s">
        <v>1105</v>
      </c>
      <c r="C16" s="343" t="s">
        <v>1300</v>
      </c>
      <c r="D16" s="372" t="s">
        <v>220</v>
      </c>
      <c r="E16" s="310">
        <v>513.48</v>
      </c>
      <c r="F16" s="21"/>
      <c r="G16" s="22"/>
    </row>
    <row r="17" spans="1:7" ht="25.5">
      <c r="A17" s="319">
        <v>3</v>
      </c>
      <c r="B17" s="322" t="s">
        <v>1128</v>
      </c>
      <c r="C17" s="343" t="s">
        <v>1301</v>
      </c>
      <c r="D17" s="309" t="s">
        <v>220</v>
      </c>
      <c r="E17" s="310">
        <v>35.75</v>
      </c>
      <c r="F17" s="21"/>
      <c r="G17" s="22"/>
    </row>
    <row r="18" spans="1:7">
      <c r="A18" s="319">
        <v>4</v>
      </c>
      <c r="B18" s="322" t="s">
        <v>1128</v>
      </c>
      <c r="C18" s="343" t="s">
        <v>1134</v>
      </c>
      <c r="D18" s="309" t="s">
        <v>220</v>
      </c>
      <c r="E18" s="310">
        <v>1346.5</v>
      </c>
      <c r="F18" s="21"/>
      <c r="G18" s="22"/>
    </row>
    <row r="19" spans="1:7">
      <c r="A19" s="319">
        <v>0</v>
      </c>
      <c r="B19" s="322">
        <v>0</v>
      </c>
      <c r="C19" s="344" t="s">
        <v>1184</v>
      </c>
      <c r="D19" s="309" t="s">
        <v>220</v>
      </c>
      <c r="E19" s="310">
        <f>1.05*E18</f>
        <v>1413.825</v>
      </c>
      <c r="F19" s="21"/>
      <c r="G19" s="22"/>
    </row>
    <row r="20" spans="1:7">
      <c r="A20" s="319">
        <v>0</v>
      </c>
      <c r="B20" s="322">
        <v>0</v>
      </c>
      <c r="C20" s="344" t="s">
        <v>1113</v>
      </c>
      <c r="D20" s="309" t="s">
        <v>1114</v>
      </c>
      <c r="E20" s="310">
        <f>0.3*E18</f>
        <v>403.95</v>
      </c>
      <c r="F20" s="21"/>
      <c r="G20" s="22"/>
    </row>
    <row r="21" spans="1:7" ht="25.5">
      <c r="A21" s="319">
        <v>5</v>
      </c>
      <c r="B21" s="322" t="s">
        <v>1128</v>
      </c>
      <c r="C21" s="320" t="s">
        <v>1302</v>
      </c>
      <c r="D21" s="309" t="s">
        <v>220</v>
      </c>
      <c r="E21" s="310">
        <f>E17</f>
        <v>35.75</v>
      </c>
      <c r="F21" s="21"/>
      <c r="G21" s="22"/>
    </row>
    <row r="22" spans="1:7">
      <c r="A22" s="319">
        <v>0</v>
      </c>
      <c r="B22" s="322">
        <v>0</v>
      </c>
      <c r="C22" s="344" t="s">
        <v>1303</v>
      </c>
      <c r="D22" s="309" t="s">
        <v>1249</v>
      </c>
      <c r="E22" s="310">
        <f>0.75*E21</f>
        <v>26.8125</v>
      </c>
      <c r="F22" s="21"/>
      <c r="G22" s="22"/>
    </row>
    <row r="23" spans="1:7">
      <c r="A23" s="319">
        <v>0</v>
      </c>
      <c r="B23" s="322">
        <v>0</v>
      </c>
      <c r="C23" s="344" t="s">
        <v>1304</v>
      </c>
      <c r="D23" s="309" t="s">
        <v>1131</v>
      </c>
      <c r="E23" s="310">
        <f>0.3*E21</f>
        <v>10.725</v>
      </c>
      <c r="F23" s="21"/>
      <c r="G23" s="22"/>
    </row>
    <row r="24" spans="1:7">
      <c r="A24" s="319">
        <v>0</v>
      </c>
      <c r="B24" s="322">
        <v>0</v>
      </c>
      <c r="C24" s="344" t="s">
        <v>1305</v>
      </c>
      <c r="D24" s="309" t="s">
        <v>1131</v>
      </c>
      <c r="E24" s="310">
        <f>2.4*E21</f>
        <v>85.8</v>
      </c>
      <c r="F24" s="21"/>
      <c r="G24" s="22"/>
    </row>
    <row r="25" spans="1:7">
      <c r="A25" s="319">
        <v>0</v>
      </c>
      <c r="B25" s="322">
        <v>0</v>
      </c>
      <c r="C25" s="344" t="s">
        <v>1306</v>
      </c>
      <c r="D25" s="309" t="s">
        <v>220</v>
      </c>
      <c r="E25" s="310">
        <f>0.02*E21</f>
        <v>0.71499999999999997</v>
      </c>
      <c r="F25" s="21"/>
      <c r="G25" s="22"/>
    </row>
    <row r="26" spans="1:7">
      <c r="A26" s="319">
        <v>6</v>
      </c>
      <c r="B26" s="373" t="str">
        <f>IF(A26&gt;0,"L.c.",0)</f>
        <v>L.c.</v>
      </c>
      <c r="C26" s="320" t="s">
        <v>1307</v>
      </c>
      <c r="D26" s="309" t="s">
        <v>220</v>
      </c>
      <c r="E26" s="310">
        <f>E21</f>
        <v>35.75</v>
      </c>
      <c r="F26" s="21"/>
      <c r="G26" s="22"/>
    </row>
    <row r="27" spans="1:7">
      <c r="A27" s="319">
        <v>0</v>
      </c>
      <c r="B27" s="373">
        <f>IF(A27&gt;0,"L.c.",0)</f>
        <v>0</v>
      </c>
      <c r="C27" s="349" t="s">
        <v>1308</v>
      </c>
      <c r="D27" s="309" t="s">
        <v>167</v>
      </c>
      <c r="E27" s="310">
        <f>0.15*E26</f>
        <v>5.3624999999999998</v>
      </c>
      <c r="F27" s="21"/>
      <c r="G27" s="22"/>
    </row>
    <row r="28" spans="1:7">
      <c r="A28" s="319">
        <v>7</v>
      </c>
      <c r="B28" s="373" t="str">
        <f>IF(A28&gt;0,"L.c.",0)</f>
        <v>L.c.</v>
      </c>
      <c r="C28" s="320" t="s">
        <v>1309</v>
      </c>
      <c r="D28" s="309" t="s">
        <v>220</v>
      </c>
      <c r="E28" s="310">
        <f>E26</f>
        <v>35.75</v>
      </c>
      <c r="F28" s="21"/>
      <c r="G28" s="22"/>
    </row>
    <row r="29" spans="1:7">
      <c r="A29" s="319">
        <v>0</v>
      </c>
      <c r="B29" s="373">
        <f>IF(A29&gt;0,"L.c.",0)</f>
        <v>0</v>
      </c>
      <c r="C29" s="349" t="s">
        <v>1310</v>
      </c>
      <c r="D29" s="309" t="s">
        <v>167</v>
      </c>
      <c r="E29" s="310">
        <f>0.33*E28</f>
        <v>11.797500000000001</v>
      </c>
      <c r="F29" s="21"/>
      <c r="G29" s="22"/>
    </row>
    <row r="30" spans="1:7" ht="38.25">
      <c r="A30" s="319">
        <v>8</v>
      </c>
      <c r="B30" s="371" t="s">
        <v>1105</v>
      </c>
      <c r="C30" s="343" t="s">
        <v>1311</v>
      </c>
      <c r="D30" s="372" t="s">
        <v>220</v>
      </c>
      <c r="E30" s="310">
        <v>294.8</v>
      </c>
      <c r="F30" s="21"/>
      <c r="G30" s="22"/>
    </row>
    <row r="31" spans="1:7" ht="38.25">
      <c r="A31" s="319">
        <v>9</v>
      </c>
      <c r="B31" s="371" t="s">
        <v>1105</v>
      </c>
      <c r="C31" s="343" t="s">
        <v>1312</v>
      </c>
      <c r="D31" s="372" t="s">
        <v>220</v>
      </c>
      <c r="E31" s="310">
        <v>492.8</v>
      </c>
      <c r="F31" s="21"/>
      <c r="G31" s="22"/>
    </row>
    <row r="32" spans="1:7" ht="51">
      <c r="A32" s="319">
        <v>10</v>
      </c>
      <c r="B32" s="371" t="s">
        <v>1105</v>
      </c>
      <c r="C32" s="343" t="s">
        <v>1313</v>
      </c>
      <c r="D32" s="372" t="s">
        <v>220</v>
      </c>
      <c r="E32" s="310">
        <v>1056.9000000000001</v>
      </c>
      <c r="F32" s="21"/>
      <c r="G32" s="22"/>
    </row>
    <row r="33" spans="1:7" ht="38.25">
      <c r="A33" s="319">
        <v>11</v>
      </c>
      <c r="B33" s="371" t="s">
        <v>1105</v>
      </c>
      <c r="C33" s="343" t="s">
        <v>1314</v>
      </c>
      <c r="D33" s="372" t="s">
        <v>220</v>
      </c>
      <c r="E33" s="310">
        <v>7.1</v>
      </c>
      <c r="F33" s="21"/>
      <c r="G33" s="22"/>
    </row>
    <row r="34" spans="1:7" ht="63.75">
      <c r="A34" s="319">
        <v>12</v>
      </c>
      <c r="B34" s="371" t="s">
        <v>1105</v>
      </c>
      <c r="C34" s="343" t="s">
        <v>1315</v>
      </c>
      <c r="D34" s="372" t="s">
        <v>220</v>
      </c>
      <c r="E34" s="310">
        <v>492.8</v>
      </c>
      <c r="F34" s="21"/>
      <c r="G34" s="22"/>
    </row>
    <row r="35" spans="1:7" ht="38.25">
      <c r="A35" s="319">
        <v>13</v>
      </c>
      <c r="B35" s="371" t="s">
        <v>1105</v>
      </c>
      <c r="C35" s="343" t="s">
        <v>1316</v>
      </c>
      <c r="D35" s="372" t="s">
        <v>220</v>
      </c>
      <c r="E35" s="310">
        <v>184.24</v>
      </c>
      <c r="F35" s="21"/>
      <c r="G35" s="22"/>
    </row>
    <row r="36" spans="1:7">
      <c r="A36" s="319">
        <v>0</v>
      </c>
      <c r="B36" s="322"/>
      <c r="C36" s="370" t="s">
        <v>1317</v>
      </c>
      <c r="D36" s="309"/>
      <c r="E36" s="310"/>
      <c r="F36" s="21"/>
      <c r="G36" s="22"/>
    </row>
    <row r="37" spans="1:7" ht="25.5">
      <c r="A37" s="319">
        <v>14</v>
      </c>
      <c r="B37" s="322" t="s">
        <v>1128</v>
      </c>
      <c r="C37" s="320" t="s">
        <v>1318</v>
      </c>
      <c r="D37" s="309" t="s">
        <v>220</v>
      </c>
      <c r="E37" s="310">
        <f>E40</f>
        <v>6077.4279999999999</v>
      </c>
      <c r="F37" s="21"/>
      <c r="G37" s="22"/>
    </row>
    <row r="38" spans="1:7">
      <c r="A38" s="319">
        <v>0</v>
      </c>
      <c r="B38" s="322">
        <v>0</v>
      </c>
      <c r="C38" s="321" t="s">
        <v>1130</v>
      </c>
      <c r="D38" s="309" t="s">
        <v>1131</v>
      </c>
      <c r="E38" s="310">
        <f>25*E37*1.1</f>
        <v>167129.27000000002</v>
      </c>
      <c r="F38" s="21"/>
      <c r="G38" s="22"/>
    </row>
    <row r="39" spans="1:7" ht="25.5">
      <c r="A39" s="319">
        <v>0</v>
      </c>
      <c r="B39" s="323">
        <v>0</v>
      </c>
      <c r="C39" s="321" t="s">
        <v>1132</v>
      </c>
      <c r="D39" s="324" t="s">
        <v>1131</v>
      </c>
      <c r="E39" s="310">
        <f>0.1*E37</f>
        <v>607.74279999999999</v>
      </c>
      <c r="F39" s="21"/>
      <c r="G39" s="22"/>
    </row>
    <row r="40" spans="1:7" ht="25.5">
      <c r="A40" s="319">
        <v>15</v>
      </c>
      <c r="B40" s="373" t="str">
        <f>IF(A40&gt;0,"L.c.",0)</f>
        <v>L.c.</v>
      </c>
      <c r="C40" s="374" t="s">
        <v>1319</v>
      </c>
      <c r="D40" s="309" t="s">
        <v>220</v>
      </c>
      <c r="E40" s="310">
        <f>(E49-E44)*1.15</f>
        <v>6077.4279999999999</v>
      </c>
      <c r="F40" s="21"/>
      <c r="G40" s="22"/>
    </row>
    <row r="41" spans="1:7">
      <c r="A41" s="319">
        <v>0</v>
      </c>
      <c r="B41" s="373">
        <f>IF(A41&gt;0,"L.c.",0)</f>
        <v>0</v>
      </c>
      <c r="C41" s="344" t="s">
        <v>1320</v>
      </c>
      <c r="D41" s="309" t="s">
        <v>167</v>
      </c>
      <c r="E41" s="310">
        <f>0.1*E40</f>
        <v>607.74279999999999</v>
      </c>
      <c r="F41" s="21"/>
      <c r="G41" s="22"/>
    </row>
    <row r="42" spans="1:7">
      <c r="A42" s="319">
        <v>0</v>
      </c>
      <c r="B42" s="373">
        <f>IF(A42&gt;0,"L.c.",0)</f>
        <v>0</v>
      </c>
      <c r="C42" s="344" t="s">
        <v>1305</v>
      </c>
      <c r="D42" s="309" t="s">
        <v>1131</v>
      </c>
      <c r="E42" s="310">
        <f>2.4*E40</f>
        <v>14585.8272</v>
      </c>
      <c r="F42" s="21"/>
      <c r="G42" s="22"/>
    </row>
    <row r="43" spans="1:7">
      <c r="A43" s="319">
        <v>0</v>
      </c>
      <c r="B43" s="373">
        <f>IF(A43&gt;0,"L.c.",0)</f>
        <v>0</v>
      </c>
      <c r="C43" s="344" t="s">
        <v>1306</v>
      </c>
      <c r="D43" s="309" t="s">
        <v>220</v>
      </c>
      <c r="E43" s="310">
        <f>0.02*E40</f>
        <v>121.54855999999999</v>
      </c>
      <c r="F43" s="21"/>
      <c r="G43" s="22"/>
    </row>
    <row r="44" spans="1:7" ht="25.5">
      <c r="A44" s="319">
        <v>16</v>
      </c>
      <c r="B44" s="373" t="str">
        <f t="shared" ref="B44:B52" si="0">IF(A44&gt;0,"L.c.",0)</f>
        <v>L.c.</v>
      </c>
      <c r="C44" s="320" t="s">
        <v>1302</v>
      </c>
      <c r="D44" s="309" t="s">
        <v>220</v>
      </c>
      <c r="E44" s="310">
        <v>1200</v>
      </c>
      <c r="F44" s="21"/>
      <c r="G44" s="22"/>
    </row>
    <row r="45" spans="1:7">
      <c r="A45" s="319">
        <v>0</v>
      </c>
      <c r="B45" s="373">
        <f t="shared" si="0"/>
        <v>0</v>
      </c>
      <c r="C45" s="344" t="s">
        <v>1303</v>
      </c>
      <c r="D45" s="309" t="s">
        <v>1249</v>
      </c>
      <c r="E45" s="310">
        <f>0.75*E44</f>
        <v>900</v>
      </c>
      <c r="F45" s="21"/>
      <c r="G45" s="22"/>
    </row>
    <row r="46" spans="1:7">
      <c r="A46" s="319">
        <v>0</v>
      </c>
      <c r="B46" s="373">
        <f t="shared" si="0"/>
        <v>0</v>
      </c>
      <c r="C46" s="344" t="s">
        <v>1304</v>
      </c>
      <c r="D46" s="309" t="s">
        <v>1131</v>
      </c>
      <c r="E46" s="310">
        <f>0.3*E44</f>
        <v>360</v>
      </c>
      <c r="F46" s="21"/>
      <c r="G46" s="22"/>
    </row>
    <row r="47" spans="1:7">
      <c r="A47" s="319">
        <v>0</v>
      </c>
      <c r="B47" s="373">
        <f t="shared" si="0"/>
        <v>0</v>
      </c>
      <c r="C47" s="344" t="s">
        <v>1305</v>
      </c>
      <c r="D47" s="309" t="s">
        <v>1131</v>
      </c>
      <c r="E47" s="310">
        <f>2.4*E44</f>
        <v>2880</v>
      </c>
      <c r="F47" s="21"/>
      <c r="G47" s="22"/>
    </row>
    <row r="48" spans="1:7">
      <c r="A48" s="319">
        <v>0</v>
      </c>
      <c r="B48" s="373">
        <f t="shared" si="0"/>
        <v>0</v>
      </c>
      <c r="C48" s="344" t="s">
        <v>1306</v>
      </c>
      <c r="D48" s="309" t="s">
        <v>220</v>
      </c>
      <c r="E48" s="310">
        <f>0.02*E44</f>
        <v>24</v>
      </c>
      <c r="F48" s="21"/>
      <c r="G48" s="22"/>
    </row>
    <row r="49" spans="1:7">
      <c r="A49" s="319">
        <v>17</v>
      </c>
      <c r="B49" s="373" t="str">
        <f t="shared" si="0"/>
        <v>L.c.</v>
      </c>
      <c r="C49" s="343" t="s">
        <v>1321</v>
      </c>
      <c r="D49" s="309" t="s">
        <v>220</v>
      </c>
      <c r="E49" s="310">
        <f>E51</f>
        <v>6484.72</v>
      </c>
      <c r="F49" s="21"/>
      <c r="G49" s="22"/>
    </row>
    <row r="50" spans="1:7">
      <c r="A50" s="319">
        <v>0</v>
      </c>
      <c r="B50" s="373">
        <f t="shared" si="0"/>
        <v>0</v>
      </c>
      <c r="C50" s="349" t="s">
        <v>1308</v>
      </c>
      <c r="D50" s="309" t="s">
        <v>167</v>
      </c>
      <c r="E50" s="310">
        <f>0.15*E49</f>
        <v>972.70799999999997</v>
      </c>
      <c r="F50" s="21"/>
      <c r="G50" s="22"/>
    </row>
    <row r="51" spans="1:7">
      <c r="A51" s="319">
        <v>18</v>
      </c>
      <c r="B51" s="373" t="str">
        <f t="shared" si="0"/>
        <v>L.c.</v>
      </c>
      <c r="C51" s="343" t="s">
        <v>1322</v>
      </c>
      <c r="D51" s="309" t="s">
        <v>220</v>
      </c>
      <c r="E51" s="310">
        <f>5847.25+488.79+148.68</f>
        <v>6484.72</v>
      </c>
      <c r="F51" s="21"/>
      <c r="G51" s="22"/>
    </row>
    <row r="52" spans="1:7">
      <c r="A52" s="319">
        <v>0</v>
      </c>
      <c r="B52" s="373">
        <f t="shared" si="0"/>
        <v>0</v>
      </c>
      <c r="C52" s="349" t="s">
        <v>1323</v>
      </c>
      <c r="D52" s="309" t="s">
        <v>167</v>
      </c>
      <c r="E52" s="310">
        <f>0.33*E51</f>
        <v>2139.9576000000002</v>
      </c>
      <c r="F52" s="21"/>
      <c r="G52" s="22"/>
    </row>
    <row r="53" spans="1:7" ht="25.5">
      <c r="A53" s="319">
        <v>19</v>
      </c>
      <c r="B53" s="322" t="s">
        <v>1128</v>
      </c>
      <c r="C53" s="320" t="s">
        <v>1324</v>
      </c>
      <c r="D53" s="309" t="s">
        <v>220</v>
      </c>
      <c r="E53" s="310">
        <v>71.86</v>
      </c>
      <c r="F53" s="21"/>
      <c r="G53" s="22"/>
    </row>
    <row r="54" spans="1:7">
      <c r="A54" s="319">
        <v>20</v>
      </c>
      <c r="B54" s="373" t="str">
        <f>IF(A54&gt;0,"L.c.",0)</f>
        <v>L.c.</v>
      </c>
      <c r="C54" s="375" t="s">
        <v>1325</v>
      </c>
      <c r="D54" s="309" t="s">
        <v>220</v>
      </c>
      <c r="E54" s="310">
        <v>71.86</v>
      </c>
      <c r="F54" s="21"/>
      <c r="G54" s="22"/>
    </row>
    <row r="55" spans="1:7">
      <c r="A55" s="319">
        <v>0</v>
      </c>
      <c r="B55" s="373">
        <f>IF(A55&gt;0,"L.c.",0)</f>
        <v>0</v>
      </c>
      <c r="C55" s="344" t="s">
        <v>1326</v>
      </c>
      <c r="D55" s="309" t="s">
        <v>220</v>
      </c>
      <c r="E55" s="310">
        <f>1.08*E54</f>
        <v>77.608800000000002</v>
      </c>
      <c r="F55" s="21"/>
      <c r="G55" s="22"/>
    </row>
    <row r="56" spans="1:7">
      <c r="A56" s="319">
        <v>0</v>
      </c>
      <c r="B56" s="373">
        <f>IF(A56&gt;0,"L.c.",0)</f>
        <v>0</v>
      </c>
      <c r="C56" s="344" t="s">
        <v>1327</v>
      </c>
      <c r="D56" s="309" t="s">
        <v>1131</v>
      </c>
      <c r="E56" s="310">
        <f>4.4*E54</f>
        <v>316.18400000000003</v>
      </c>
      <c r="F56" s="21"/>
      <c r="G56" s="22"/>
    </row>
    <row r="57" spans="1:7">
      <c r="A57" s="319">
        <v>0</v>
      </c>
      <c r="B57" s="373">
        <f>IF(A57&gt;0,"L.c.",0)</f>
        <v>0</v>
      </c>
      <c r="C57" s="344" t="s">
        <v>1328</v>
      </c>
      <c r="D57" s="309" t="s">
        <v>1131</v>
      </c>
      <c r="E57" s="310">
        <f>0.44*E54</f>
        <v>31.618400000000001</v>
      </c>
      <c r="F57" s="21"/>
      <c r="G57" s="22"/>
    </row>
    <row r="58" spans="1:7">
      <c r="A58" s="319">
        <v>21</v>
      </c>
      <c r="B58" s="322" t="s">
        <v>1128</v>
      </c>
      <c r="C58" s="320" t="s">
        <v>1329</v>
      </c>
      <c r="D58" s="309" t="s">
        <v>220</v>
      </c>
      <c r="E58" s="310">
        <v>2305.92</v>
      </c>
      <c r="F58" s="21"/>
      <c r="G58" s="22"/>
    </row>
    <row r="59" spans="1:7" s="17" customFormat="1">
      <c r="A59" s="28"/>
      <c r="B59" s="29"/>
      <c r="C59" s="30"/>
      <c r="D59" s="31"/>
      <c r="E59" s="12"/>
      <c r="F59" s="12"/>
      <c r="G59" s="32"/>
    </row>
    <row r="60" spans="1:7" ht="15">
      <c r="A60" s="13"/>
      <c r="B60" s="13"/>
      <c r="C60" s="18"/>
      <c r="D60" s="19"/>
      <c r="E60" s="18"/>
      <c r="F60" s="18" t="s">
        <v>6</v>
      </c>
      <c r="G60" s="20"/>
    </row>
    <row r="62" spans="1:7" s="25" customFormat="1" ht="12.75" customHeight="1">
      <c r="B62" s="26" t="str">
        <f>'1,1'!B34</f>
        <v>Piezīmes:</v>
      </c>
    </row>
    <row r="63" spans="1:7" s="25" customFormat="1" ht="45" customHeight="1">
      <c r="A63" s="430" t="str">
        <f>'1,1'!A35:G35</f>
        <v xml:space="preserve"> Būvuzņēmējam jādod pilna apjoma tendera cenu piedāvājums, ieskaitot palīgdarbus  un materiālus, kas nav uzrādīti apjomu sarakstā un projektā, bet ir nepieciešami projektētās ēkas būvniecībai un nodošanai ekspluatācijā.</v>
      </c>
      <c r="B63" s="430"/>
      <c r="C63" s="430"/>
      <c r="D63" s="430"/>
      <c r="E63" s="430"/>
      <c r="F63" s="430"/>
      <c r="G63" s="430"/>
    </row>
    <row r="64" spans="1:7" s="25" customFormat="1" ht="12.75" customHeight="1">
      <c r="A64" s="430">
        <f>'1,1'!$A$36</f>
        <v>0</v>
      </c>
      <c r="B64" s="430"/>
      <c r="C64" s="430"/>
      <c r="D64" s="430"/>
      <c r="E64" s="430"/>
      <c r="F64" s="430"/>
      <c r="G64" s="430"/>
    </row>
    <row r="65" spans="2:4" s="25" customFormat="1" ht="12.75" customHeight="1">
      <c r="B65" s="27"/>
    </row>
    <row r="66" spans="2:4">
      <c r="B66" s="5" t="str">
        <f>'1,1'!B38</f>
        <v>Sastādīja:</v>
      </c>
    </row>
    <row r="67" spans="2:4" ht="14.25" customHeight="1">
      <c r="C67" s="33" t="str">
        <f>'1,1'!C39</f>
        <v>Arnis Gailītis</v>
      </c>
    </row>
    <row r="68" spans="2:4">
      <c r="C68" s="34" t="str">
        <f>'1,1'!C40</f>
        <v>Sertifikāta Nr.20-5643</v>
      </c>
      <c r="D68" s="35"/>
    </row>
    <row r="71" spans="2:4">
      <c r="B71" s="41" t="str">
        <f>'1,1'!B43</f>
        <v>Pārbaudīja:</v>
      </c>
      <c r="C71" s="3"/>
    </row>
    <row r="72" spans="2:4">
      <c r="B72" s="2"/>
      <c r="C72" s="33" t="str">
        <f>'1,1'!C44</f>
        <v>Andris Kokins</v>
      </c>
    </row>
    <row r="73" spans="2:4">
      <c r="B73" s="1"/>
      <c r="C73" s="34" t="str">
        <f>'1,1'!C45</f>
        <v>Sertifikāta Nr.10-0024</v>
      </c>
    </row>
  </sheetData>
  <mergeCells count="15">
    <mergeCell ref="A64:G64"/>
    <mergeCell ref="A63:G63"/>
    <mergeCell ref="A1:C1"/>
    <mergeCell ref="A2:G2"/>
    <mergeCell ref="A7:G7"/>
    <mergeCell ref="A11:A12"/>
    <mergeCell ref="B11:B12"/>
    <mergeCell ref="C11:C12"/>
    <mergeCell ref="D11:D12"/>
    <mergeCell ref="E11:E12"/>
    <mergeCell ref="F11:F12"/>
    <mergeCell ref="G11:G12"/>
    <mergeCell ref="C3:G3"/>
    <mergeCell ref="C4:G4"/>
    <mergeCell ref="C5:G5"/>
  </mergeCells>
  <printOptions horizontalCentered="1"/>
  <pageMargins left="0.27559055118110237" right="0.27559055118110237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1,1</vt:lpstr>
      <vt:lpstr>1,2</vt:lpstr>
      <vt:lpstr>1,3</vt:lpstr>
      <vt:lpstr>1,4</vt:lpstr>
      <vt:lpstr>1,5</vt:lpstr>
      <vt:lpstr>1,6</vt:lpstr>
      <vt:lpstr>1,7</vt:lpstr>
      <vt:lpstr>1,8</vt:lpstr>
      <vt:lpstr>1,9</vt:lpstr>
      <vt:lpstr>1,10</vt:lpstr>
      <vt:lpstr>1,11</vt:lpstr>
      <vt:lpstr>2,1</vt:lpstr>
      <vt:lpstr>2,2</vt:lpstr>
      <vt:lpstr>2,3</vt:lpstr>
      <vt:lpstr>2,4</vt:lpstr>
      <vt:lpstr>2,5</vt:lpstr>
      <vt:lpstr>2,6</vt:lpstr>
      <vt:lpstr>2,7</vt:lpstr>
      <vt:lpstr>2,8</vt:lpstr>
      <vt:lpstr>2,9</vt:lpstr>
      <vt:lpstr>2,10</vt:lpstr>
      <vt:lpstr>2,11</vt:lpstr>
      <vt:lpstr>'1,1'!Print_Area</vt:lpstr>
      <vt:lpstr>'1,1'!Print_Titles</vt:lpstr>
      <vt:lpstr>'1,10'!Print_Titles</vt:lpstr>
      <vt:lpstr>'1,11'!Print_Titles</vt:lpstr>
      <vt:lpstr>'1,2'!Print_Titles</vt:lpstr>
      <vt:lpstr>'1,3'!Print_Titles</vt:lpstr>
      <vt:lpstr>'1,4'!Print_Titles</vt:lpstr>
      <vt:lpstr>'1,5'!Print_Titles</vt:lpstr>
      <vt:lpstr>'1,6'!Print_Titles</vt:lpstr>
      <vt:lpstr>'1,7'!Print_Titles</vt:lpstr>
      <vt:lpstr>'1,8'!Print_Titles</vt:lpstr>
      <vt:lpstr>'1,9'!Print_Titles</vt:lpstr>
      <vt:lpstr>'2,1'!Print_Titles</vt:lpstr>
      <vt:lpstr>'2,10'!Print_Titles</vt:lpstr>
      <vt:lpstr>'2,11'!Print_Titles</vt:lpstr>
      <vt:lpstr>'2,2'!Print_Titles</vt:lpstr>
      <vt:lpstr>'2,3'!Print_Titles</vt:lpstr>
      <vt:lpstr>'2,4'!Print_Titles</vt:lpstr>
      <vt:lpstr>'2,5'!Print_Titles</vt:lpstr>
      <vt:lpstr>'2,6'!Print_Titles</vt:lpstr>
      <vt:lpstr>'2,7'!Print_Titles</vt:lpstr>
      <vt:lpstr>'2,8'!Print_Titles</vt:lpstr>
      <vt:lpstr>'2,9'!Print_Titles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Līga</cp:lastModifiedBy>
  <cp:lastPrinted>2015-01-10T09:19:50Z</cp:lastPrinted>
  <dcterms:created xsi:type="dcterms:W3CDTF">2011-09-07T11:49:58Z</dcterms:created>
  <dcterms:modified xsi:type="dcterms:W3CDTF">2017-10-25T06:28:03Z</dcterms:modified>
</cp:coreProperties>
</file>